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My Drive\U of A\Teaching\OM 352\Fall 2023\Exams\Quiz 2\Final Files\Solution\"/>
    </mc:Choice>
  </mc:AlternateContent>
  <bookViews>
    <workbookView xWindow="-110" yWindow="-110" windowWidth="23250" windowHeight="12570" activeTab="12"/>
  </bookViews>
  <sheets>
    <sheet name="1-2" sheetId="18" r:id="rId1"/>
    <sheet name="3-4" sheetId="19" r:id="rId2"/>
    <sheet name="SR" sheetId="17" r:id="rId3"/>
    <sheet name="5-7" sheetId="20" r:id="rId4"/>
    <sheet name="OM Club" sheetId="21" r:id="rId5"/>
    <sheet name="8-9" sheetId="6" r:id="rId6"/>
    <sheet name="WestPlast" sheetId="9" r:id="rId7"/>
    <sheet name="10" sheetId="12" r:id="rId8"/>
    <sheet name="10 (# of products&lt;=7)" sheetId="23" r:id="rId9"/>
    <sheet name="10 (# of products&lt;=6)" sheetId="24" r:id="rId10"/>
    <sheet name="10 (# of products&lt;=5)" sheetId="25" r:id="rId11"/>
    <sheet name="11" sheetId="22" r:id="rId12"/>
    <sheet name="Answers" sheetId="26" r:id="rId13"/>
  </sheets>
  <definedNames>
    <definedName name="sencount" hidden="1">2</definedName>
    <definedName name="solver_adj" localSheetId="7" hidden="1">'10'!$F$3:$G$12,'10'!$D$20</definedName>
    <definedName name="solver_adj" localSheetId="10" hidden="1">'10 (# of products&lt;=5)'!$F$3:$G$12</definedName>
    <definedName name="solver_adj" localSheetId="9" hidden="1">'10 (# of products&lt;=6)'!$F$3:$G$12</definedName>
    <definedName name="solver_adj" localSheetId="8" hidden="1">'10 (# of products&lt;=7)'!$F$3:$G$12</definedName>
    <definedName name="solver_adj" localSheetId="6" hidden="1">WestPlast!$F$3:$F$12</definedName>
    <definedName name="solver_cvg" localSheetId="7" hidden="1">0.0001</definedName>
    <definedName name="solver_cvg" localSheetId="10" hidden="1">0.0001</definedName>
    <definedName name="solver_cvg" localSheetId="9" hidden="1">0.0001</definedName>
    <definedName name="solver_cvg" localSheetId="8" hidden="1">0.0001</definedName>
    <definedName name="solver_cvg" localSheetId="6" hidden="1">0.0001</definedName>
    <definedName name="solver_drv" localSheetId="7" hidden="1">1</definedName>
    <definedName name="solver_drv" localSheetId="10" hidden="1">1</definedName>
    <definedName name="solver_drv" localSheetId="9" hidden="1">1</definedName>
    <definedName name="solver_drv" localSheetId="8" hidden="1">1</definedName>
    <definedName name="solver_drv" localSheetId="6" hidden="1">1</definedName>
    <definedName name="solver_eng" localSheetId="7" hidden="1">2</definedName>
    <definedName name="solver_eng" localSheetId="10" hidden="1">2</definedName>
    <definedName name="solver_eng" localSheetId="9" hidden="1">2</definedName>
    <definedName name="solver_eng" localSheetId="8" hidden="1">2</definedName>
    <definedName name="solver_eng" localSheetId="6" hidden="1">2</definedName>
    <definedName name="solver_est" localSheetId="7" hidden="1">1</definedName>
    <definedName name="solver_est" localSheetId="10" hidden="1">1</definedName>
    <definedName name="solver_est" localSheetId="9" hidden="1">1</definedName>
    <definedName name="solver_est" localSheetId="8" hidden="1">1</definedName>
    <definedName name="solver_est" localSheetId="6" hidden="1">1</definedName>
    <definedName name="solver_ibd" localSheetId="7" hidden="1">2</definedName>
    <definedName name="solver_ibd" localSheetId="10" hidden="1">2</definedName>
    <definedName name="solver_ibd" localSheetId="9" hidden="1">2</definedName>
    <definedName name="solver_ibd" localSheetId="8" hidden="1">2</definedName>
    <definedName name="solver_ibd" localSheetId="6" hidden="1">2</definedName>
    <definedName name="solver_itr" localSheetId="7" hidden="1">100</definedName>
    <definedName name="solver_itr" localSheetId="10" hidden="1">100</definedName>
    <definedName name="solver_itr" localSheetId="9" hidden="1">100</definedName>
    <definedName name="solver_itr" localSheetId="8" hidden="1">100</definedName>
    <definedName name="solver_itr" localSheetId="6" hidden="1">100</definedName>
    <definedName name="solver_lhs0" localSheetId="7" hidden="1">'10'!$F$3:$F$12</definedName>
    <definedName name="solver_lhs0" localSheetId="10" hidden="1">'10 (# of products&lt;=5)'!$F$3:$F$12</definedName>
    <definedName name="solver_lhs0" localSheetId="9" hidden="1">'10 (# of products&lt;=6)'!$F$3:$F$12</definedName>
    <definedName name="solver_lhs0" localSheetId="8" hidden="1">'10 (# of products&lt;=7)'!$F$3:$F$12</definedName>
    <definedName name="solver_lhs0" localSheetId="6" hidden="1">WestPlast!$F$3:$F$12</definedName>
    <definedName name="solver_lhs1" localSheetId="7" hidden="1">'10'!$D$17</definedName>
    <definedName name="solver_lhs1" localSheetId="10" hidden="1">'10 (# of products&lt;=5)'!$D$17</definedName>
    <definedName name="solver_lhs1" localSheetId="9" hidden="1">'10 (# of products&lt;=6)'!$D$17</definedName>
    <definedName name="solver_lhs1" localSheetId="8" hidden="1">'10 (# of products&lt;=7)'!$D$17</definedName>
    <definedName name="solver_lhs1" localSheetId="6" hidden="1">WestPlast!$D$17</definedName>
    <definedName name="solver_lhs2" localSheetId="7" hidden="1">'10'!$D$20</definedName>
    <definedName name="solver_lhs2" localSheetId="10" hidden="1">'10 (# of products&lt;=5)'!$D$20</definedName>
    <definedName name="solver_lhs2" localSheetId="9" hidden="1">'10 (# of products&lt;=6)'!$D$20</definedName>
    <definedName name="solver_lhs2" localSheetId="8" hidden="1">'10 (# of products&lt;=7)'!$D$20</definedName>
    <definedName name="solver_lhs2" localSheetId="6" hidden="1">WestPlast!$F$3:$F$12</definedName>
    <definedName name="solver_lhs3" localSheetId="7" hidden="1">'10'!$D$22</definedName>
    <definedName name="solver_lhs3" localSheetId="10" hidden="1">'10 (# of products&lt;=5)'!$F$3:$F$12</definedName>
    <definedName name="solver_lhs3" localSheetId="9" hidden="1">'10 (# of products&lt;=6)'!$F$3:$F$12</definedName>
    <definedName name="solver_lhs3" localSheetId="8" hidden="1">'10 (# of products&lt;=7)'!$F$3:$F$12</definedName>
    <definedName name="solver_lhs3" localSheetId="6" hidden="1">WestPlast!$F$3:$F$12</definedName>
    <definedName name="solver_lhs4" localSheetId="7" hidden="1">'10'!$F$3:$F$12</definedName>
    <definedName name="solver_lhs4" localSheetId="10" hidden="1">'10 (# of products&lt;=5)'!$F$3:$F$12</definedName>
    <definedName name="solver_lhs4" localSheetId="9" hidden="1">'10 (# of products&lt;=6)'!$F$3:$F$12</definedName>
    <definedName name="solver_lhs4" localSheetId="8" hidden="1">'10 (# of products&lt;=7)'!$F$3:$F$12</definedName>
    <definedName name="solver_lhs4" localSheetId="6" hidden="1">WestPlast!$F$3:$F$12</definedName>
    <definedName name="solver_lhs5" localSheetId="7" hidden="1">'10'!$F$3:$F$12</definedName>
    <definedName name="solver_lhs5" localSheetId="10" hidden="1">'10 (# of products&lt;=5)'!$G$3:$G$12</definedName>
    <definedName name="solver_lhs5" localSheetId="9" hidden="1">'10 (# of products&lt;=6)'!$G$3:$G$12</definedName>
    <definedName name="solver_lhs5" localSheetId="8" hidden="1">'10 (# of products&lt;=7)'!$G$3:$G$12</definedName>
    <definedName name="solver_lhs5" localSheetId="6" hidden="1">WestPlast!#REF!</definedName>
    <definedName name="solver_lhs6" localSheetId="7" hidden="1">'10'!$G$3:$G$12</definedName>
    <definedName name="solver_lin" localSheetId="7" hidden="1">2</definedName>
    <definedName name="solver_lin" localSheetId="10" hidden="1">2</definedName>
    <definedName name="solver_lin" localSheetId="9" hidden="1">2</definedName>
    <definedName name="solver_lin" localSheetId="8" hidden="1">2</definedName>
    <definedName name="solver_lin" localSheetId="6" hidden="1">2</definedName>
    <definedName name="solver_lva" localSheetId="7" hidden="1">2</definedName>
    <definedName name="solver_lva" localSheetId="10" hidden="1">2</definedName>
    <definedName name="solver_lva" localSheetId="9" hidden="1">2</definedName>
    <definedName name="solver_lva" localSheetId="8" hidden="1">2</definedName>
    <definedName name="solver_lva" localSheetId="6" hidden="1">2</definedName>
    <definedName name="solver_mip" localSheetId="7" hidden="1">5000</definedName>
    <definedName name="solver_mip" localSheetId="10" hidden="1">5000</definedName>
    <definedName name="solver_mip" localSheetId="9" hidden="1">5000</definedName>
    <definedName name="solver_mip" localSheetId="8" hidden="1">5000</definedName>
    <definedName name="solver_mip" localSheetId="6" hidden="1">5000</definedName>
    <definedName name="solver_mni" localSheetId="7" hidden="1">30</definedName>
    <definedName name="solver_mni" localSheetId="10" hidden="1">30</definedName>
    <definedName name="solver_mni" localSheetId="9" hidden="1">30</definedName>
    <definedName name="solver_mni" localSheetId="8" hidden="1">30</definedName>
    <definedName name="solver_mni" localSheetId="6" hidden="1">30</definedName>
    <definedName name="solver_mrt" localSheetId="7" hidden="1">0.075</definedName>
    <definedName name="solver_mrt" localSheetId="10" hidden="1">0.075</definedName>
    <definedName name="solver_mrt" localSheetId="9" hidden="1">0.075</definedName>
    <definedName name="solver_mrt" localSheetId="8" hidden="1">0.075</definedName>
    <definedName name="solver_mrt" localSheetId="6" hidden="1">0.075</definedName>
    <definedName name="solver_msl" localSheetId="7" hidden="1">2</definedName>
    <definedName name="solver_msl" localSheetId="10" hidden="1">2</definedName>
    <definedName name="solver_msl" localSheetId="9" hidden="1">2</definedName>
    <definedName name="solver_msl" localSheetId="8" hidden="1">2</definedName>
    <definedName name="solver_msl" localSheetId="6" hidden="1">2</definedName>
    <definedName name="solver_neg" localSheetId="7" hidden="1">1</definedName>
    <definedName name="solver_neg" localSheetId="10" hidden="1">1</definedName>
    <definedName name="solver_neg" localSheetId="9" hidden="1">1</definedName>
    <definedName name="solver_neg" localSheetId="8" hidden="1">1</definedName>
    <definedName name="solver_neg" localSheetId="6" hidden="1">1</definedName>
    <definedName name="solver_nod" localSheetId="7" hidden="1">5000</definedName>
    <definedName name="solver_nod" localSheetId="10" hidden="1">5000</definedName>
    <definedName name="solver_nod" localSheetId="9" hidden="1">5000</definedName>
    <definedName name="solver_nod" localSheetId="8" hidden="1">5000</definedName>
    <definedName name="solver_nod" localSheetId="6" hidden="1">5000</definedName>
    <definedName name="solver_num" localSheetId="7" hidden="1">6</definedName>
    <definedName name="solver_num" localSheetId="10" hidden="1">5</definedName>
    <definedName name="solver_num" localSheetId="9" hidden="1">5</definedName>
    <definedName name="solver_num" localSheetId="8" hidden="1">5</definedName>
    <definedName name="solver_num" localSheetId="6" hidden="1">3</definedName>
    <definedName name="solver_nwt" localSheetId="7" hidden="1">1</definedName>
    <definedName name="solver_nwt" localSheetId="10" hidden="1">1</definedName>
    <definedName name="solver_nwt" localSheetId="9" hidden="1">1</definedName>
    <definedName name="solver_nwt" localSheetId="8" hidden="1">1</definedName>
    <definedName name="solver_nwt" localSheetId="6" hidden="1">1</definedName>
    <definedName name="solver_ofx" localSheetId="7" hidden="1">2</definedName>
    <definedName name="solver_ofx" localSheetId="10" hidden="1">2</definedName>
    <definedName name="solver_ofx" localSheetId="9" hidden="1">2</definedName>
    <definedName name="solver_ofx" localSheetId="8" hidden="1">2</definedName>
    <definedName name="solver_ofx" localSheetId="6" hidden="1">2</definedName>
    <definedName name="solver_opt" localSheetId="7" hidden="1">'10'!$F$14</definedName>
    <definedName name="solver_opt" localSheetId="10" hidden="1">'10 (# of products&lt;=5)'!$F$14</definedName>
    <definedName name="solver_opt" localSheetId="9" hidden="1">'10 (# of products&lt;=6)'!$F$14</definedName>
    <definedName name="solver_opt" localSheetId="8" hidden="1">'10 (# of products&lt;=7)'!$F$14</definedName>
    <definedName name="solver_opt" localSheetId="6" hidden="1">WestPlast!$F$14</definedName>
    <definedName name="solver_piv" localSheetId="7" hidden="1">0.000001</definedName>
    <definedName name="solver_piv" localSheetId="10" hidden="1">0.000001</definedName>
    <definedName name="solver_piv" localSheetId="9" hidden="1">0.000001</definedName>
    <definedName name="solver_piv" localSheetId="8" hidden="1">0.000001</definedName>
    <definedName name="solver_piv" localSheetId="6" hidden="1">0.000001</definedName>
    <definedName name="solver_pre" localSheetId="7" hidden="1">0.000001</definedName>
    <definedName name="solver_pre" localSheetId="10" hidden="1">0.000001</definedName>
    <definedName name="solver_pre" localSheetId="9" hidden="1">0.000001</definedName>
    <definedName name="solver_pre" localSheetId="8" hidden="1">0.000001</definedName>
    <definedName name="solver_pre" localSheetId="6" hidden="1">0.000001</definedName>
    <definedName name="solver_pro" localSheetId="7" hidden="1">2</definedName>
    <definedName name="solver_pro" localSheetId="10" hidden="1">2</definedName>
    <definedName name="solver_pro" localSheetId="9" hidden="1">2</definedName>
    <definedName name="solver_pro" localSheetId="8" hidden="1">2</definedName>
    <definedName name="solver_pro" localSheetId="6" hidden="1">2</definedName>
    <definedName name="solver_rbv" localSheetId="7" hidden="1">1</definedName>
    <definedName name="solver_rbv" localSheetId="10" hidden="1">1</definedName>
    <definedName name="solver_rbv" localSheetId="9" hidden="1">1</definedName>
    <definedName name="solver_rbv" localSheetId="8" hidden="1">1</definedName>
    <definedName name="solver_rbv" localSheetId="6" hidden="1">1</definedName>
    <definedName name="solver_red" localSheetId="7" hidden="1">0.000001</definedName>
    <definedName name="solver_red" localSheetId="10" hidden="1">0.000001</definedName>
    <definedName name="solver_red" localSheetId="9" hidden="1">0.000001</definedName>
    <definedName name="solver_red" localSheetId="8" hidden="1">0.000001</definedName>
    <definedName name="solver_red" localSheetId="6" hidden="1">0.000001</definedName>
    <definedName name="solver_rel0" localSheetId="7" hidden="1">3</definedName>
    <definedName name="solver_rel0" localSheetId="10" hidden="1">3</definedName>
    <definedName name="solver_rel0" localSheetId="9" hidden="1">3</definedName>
    <definedName name="solver_rel0" localSheetId="8" hidden="1">3</definedName>
    <definedName name="solver_rel0" localSheetId="6" hidden="1">3</definedName>
    <definedName name="solver_rel1" localSheetId="7" hidden="1">1</definedName>
    <definedName name="solver_rel1" localSheetId="10" hidden="1">1</definedName>
    <definedName name="solver_rel1" localSheetId="9" hidden="1">1</definedName>
    <definedName name="solver_rel1" localSheetId="8" hidden="1">1</definedName>
    <definedName name="solver_rel1" localSheetId="6" hidden="1">1</definedName>
    <definedName name="solver_rel2" localSheetId="7" hidden="1">4</definedName>
    <definedName name="solver_rel2" localSheetId="10" hidden="1">1</definedName>
    <definedName name="solver_rel2" localSheetId="9" hidden="1">1</definedName>
    <definedName name="solver_rel2" localSheetId="8" hidden="1">1</definedName>
    <definedName name="solver_rel2" localSheetId="6" hidden="1">1</definedName>
    <definedName name="solver_rel3" localSheetId="7" hidden="1">1</definedName>
    <definedName name="solver_rel3" localSheetId="10" hidden="1">1</definedName>
    <definedName name="solver_rel3" localSheetId="9" hidden="1">1</definedName>
    <definedName name="solver_rel3" localSheetId="8" hidden="1">1</definedName>
    <definedName name="solver_rel3" localSheetId="6" hidden="1">3</definedName>
    <definedName name="solver_rel4" localSheetId="7" hidden="1">1</definedName>
    <definedName name="solver_rel4" localSheetId="10" hidden="1">3</definedName>
    <definedName name="solver_rel4" localSheetId="9" hidden="1">3</definedName>
    <definedName name="solver_rel4" localSheetId="8" hidden="1">3</definedName>
    <definedName name="solver_rel4" localSheetId="6" hidden="1">3</definedName>
    <definedName name="solver_rel5" localSheetId="7" hidden="1">3</definedName>
    <definedName name="solver_rel5" localSheetId="10" hidden="1">5</definedName>
    <definedName name="solver_rel5" localSheetId="9" hidden="1">5</definedName>
    <definedName name="solver_rel5" localSheetId="8" hidden="1">5</definedName>
    <definedName name="solver_rel5" localSheetId="6" hidden="1">5</definedName>
    <definedName name="solver_rel6" localSheetId="7" hidden="1">5</definedName>
    <definedName name="solver_reo" localSheetId="7" hidden="1">2</definedName>
    <definedName name="solver_reo" localSheetId="10" hidden="1">2</definedName>
    <definedName name="solver_reo" localSheetId="9" hidden="1">2</definedName>
    <definedName name="solver_reo" localSheetId="8" hidden="1">2</definedName>
    <definedName name="solver_reo" localSheetId="6" hidden="1">2</definedName>
    <definedName name="solver_rep" localSheetId="7" hidden="1">2</definedName>
    <definedName name="solver_rep" localSheetId="10" hidden="1">2</definedName>
    <definedName name="solver_rep" localSheetId="9" hidden="1">2</definedName>
    <definedName name="solver_rep" localSheetId="8" hidden="1">2</definedName>
    <definedName name="solver_rep" localSheetId="6" hidden="1">2</definedName>
    <definedName name="solver_rhs0" localSheetId="7" hidden="1">'10'!$E$3:$E$12</definedName>
    <definedName name="solver_rhs0" localSheetId="10" hidden="1">'10 (# of products&lt;=5)'!$E$3:$E$12</definedName>
    <definedName name="solver_rhs0" localSheetId="9" hidden="1">'10 (# of products&lt;=6)'!$E$3:$E$12</definedName>
    <definedName name="solver_rhs0" localSheetId="8" hidden="1">'10 (# of products&lt;=7)'!$E$3:$E$12</definedName>
    <definedName name="solver_rhs0" localSheetId="6" hidden="1">WestPlast!$E$3:$E$12</definedName>
    <definedName name="solver_rhs1" localSheetId="7" hidden="1">'10'!$C$17</definedName>
    <definedName name="solver_rhs1" localSheetId="10" hidden="1">'10 (# of products&lt;=5)'!$C$17</definedName>
    <definedName name="solver_rhs1" localSheetId="9" hidden="1">'10 (# of products&lt;=6)'!$C$17</definedName>
    <definedName name="solver_rhs1" localSheetId="8" hidden="1">'10 (# of products&lt;=7)'!$C$17</definedName>
    <definedName name="solver_rhs1" localSheetId="6" hidden="1">WestPlast!$C$17</definedName>
    <definedName name="solver_rhs2" localSheetId="7" hidden="1">integer</definedName>
    <definedName name="solver_rhs2" localSheetId="10" hidden="1">'10 (# of products&lt;=5)'!$D$21</definedName>
    <definedName name="solver_rhs2" localSheetId="9" hidden="1">'10 (# of products&lt;=6)'!$D$21</definedName>
    <definedName name="solver_rhs2" localSheetId="8" hidden="1">'10 (# of products&lt;=7)'!$D$21</definedName>
    <definedName name="solver_rhs2" localSheetId="6" hidden="1">WestPlast!$D$3:$D$12</definedName>
    <definedName name="solver_rhs3" localSheetId="7" hidden="1">'10'!$D$21</definedName>
    <definedName name="solver_rhs3" localSheetId="10" hidden="1">'10 (# of products&lt;=5)'!$H$3:$H$12</definedName>
    <definedName name="solver_rhs3" localSheetId="9" hidden="1">'10 (# of products&lt;=6)'!$H$3:$H$12</definedName>
    <definedName name="solver_rhs3" localSheetId="8" hidden="1">'10 (# of products&lt;=7)'!$H$3:$H$12</definedName>
    <definedName name="solver_rhs3" localSheetId="6" hidden="1">WestPlast!$E$3:$E$12</definedName>
    <definedName name="solver_rhs4" localSheetId="7" hidden="1">'10'!$H$3:$H$12</definedName>
    <definedName name="solver_rhs4" localSheetId="10" hidden="1">'10 (# of products&lt;=5)'!$E$3:$E$12</definedName>
    <definedName name="solver_rhs4" localSheetId="9" hidden="1">'10 (# of products&lt;=6)'!$E$3:$E$12</definedName>
    <definedName name="solver_rhs4" localSheetId="8" hidden="1">'10 (# of products&lt;=7)'!$E$3:$E$12</definedName>
    <definedName name="solver_rhs4" localSheetId="6" hidden="1">WestPlast!$E$3:$E$12</definedName>
    <definedName name="solver_rhs5" localSheetId="7" hidden="1">'10'!$E$3:$E$12</definedName>
    <definedName name="solver_rhs5" localSheetId="10" hidden="1">"binary"</definedName>
    <definedName name="solver_rhs5" localSheetId="9" hidden="1">"binary"</definedName>
    <definedName name="solver_rhs5" localSheetId="8" hidden="1">"binary"</definedName>
    <definedName name="solver_rhs5" localSheetId="6" hidden="1">binary</definedName>
    <definedName name="solver_rhs6" localSheetId="7" hidden="1">binary</definedName>
    <definedName name="solver_rlx" localSheetId="7" hidden="1">2</definedName>
    <definedName name="solver_rlx" localSheetId="10" hidden="1">2</definedName>
    <definedName name="solver_rlx" localSheetId="9" hidden="1">2</definedName>
    <definedName name="solver_rlx" localSheetId="8" hidden="1">2</definedName>
    <definedName name="solver_rlx" localSheetId="6" hidden="1">2</definedName>
    <definedName name="solver_rsd" localSheetId="7" hidden="1">0</definedName>
    <definedName name="solver_rsd" localSheetId="10" hidden="1">0</definedName>
    <definedName name="solver_rsd" localSheetId="9" hidden="1">0</definedName>
    <definedName name="solver_rsd" localSheetId="8" hidden="1">0</definedName>
    <definedName name="solver_rsd" localSheetId="6" hidden="1">0</definedName>
    <definedName name="solver_scl" localSheetId="7" hidden="1">2</definedName>
    <definedName name="solver_scl" localSheetId="10" hidden="1">2</definedName>
    <definedName name="solver_scl" localSheetId="9" hidden="1">2</definedName>
    <definedName name="solver_scl" localSheetId="8" hidden="1">2</definedName>
    <definedName name="solver_scl" localSheetId="6" hidden="1">2</definedName>
    <definedName name="solver_sho" localSheetId="7" hidden="1">2</definedName>
    <definedName name="solver_sho" localSheetId="10" hidden="1">2</definedName>
    <definedName name="solver_sho" localSheetId="9" hidden="1">2</definedName>
    <definedName name="solver_sho" localSheetId="8" hidden="1">2</definedName>
    <definedName name="solver_sho" localSheetId="6" hidden="1">2</definedName>
    <definedName name="solver_ssz" localSheetId="7" hidden="1">100</definedName>
    <definedName name="solver_ssz" localSheetId="10" hidden="1">100</definedName>
    <definedName name="solver_ssz" localSheetId="9" hidden="1">100</definedName>
    <definedName name="solver_ssz" localSheetId="8" hidden="1">100</definedName>
    <definedName name="solver_ssz" localSheetId="6" hidden="1">100</definedName>
    <definedName name="solver_std" localSheetId="7" hidden="1">1</definedName>
    <definedName name="solver_std" localSheetId="10" hidden="1">1</definedName>
    <definedName name="solver_std" localSheetId="9" hidden="1">1</definedName>
    <definedName name="solver_std" localSheetId="8" hidden="1">1</definedName>
    <definedName name="solver_std" localSheetId="6" hidden="1">1</definedName>
    <definedName name="solver_tim" localSheetId="7" hidden="1">100</definedName>
    <definedName name="solver_tim" localSheetId="10" hidden="1">100</definedName>
    <definedName name="solver_tim" localSheetId="9" hidden="1">100</definedName>
    <definedName name="solver_tim" localSheetId="8" hidden="1">100</definedName>
    <definedName name="solver_tim" localSheetId="6" hidden="1">100</definedName>
    <definedName name="solver_tmp" localSheetId="7" hidden="1">'10'!#REF!</definedName>
    <definedName name="solver_tmp" localSheetId="10" hidden="1">'10 (# of products&lt;=5)'!#REF!</definedName>
    <definedName name="solver_tmp" localSheetId="9" hidden="1">'10 (# of products&lt;=6)'!#REF!</definedName>
    <definedName name="solver_tmp" localSheetId="8" hidden="1">'10 (# of products&lt;=7)'!#REF!</definedName>
    <definedName name="solver_tmp" localSheetId="6" hidden="1">WestPlast!#REF!</definedName>
    <definedName name="solver_tol" localSheetId="7" hidden="1">0</definedName>
    <definedName name="solver_tol" localSheetId="10" hidden="1">0</definedName>
    <definedName name="solver_tol" localSheetId="9" hidden="1">0</definedName>
    <definedName name="solver_tol" localSheetId="8" hidden="1">0</definedName>
    <definedName name="solver_tol" localSheetId="6" hidden="1">0.01</definedName>
    <definedName name="solver_typ" localSheetId="7" hidden="1">1</definedName>
    <definedName name="solver_typ" localSheetId="10" hidden="1">1</definedName>
    <definedName name="solver_typ" localSheetId="9" hidden="1">1</definedName>
    <definedName name="solver_typ" localSheetId="8" hidden="1">1</definedName>
    <definedName name="solver_typ" localSheetId="6" hidden="1">1</definedName>
    <definedName name="solver_val" localSheetId="7" hidden="1">0</definedName>
    <definedName name="solver_val" localSheetId="10" hidden="1">0</definedName>
    <definedName name="solver_val" localSheetId="9" hidden="1">0</definedName>
    <definedName name="solver_val" localSheetId="8" hidden="1">0</definedName>
    <definedName name="solver_val" localSheetId="6" hidden="1">0</definedName>
    <definedName name="solver_ver" localSheetId="7" hidden="1">3</definedName>
    <definedName name="solver_ver" localSheetId="10" hidden="1">3</definedName>
    <definedName name="solver_ver" localSheetId="9" hidden="1">3</definedName>
    <definedName name="solver_ver" localSheetId="8" hidden="1">3</definedName>
    <definedName name="solver_ver" localSheetId="6" hidden="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7" i="26" l="1"/>
  <c r="S46" i="26"/>
  <c r="S45" i="26"/>
  <c r="S44" i="26"/>
  <c r="S43" i="26"/>
  <c r="S42" i="26"/>
  <c r="S41" i="26"/>
  <c r="S40" i="26"/>
  <c r="S39" i="26"/>
  <c r="S38" i="26"/>
  <c r="S37" i="26"/>
  <c r="S36" i="26"/>
  <c r="S35" i="26"/>
  <c r="S34" i="26"/>
  <c r="S33" i="26"/>
  <c r="S32" i="26"/>
  <c r="S31" i="26"/>
  <c r="S30" i="26"/>
  <c r="S29" i="26"/>
  <c r="S28" i="26"/>
  <c r="S27" i="26"/>
  <c r="S26" i="26"/>
  <c r="S25" i="26"/>
  <c r="S24" i="26"/>
  <c r="S23" i="26"/>
  <c r="S22" i="26"/>
  <c r="S21" i="26"/>
  <c r="S20" i="26"/>
  <c r="S19" i="26"/>
  <c r="S18" i="26"/>
  <c r="S17" i="26"/>
  <c r="S16" i="26"/>
  <c r="S15" i="26"/>
  <c r="S14" i="26"/>
  <c r="S13" i="26"/>
  <c r="S12" i="26"/>
  <c r="S11" i="26"/>
  <c r="S10" i="26"/>
  <c r="S9" i="26"/>
  <c r="S8" i="26"/>
  <c r="S7" i="26"/>
  <c r="S6" i="26"/>
  <c r="S5" i="26"/>
  <c r="S4" i="26"/>
  <c r="S3" i="26"/>
  <c r="S2" i="26"/>
  <c r="S1" i="26"/>
  <c r="C17" i="12" l="1"/>
  <c r="D21" i="12"/>
  <c r="C18" i="22" l="1"/>
  <c r="C12" i="22"/>
  <c r="C17" i="25" l="1"/>
  <c r="D37" i="25"/>
  <c r="D36" i="25"/>
  <c r="D35" i="25"/>
  <c r="D34" i="25"/>
  <c r="D33" i="25"/>
  <c r="D32" i="25"/>
  <c r="D31" i="25"/>
  <c r="D30" i="25"/>
  <c r="D29" i="25"/>
  <c r="D28" i="25"/>
  <c r="D20" i="25"/>
  <c r="C39" i="25" s="1"/>
  <c r="D17" i="25"/>
  <c r="C41" i="25"/>
  <c r="F14" i="25"/>
  <c r="C43" i="25" s="1"/>
  <c r="H12" i="25"/>
  <c r="H11" i="25"/>
  <c r="H10" i="25"/>
  <c r="H9" i="25"/>
  <c r="H8" i="25"/>
  <c r="H7" i="25"/>
  <c r="H6" i="25"/>
  <c r="H5" i="25"/>
  <c r="H4" i="25"/>
  <c r="H3" i="25"/>
  <c r="C17" i="24"/>
  <c r="C41" i="24" s="1"/>
  <c r="D37" i="24"/>
  <c r="D36" i="24"/>
  <c r="D35" i="24"/>
  <c r="D34" i="24"/>
  <c r="D33" i="24"/>
  <c r="D32" i="24"/>
  <c r="D31" i="24"/>
  <c r="D30" i="24"/>
  <c r="D29" i="24"/>
  <c r="D28" i="24"/>
  <c r="D20" i="24"/>
  <c r="C39" i="24" s="1"/>
  <c r="D17" i="24"/>
  <c r="F14" i="24"/>
  <c r="C43" i="24" s="1"/>
  <c r="H12" i="24"/>
  <c r="H11" i="24"/>
  <c r="H10" i="24"/>
  <c r="H9" i="24"/>
  <c r="H8" i="24"/>
  <c r="H7" i="24"/>
  <c r="H6" i="24"/>
  <c r="H5" i="24"/>
  <c r="H4" i="24"/>
  <c r="H3" i="24"/>
  <c r="C17" i="23"/>
  <c r="C41" i="23" s="1"/>
  <c r="D37" i="23"/>
  <c r="D36" i="23"/>
  <c r="D35" i="23"/>
  <c r="D34" i="23"/>
  <c r="D33" i="23"/>
  <c r="D32" i="23"/>
  <c r="D31" i="23"/>
  <c r="D30" i="23"/>
  <c r="D29" i="23"/>
  <c r="D28" i="23"/>
  <c r="D20" i="23"/>
  <c r="C39" i="23" s="1"/>
  <c r="D17" i="23"/>
  <c r="F14" i="23"/>
  <c r="C43" i="23" s="1"/>
  <c r="H12" i="23"/>
  <c r="H11" i="23"/>
  <c r="H10" i="23"/>
  <c r="H9" i="23"/>
  <c r="H8" i="23"/>
  <c r="H7" i="23"/>
  <c r="H6" i="23"/>
  <c r="H5" i="23"/>
  <c r="H4" i="23"/>
  <c r="H3" i="23"/>
  <c r="C43" i="12"/>
  <c r="D31" i="12"/>
  <c r="D32" i="12"/>
  <c r="D33" i="12"/>
  <c r="D34" i="12"/>
  <c r="D35" i="12"/>
  <c r="D36" i="12"/>
  <c r="D37" i="12"/>
  <c r="D38" i="12"/>
  <c r="D39" i="12"/>
  <c r="D30" i="12"/>
  <c r="C6" i="22" l="1"/>
  <c r="D40" i="6" l="1"/>
  <c r="G40" i="6"/>
  <c r="J40" i="6"/>
  <c r="D41" i="6"/>
  <c r="G41" i="6"/>
  <c r="J41" i="6"/>
  <c r="B4" i="6"/>
  <c r="J18" i="21"/>
  <c r="I18" i="21"/>
  <c r="H18" i="21"/>
  <c r="G18" i="21"/>
  <c r="F18" i="21"/>
  <c r="E18" i="21"/>
  <c r="D18" i="21"/>
  <c r="C18" i="21"/>
  <c r="B18" i="21"/>
  <c r="D13" i="21"/>
  <c r="C13" i="21"/>
  <c r="B13" i="21"/>
  <c r="B4" i="21"/>
  <c r="C33" i="20"/>
  <c r="C22" i="20"/>
  <c r="D22" i="12" l="1"/>
  <c r="C41" i="12" s="1"/>
  <c r="D17" i="12"/>
  <c r="F14" i="12"/>
  <c r="C45" i="12" s="1"/>
  <c r="H12" i="12"/>
  <c r="H11" i="12"/>
  <c r="H10" i="12"/>
  <c r="H9" i="12"/>
  <c r="H8" i="12"/>
  <c r="H7" i="12"/>
  <c r="H6" i="12"/>
  <c r="H5" i="12"/>
  <c r="H4" i="12"/>
  <c r="H3" i="12"/>
  <c r="D17" i="9"/>
  <c r="F14" i="9"/>
  <c r="B11" i="6" l="1"/>
  <c r="B12" i="6" l="1"/>
  <c r="B18" i="6"/>
  <c r="D11" i="6"/>
  <c r="H18" i="6" s="1"/>
  <c r="C11" i="6"/>
  <c r="E18" i="6" s="1"/>
  <c r="B13" i="6" l="1"/>
  <c r="B14" i="6" s="1"/>
  <c r="D18" i="6" s="1"/>
  <c r="C18" i="6"/>
  <c r="C12" i="6"/>
  <c r="D12" i="6"/>
  <c r="D13" i="6" l="1"/>
  <c r="D14" i="6" s="1"/>
  <c r="J18" i="6" s="1"/>
  <c r="I18" i="6"/>
  <c r="C13" i="6"/>
  <c r="C14" i="6" s="1"/>
  <c r="G18" i="6" s="1"/>
  <c r="F18" i="6"/>
</calcChain>
</file>

<file path=xl/sharedStrings.xml><?xml version="1.0" encoding="utf-8"?>
<sst xmlns="http://schemas.openxmlformats.org/spreadsheetml/2006/main" count="619" uniqueCount="189">
  <si>
    <t>Mean</t>
  </si>
  <si>
    <t>Replication</t>
  </si>
  <si>
    <t>RAND()</t>
  </si>
  <si>
    <t>Average</t>
  </si>
  <si>
    <t>Cost per participant</t>
  </si>
  <si>
    <t>ECHA</t>
  </si>
  <si>
    <t>Business</t>
  </si>
  <si>
    <t>CAB</t>
  </si>
  <si>
    <t>Rental Cost</t>
  </si>
  <si>
    <t>Standard Deviation</t>
  </si>
  <si>
    <t># participants</t>
  </si>
  <si>
    <t>Total Cost</t>
  </si>
  <si>
    <t>Location</t>
  </si>
  <si>
    <t>Capacity</t>
  </si>
  <si>
    <t>Simulated Demand</t>
  </si>
  <si>
    <t>?</t>
  </si>
  <si>
    <t>WestPlast Product Mix</t>
  </si>
  <si>
    <t>Pellet</t>
  </si>
  <si>
    <t>Market</t>
  </si>
  <si>
    <t>Revenue per thousand tons</t>
  </si>
  <si>
    <t>Demand (thousands of tons)</t>
  </si>
  <si>
    <t>Contracts (thousands of tons)</t>
  </si>
  <si>
    <t>Production Plan (thousands of tons)</t>
  </si>
  <si>
    <t>E</t>
  </si>
  <si>
    <t>Canada</t>
  </si>
  <si>
    <t>B</t>
  </si>
  <si>
    <t>Altoil</t>
  </si>
  <si>
    <t>C</t>
  </si>
  <si>
    <t>A1</t>
  </si>
  <si>
    <t>Colpop</t>
  </si>
  <si>
    <t>Export</t>
  </si>
  <si>
    <t>A2</t>
  </si>
  <si>
    <t>F2</t>
  </si>
  <si>
    <t>Calcan</t>
  </si>
  <si>
    <t>D</t>
  </si>
  <si>
    <t>Local</t>
  </si>
  <si>
    <t>F1</t>
  </si>
  <si>
    <t>Total Revenue</t>
  </si>
  <si>
    <t>Available</t>
  </si>
  <si>
    <t>Used</t>
  </si>
  <si>
    <t>Produced? Yes/No</t>
  </si>
  <si>
    <t>Capacity (thousands of tons):</t>
  </si>
  <si>
    <t>thousands of tons</t>
  </si>
  <si>
    <t>Total revenue</t>
  </si>
  <si>
    <t>New production capacity</t>
  </si>
  <si>
    <t>Variable Cells</t>
  </si>
  <si>
    <t>Cell</t>
  </si>
  <si>
    <t>Name</t>
  </si>
  <si>
    <t>Final</t>
  </si>
  <si>
    <t>Value</t>
  </si>
  <si>
    <t>Reduced</t>
  </si>
  <si>
    <t>Cost</t>
  </si>
  <si>
    <t>Objective</t>
  </si>
  <si>
    <t>Coefficient</t>
  </si>
  <si>
    <t>Allowable</t>
  </si>
  <si>
    <t>Increase</t>
  </si>
  <si>
    <t>Decrease</t>
  </si>
  <si>
    <t>Constraints</t>
  </si>
  <si>
    <t>Shadow</t>
  </si>
  <si>
    <t>Price</t>
  </si>
  <si>
    <t>Constraint</t>
  </si>
  <si>
    <t>R.H. Side</t>
  </si>
  <si>
    <t>$B$4</t>
  </si>
  <si>
    <t>Number to make AS 1012</t>
  </si>
  <si>
    <t>$C$4</t>
  </si>
  <si>
    <t>Number to make HL 734</t>
  </si>
  <si>
    <t>$D$4</t>
  </si>
  <si>
    <t>Number to make CG 508</t>
  </si>
  <si>
    <t>$E$8</t>
  </si>
  <si>
    <t>PSoC Used</t>
  </si>
  <si>
    <t>$E$9</t>
  </si>
  <si>
    <t>Assembly Used</t>
  </si>
  <si>
    <t>$E$10</t>
  </si>
  <si>
    <t>Programming Used</t>
  </si>
  <si>
    <t>$E$11</t>
  </si>
  <si>
    <t>Quality Control Used</t>
  </si>
  <si>
    <t>Question 5</t>
  </si>
  <si>
    <t>Question 6</t>
  </si>
  <si>
    <t>Question 7</t>
  </si>
  <si>
    <t>Question 10</t>
  </si>
  <si>
    <t>Question 11</t>
  </si>
  <si>
    <t>Length:</t>
  </si>
  <si>
    <t>&lt; Keep it under 200 characters</t>
  </si>
  <si>
    <t xml:space="preserve">What is total net margin of the optimal solution? </t>
  </si>
  <si>
    <t>Assume the net margin per unit of CG 508 increases to $2400. Does this increase change the optimal solution?</t>
  </si>
  <si>
    <t>So if the net margin for CG 508 increases to 2400, that is an increase of 1000.</t>
  </si>
  <si>
    <t>Yes</t>
  </si>
  <si>
    <t xml:space="preserve">If the number of assembly hours increase by 100, how much does the total net margin change? Enter zero for no change, a positive number of increase, and a negative number for decrease.  </t>
  </si>
  <si>
    <t>The current net margin for CG 508 is 1400 (See the Objective Coefficient column)</t>
  </si>
  <si>
    <t>The allowable increase is 870. So this increase will change the optimal solution</t>
  </si>
  <si>
    <t>As the increase in the available units is less than the allowable increase for assembly (1300), we are sure the shadow price won't change (it stays the same as 115)</t>
  </si>
  <si>
    <t>Number of products in the current solution:</t>
  </si>
  <si>
    <t>Number of products in the new solution:</t>
  </si>
  <si>
    <t>Increase in capacity per product dropped:</t>
  </si>
  <si>
    <t>Upper bound: (Yes/No)*Demand</t>
  </si>
  <si>
    <t>Number of products to drop</t>
  </si>
  <si>
    <t>Limit on the number of products:</t>
  </si>
  <si>
    <t>We will enforce additional, unnecessary correlation if we use the same rand() values. We will associate demand in rainy days with lower than normal values and vice versa</t>
  </si>
  <si>
    <t>We are not comparing decision alternatives so we should not be using common RAND() values</t>
  </si>
  <si>
    <t>It would lead to systematic bias. Low Rand values mean Rain and lower-than-normal demands. High Rand values mean No Rain and higher-than-normal demands, creating a false correlation.</t>
  </si>
  <si>
    <t>Limit on the number of producrs produced:</t>
  </si>
  <si>
    <t>Number of products to drop:</t>
  </si>
  <si>
    <t>OM 352 Quiz 2</t>
  </si>
  <si>
    <t>No response</t>
  </si>
  <si>
    <t>Student ID #</t>
  </si>
  <si>
    <t>Marking remarks:</t>
  </si>
  <si>
    <t>a</t>
  </si>
  <si>
    <t xml:space="preserve">Yes </t>
  </si>
  <si>
    <t>Q1</t>
  </si>
  <si>
    <t>Questions 1-4:</t>
  </si>
  <si>
    <t>b</t>
  </si>
  <si>
    <t>No</t>
  </si>
  <si>
    <t>Q2</t>
  </si>
  <si>
    <t>Question 1</t>
  </si>
  <si>
    <t>1 pt. no part marks given</t>
  </si>
  <si>
    <t>c</t>
  </si>
  <si>
    <t>Q3</t>
  </si>
  <si>
    <t>Question 2</t>
  </si>
  <si>
    <t>d</t>
  </si>
  <si>
    <t>Q4</t>
  </si>
  <si>
    <t>Question 3</t>
  </si>
  <si>
    <t>Q5</t>
  </si>
  <si>
    <t>Question 4</t>
  </si>
  <si>
    <t>Q6</t>
  </si>
  <si>
    <t>Q7</t>
  </si>
  <si>
    <t>Questions 5-7:</t>
  </si>
  <si>
    <t xml:space="preserve">Q8 - Rep 2 ECHA - Simulated Demand </t>
  </si>
  <si>
    <t>Q8 - Rep 2 ECHA - # participants</t>
  </si>
  <si>
    <t xml:space="preserve">Q8 - Rep 2 ECHA - Cost per participant </t>
  </si>
  <si>
    <t xml:space="preserve">Q8 - Rep 2 Business - Simulated Demand </t>
  </si>
  <si>
    <t>Q8 - Rep 2 Business - # participants</t>
  </si>
  <si>
    <t>Question 8</t>
  </si>
  <si>
    <t>Question 8:</t>
  </si>
  <si>
    <t xml:space="preserve">Q8 - Rep 2 Business - Cost per participant </t>
  </si>
  <si>
    <t>1/3 pts. For each answer</t>
  </si>
  <si>
    <t xml:space="preserve">Q8 - Rep 2 CAB - Simulated Demand </t>
  </si>
  <si>
    <t>Simulated demand should be correct</t>
  </si>
  <si>
    <t>Q8 - Rep 2 CAB - # participants</t>
  </si>
  <si>
    <t xml:space="preserve"># of participants should be correct or consistent with the reported </t>
  </si>
  <si>
    <t xml:space="preserve">Q8 - Rep 2 CAB - Cost per participant </t>
  </si>
  <si>
    <t>simulated demand</t>
  </si>
  <si>
    <t xml:space="preserve">Q8 - Rep 4 ECHA - Simulated Demand </t>
  </si>
  <si>
    <t>Question 9</t>
  </si>
  <si>
    <t>Cost per participant should be correct or consistent with the reported</t>
  </si>
  <si>
    <t>Q8 - Rep 4 ECHA - # participants</t>
  </si>
  <si>
    <t xml:space="preserve">number of participant. </t>
  </si>
  <si>
    <t xml:space="preserve">Q8 - Rep 4 ECHA - Cost per participant </t>
  </si>
  <si>
    <t>Question 9:</t>
  </si>
  <si>
    <t xml:space="preserve">Q8 - Rep 4 Business - Simulated Demand </t>
  </si>
  <si>
    <t>Q8 - Rep 4 Business - # participants</t>
  </si>
  <si>
    <t xml:space="preserve">Q8 - Rep 4 Business - Cost per participant </t>
  </si>
  <si>
    <t xml:space="preserve">Q8 - Rep 4 CAB - Simulated Demand </t>
  </si>
  <si>
    <t>Question 10:</t>
  </si>
  <si>
    <t>Q8 - Rep 4 CAB - # participants</t>
  </si>
  <si>
    <t>Feasibility</t>
  </si>
  <si>
    <t xml:space="preserve">Q8 - Rep 4 CAB - Cost per participant </t>
  </si>
  <si>
    <t>1 point for meeting the contract demand (1/10 pts. For each product)</t>
  </si>
  <si>
    <t>Q9 - ECHA Average</t>
  </si>
  <si>
    <t>1 point for nor producing more than demand (1/10 pts. For each product)</t>
  </si>
  <si>
    <t>Q9 - Business Average</t>
  </si>
  <si>
    <t xml:space="preserve">1 point for not exceeding production capacity based on the reported </t>
  </si>
  <si>
    <t>Q9 - CAB Average</t>
  </si>
  <si>
    <t>number of products dropped</t>
  </si>
  <si>
    <t>Q9 - ECHA Standard Deviation</t>
  </si>
  <si>
    <t>Consistency:</t>
  </si>
  <si>
    <t>Q9 - Business Standard Deviation</t>
  </si>
  <si>
    <t xml:space="preserve">1 point if the reported capacity is consistent with the reported </t>
  </si>
  <si>
    <t>Q9 - CAB Standard Deviation</t>
  </si>
  <si>
    <t>Q10 - E Canada</t>
  </si>
  <si>
    <t>Optimality:</t>
  </si>
  <si>
    <t>Q10 - B Altoil</t>
  </si>
  <si>
    <t>1 point if solution is feasible and results in the highest revenue</t>
  </si>
  <si>
    <t>Q10 - C Canada</t>
  </si>
  <si>
    <t>Q10 - A1 Colpop</t>
  </si>
  <si>
    <t>Q10 - C Export</t>
  </si>
  <si>
    <t>Q10 - A2 Canada</t>
  </si>
  <si>
    <t>Q10 - F2 Calcan</t>
  </si>
  <si>
    <t>Q10 - D Local</t>
  </si>
  <si>
    <t>Q10 - A2 Export</t>
  </si>
  <si>
    <t>Q10 - F1 Canada</t>
  </si>
  <si>
    <t>Q10 - Number of products to drop</t>
  </si>
  <si>
    <t>Type your explanation here.</t>
  </si>
  <si>
    <t>Question 11:</t>
  </si>
  <si>
    <t>Q10 - New production capacity</t>
  </si>
  <si>
    <t xml:space="preserve">2 points for answers that explicitly refer to the unnecessary correlation we </t>
  </si>
  <si>
    <t>Q10 - Total revenue</t>
  </si>
  <si>
    <t>include if we use same rand() values</t>
  </si>
  <si>
    <t>Q11</t>
  </si>
  <si>
    <t>parts mark given for statement that have some correct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</si>
</sst>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164" formatCode="_-&quot;$&quot;* #,##0.00_-;\-&quot;$&quot;* #,##0.00_-;_-&quot;$&quot;* &quot;-&quot;??_-;_-@_-"/>
    <numFmt numFmtId="165" formatCode="_-* #,##0.00_-;\-* #,##0.00_-;_-* &quot;-&quot;??_-;_-@_-"/>
    <numFmt numFmtId="166" formatCode="_-&quot;$&quot;* #,##0_-;\-&quot;$&quot;* #,##0_-;_-&quot;$&quot;* &quot;-&quot;??_-;_-@_-"/>
    <numFmt numFmtId="167" formatCode="0.00000"/>
    <numFmt numFmtId="168" formatCode="0.00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00B050"/>
      <name val="Calibri"/>
      <family val="2"/>
      <scheme val="minor"/>
    </font>
    <font>
      <b/>
      <sz val="11"/>
      <color rgb="FFFF0000"/>
      <name val="Calibri"/>
      <family val="2"/>
      <scheme val="minor"/>
    </font>
    <font>
      <sz val="11"/>
      <name val="Calibri"/>
      <family val="2"/>
      <scheme val="minor"/>
    </font>
    <font>
      <sz val="10"/>
      <name val="Arial"/>
      <family val="2"/>
    </font>
    <font>
      <b/>
      <sz val="10"/>
      <name val="Arial"/>
      <family val="2"/>
    </font>
    <font>
      <b/>
      <sz val="10"/>
      <color indexed="17"/>
      <name val="Arial"/>
      <family val="2"/>
    </font>
    <font>
      <b/>
      <sz val="11"/>
      <color indexed="1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bgColor indexed="64"/>
      </patternFill>
    </fill>
    <fill>
      <patternFill patternType="solid">
        <fgColor rgb="FF00B0F0"/>
        <bgColor indexed="64"/>
      </patternFill>
    </fill>
    <fill>
      <patternFill patternType="solid">
        <fgColor theme="9" tint="0.399975585192419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s>
  <cellStyleXfs count="10">
    <xf numFmtId="0" fontId="0" fillId="0" borderId="0"/>
    <xf numFmtId="165"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6" fillId="0" borderId="0"/>
    <xf numFmtId="164" fontId="1" fillId="0" borderId="0" applyFont="0" applyFill="0" applyBorder="0" applyAlignment="0" applyProtection="0"/>
    <xf numFmtId="0" fontId="6" fillId="0" borderId="0"/>
    <xf numFmtId="44" fontId="6" fillId="0" borderId="0" applyFont="0" applyFill="0" applyBorder="0" applyAlignment="0" applyProtection="0"/>
  </cellStyleXfs>
  <cellXfs count="125">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1" xfId="0" applyFont="1" applyBorder="1" applyAlignment="1">
      <alignment horizontal="left"/>
    </xf>
    <xf numFmtId="0" fontId="2" fillId="0" borderId="3" xfId="0" applyFont="1" applyBorder="1" applyAlignment="1">
      <alignment horizontal="left"/>
    </xf>
    <xf numFmtId="164" fontId="0" fillId="0" borderId="5" xfId="0" applyNumberFormat="1" applyBorder="1"/>
    <xf numFmtId="167" fontId="4" fillId="0" borderId="5" xfId="0" applyNumberFormat="1" applyFont="1" applyBorder="1"/>
    <xf numFmtId="167" fontId="4" fillId="0" borderId="8" xfId="0" applyNumberFormat="1" applyFont="1" applyBorder="1"/>
    <xf numFmtId="0" fontId="0" fillId="0" borderId="4" xfId="0" applyBorder="1" applyAlignment="1">
      <alignment horizontal="right"/>
    </xf>
    <xf numFmtId="0" fontId="0" fillId="0" borderId="6" xfId="0" applyBorder="1" applyAlignment="1">
      <alignment horizontal="right"/>
    </xf>
    <xf numFmtId="0" fontId="0" fillId="0" borderId="1" xfId="0" applyBorder="1" applyAlignment="1">
      <alignment horizontal="right"/>
    </xf>
    <xf numFmtId="164" fontId="3" fillId="0" borderId="2" xfId="2" applyFont="1" applyFill="1" applyBorder="1"/>
    <xf numFmtId="0" fontId="0" fillId="0" borderId="5" xfId="0" applyBorder="1" applyAlignment="1">
      <alignment horizontal="center" wrapText="1"/>
    </xf>
    <xf numFmtId="0" fontId="3" fillId="0" borderId="5" xfId="0" applyFont="1" applyBorder="1"/>
    <xf numFmtId="44" fontId="0" fillId="2" borderId="7" xfId="0" applyNumberFormat="1" applyFill="1" applyBorder="1"/>
    <xf numFmtId="44" fontId="0" fillId="2" borderId="8" xfId="0" applyNumberFormat="1" applyFill="1" applyBorder="1"/>
    <xf numFmtId="166" fontId="3" fillId="0" borderId="0" xfId="2" applyNumberFormat="1" applyFont="1" applyFill="1" applyBorder="1"/>
    <xf numFmtId="166" fontId="3" fillId="0" borderId="5" xfId="2" applyNumberFormat="1" applyFont="1" applyFill="1" applyBorder="1"/>
    <xf numFmtId="0" fontId="0" fillId="0" borderId="0" xfId="0" applyAlignment="1">
      <alignment horizontal="center" wrapText="1"/>
    </xf>
    <xf numFmtId="0" fontId="0" fillId="0" borderId="1" xfId="0" applyBorder="1"/>
    <xf numFmtId="168" fontId="4" fillId="0" borderId="0" xfId="0" applyNumberFormat="1" applyFont="1"/>
    <xf numFmtId="0" fontId="3" fillId="0" borderId="0" xfId="0" applyFont="1"/>
    <xf numFmtId="164" fontId="0" fillId="0" borderId="0" xfId="0" applyNumberFormat="1"/>
    <xf numFmtId="0" fontId="0" fillId="3" borderId="4" xfId="0" applyFill="1" applyBorder="1"/>
    <xf numFmtId="0" fontId="5" fillId="0" borderId="0" xfId="0" applyFont="1"/>
    <xf numFmtId="0" fontId="5" fillId="0" borderId="5" xfId="0" applyFont="1" applyBorder="1"/>
    <xf numFmtId="0" fontId="2" fillId="0" borderId="4" xfId="0" applyFont="1" applyBorder="1" applyAlignment="1">
      <alignment horizontal="left"/>
    </xf>
    <xf numFmtId="0" fontId="2" fillId="0" borderId="5" xfId="0" applyFont="1" applyBorder="1" applyAlignment="1">
      <alignment horizontal="left"/>
    </xf>
    <xf numFmtId="165" fontId="0" fillId="0" borderId="5" xfId="1" applyFont="1" applyBorder="1"/>
    <xf numFmtId="165" fontId="0" fillId="3" borderId="5" xfId="1" applyFont="1" applyFill="1" applyBorder="1"/>
    <xf numFmtId="165" fontId="0" fillId="3" borderId="0" xfId="1" applyFont="1" applyFill="1"/>
    <xf numFmtId="165" fontId="0" fillId="0" borderId="0" xfId="1" applyFont="1" applyFill="1"/>
    <xf numFmtId="165" fontId="0" fillId="0" borderId="5" xfId="1" applyFont="1" applyFill="1" applyBorder="1"/>
    <xf numFmtId="165" fontId="0" fillId="0" borderId="8" xfId="1" applyFont="1" applyFill="1" applyBorder="1"/>
    <xf numFmtId="44" fontId="5" fillId="2" borderId="7" xfId="0" applyNumberFormat="1" applyFont="1" applyFill="1" applyBorder="1"/>
    <xf numFmtId="44" fontId="5" fillId="2" borderId="8" xfId="0" applyNumberFormat="1" applyFont="1" applyFill="1" applyBorder="1"/>
    <xf numFmtId="0" fontId="0" fillId="4" borderId="0" xfId="0" applyFill="1"/>
    <xf numFmtId="0" fontId="0" fillId="0" borderId="5" xfId="0" applyBorder="1" applyAlignment="1">
      <alignment horizontal="left" wrapText="1"/>
    </xf>
    <xf numFmtId="0" fontId="2" fillId="0" borderId="0" xfId="0" applyFont="1"/>
    <xf numFmtId="0" fontId="7" fillId="0" borderId="0" xfId="6" applyFont="1" applyAlignment="1">
      <alignment horizontal="center"/>
    </xf>
    <xf numFmtId="0" fontId="6" fillId="0" borderId="0" xfId="6"/>
    <xf numFmtId="0" fontId="7" fillId="0" borderId="0" xfId="6" applyFont="1" applyFill="1" applyBorder="1" applyAlignment="1">
      <alignment horizontal="center"/>
    </xf>
    <xf numFmtId="0" fontId="7" fillId="0" borderId="0" xfId="6" applyFont="1" applyFill="1" applyBorder="1"/>
    <xf numFmtId="0" fontId="7" fillId="0" borderId="0" xfId="6" quotePrefix="1" applyFont="1" applyFill="1" applyBorder="1" applyAlignment="1">
      <alignment horizontal="center" wrapText="1"/>
    </xf>
    <xf numFmtId="0" fontId="7" fillId="0" borderId="0" xfId="6" applyFont="1" applyFill="1" applyBorder="1" applyAlignment="1">
      <alignment horizontal="center" wrapText="1"/>
    </xf>
    <xf numFmtId="0" fontId="6" fillId="0" borderId="0" xfId="6" applyFont="1" applyFill="1" applyBorder="1" applyAlignment="1">
      <alignment horizontal="center"/>
    </xf>
    <xf numFmtId="0" fontId="6" fillId="0" borderId="0" xfId="6" applyFont="1" applyFill="1" applyBorder="1"/>
    <xf numFmtId="164" fontId="8" fillId="0" borderId="0" xfId="7" applyFont="1" applyFill="1" applyBorder="1" applyAlignment="1"/>
    <xf numFmtId="0" fontId="8" fillId="0" borderId="0" xfId="6" applyNumberFormat="1" applyFont="1" applyFill="1" applyBorder="1" applyAlignment="1"/>
    <xf numFmtId="2" fontId="6" fillId="5" borderId="0" xfId="6" applyNumberFormat="1" applyFill="1"/>
    <xf numFmtId="0" fontId="7" fillId="0" borderId="0" xfId="6" quotePrefix="1" applyFont="1" applyFill="1" applyBorder="1" applyAlignment="1">
      <alignment horizontal="right"/>
    </xf>
    <xf numFmtId="0" fontId="7" fillId="0" borderId="0" xfId="6" applyFont="1" applyFill="1" applyBorder="1" applyAlignment="1">
      <alignment horizontal="right"/>
    </xf>
    <xf numFmtId="164" fontId="6" fillId="2" borderId="0" xfId="7" applyFont="1" applyFill="1" applyBorder="1" applyAlignment="1">
      <alignment horizontal="center"/>
    </xf>
    <xf numFmtId="0" fontId="6" fillId="0" borderId="0" xfId="6" applyFill="1" applyBorder="1"/>
    <xf numFmtId="0" fontId="6" fillId="0" borderId="0" xfId="6" applyAlignment="1">
      <alignment horizontal="center"/>
    </xf>
    <xf numFmtId="0" fontId="7" fillId="0" borderId="0" xfId="6" applyFont="1" applyAlignment="1">
      <alignment horizontal="right"/>
    </xf>
    <xf numFmtId="0" fontId="8" fillId="0" borderId="0" xfId="6" applyFont="1" applyAlignment="1">
      <alignment horizontal="center"/>
    </xf>
    <xf numFmtId="0" fontId="6" fillId="5" borderId="0" xfId="6" applyFill="1"/>
    <xf numFmtId="0" fontId="6" fillId="0" borderId="0" xfId="6" applyAlignment="1">
      <alignment horizontal="right"/>
    </xf>
    <xf numFmtId="0" fontId="8" fillId="0" borderId="0" xfId="5" applyNumberFormat="1" applyFont="1" applyAlignment="1">
      <alignment horizontal="center"/>
    </xf>
    <xf numFmtId="164" fontId="6" fillId="0" borderId="0" xfId="6" applyNumberFormat="1"/>
    <xf numFmtId="0" fontId="0" fillId="0" borderId="11" xfId="0" applyFill="1" applyBorder="1" applyAlignment="1"/>
    <xf numFmtId="0" fontId="0" fillId="0" borderId="12" xfId="0" applyFill="1" applyBorder="1" applyAlignment="1"/>
    <xf numFmtId="0" fontId="9" fillId="0" borderId="9" xfId="0" applyFont="1" applyFill="1" applyBorder="1" applyAlignment="1">
      <alignment horizontal="center"/>
    </xf>
    <xf numFmtId="0" fontId="9" fillId="0" borderId="10" xfId="0" applyFont="1" applyFill="1" applyBorder="1" applyAlignment="1">
      <alignment horizontal="center"/>
    </xf>
    <xf numFmtId="0" fontId="0" fillId="0" borderId="0" xfId="0" applyFont="1"/>
    <xf numFmtId="0" fontId="0" fillId="3" borderId="0" xfId="0" applyFont="1" applyFill="1"/>
    <xf numFmtId="0" fontId="0" fillId="0" borderId="0" xfId="0" applyFont="1" applyAlignment="1">
      <alignment horizontal="right"/>
    </xf>
    <xf numFmtId="0" fontId="5" fillId="0" borderId="0" xfId="6" applyFont="1" applyFill="1" applyBorder="1" applyAlignment="1">
      <alignment horizontal="center"/>
    </xf>
    <xf numFmtId="0" fontId="5" fillId="0" borderId="0" xfId="6" applyFont="1" applyFill="1" applyBorder="1"/>
    <xf numFmtId="0" fontId="5" fillId="0" borderId="0" xfId="6" applyFont="1" applyFill="1" applyBorder="1" applyAlignment="1">
      <alignment horizontal="right"/>
    </xf>
    <xf numFmtId="0" fontId="0" fillId="0" borderId="0" xfId="0" applyAlignment="1" applyProtection="1">
      <alignment horizontal="right"/>
    </xf>
    <xf numFmtId="0" fontId="0" fillId="0" borderId="0" xfId="0" applyProtection="1"/>
    <xf numFmtId="0" fontId="0" fillId="0" borderId="4" xfId="0" applyBorder="1" applyAlignment="1">
      <alignment horizontal="left" wrapText="1"/>
    </xf>
    <xf numFmtId="0" fontId="0" fillId="0" borderId="0" xfId="0" applyBorder="1" applyAlignment="1">
      <alignment horizontal="right"/>
    </xf>
    <xf numFmtId="165" fontId="0" fillId="0" borderId="4" xfId="1" applyFont="1" applyBorder="1"/>
    <xf numFmtId="0" fontId="0" fillId="0" borderId="0" xfId="0" applyBorder="1"/>
    <xf numFmtId="165" fontId="0" fillId="0" borderId="4" xfId="1" applyFont="1" applyFill="1" applyBorder="1"/>
    <xf numFmtId="165" fontId="0" fillId="0" borderId="6" xfId="1" applyFont="1" applyFill="1" applyBorder="1"/>
    <xf numFmtId="0" fontId="0" fillId="0" borderId="7" xfId="0" applyBorder="1"/>
    <xf numFmtId="165" fontId="0" fillId="3" borderId="4" xfId="1" applyFont="1" applyFill="1" applyBorder="1"/>
    <xf numFmtId="0" fontId="0" fillId="3" borderId="0" xfId="0" applyFill="1" applyBorder="1"/>
    <xf numFmtId="2" fontId="0" fillId="3" borderId="0" xfId="0" applyNumberFormat="1" applyFont="1" applyFill="1"/>
    <xf numFmtId="164" fontId="0" fillId="3" borderId="0" xfId="0" applyNumberFormat="1" applyFont="1" applyFill="1"/>
    <xf numFmtId="0" fontId="2" fillId="0" borderId="0" xfId="0" applyFont="1" applyAlignment="1">
      <alignment horizontal="right"/>
    </xf>
    <xf numFmtId="0" fontId="0" fillId="0" borderId="0" xfId="0" applyAlignment="1">
      <alignment horizontal="center"/>
    </xf>
    <xf numFmtId="0" fontId="0" fillId="0" borderId="4" xfId="0" applyFill="1" applyBorder="1"/>
    <xf numFmtId="0" fontId="0" fillId="0" borderId="0" xfId="0" applyFill="1" applyBorder="1"/>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7" fillId="3" borderId="0" xfId="6" applyFont="1" applyFill="1" applyBorder="1" applyAlignment="1">
      <alignment horizontal="center"/>
    </xf>
    <xf numFmtId="0" fontId="0" fillId="3" borderId="0" xfId="0" applyFill="1" applyAlignment="1" applyProtection="1">
      <alignment horizontal="left" vertical="top" wrapText="1"/>
      <protection locked="0"/>
    </xf>
    <xf numFmtId="0" fontId="2" fillId="0" borderId="0" xfId="0" applyFont="1" applyProtection="1"/>
    <xf numFmtId="0" fontId="0" fillId="0" borderId="0" xfId="0" applyProtection="1">
      <protection locked="0"/>
    </xf>
    <xf numFmtId="0" fontId="0" fillId="2" borderId="0" xfId="0" applyFill="1" applyProtection="1">
      <protection locked="0"/>
    </xf>
    <xf numFmtId="0" fontId="2" fillId="6" borderId="0" xfId="0" applyFont="1" applyFill="1" applyProtection="1"/>
    <xf numFmtId="0" fontId="0" fillId="6" borderId="0" xfId="0" applyFill="1" applyProtection="1"/>
    <xf numFmtId="0" fontId="0" fillId="6" borderId="0" xfId="0" applyFill="1" applyProtection="1">
      <protection locked="0"/>
    </xf>
    <xf numFmtId="0" fontId="0" fillId="6" borderId="0" xfId="0" applyFill="1"/>
    <xf numFmtId="0" fontId="0" fillId="3" borderId="0" xfId="0" applyFill="1" applyProtection="1"/>
    <xf numFmtId="0" fontId="0" fillId="3" borderId="0" xfId="0" applyFill="1" applyProtection="1">
      <protection locked="0"/>
    </xf>
    <xf numFmtId="0" fontId="0" fillId="0" borderId="1" xfId="0" applyBorder="1" applyAlignment="1" applyProtection="1">
      <alignment horizontal="center" wrapText="1"/>
    </xf>
    <xf numFmtId="0" fontId="0" fillId="0" borderId="2" xfId="0" applyBorder="1" applyAlignment="1" applyProtection="1">
      <alignment horizontal="center" wrapText="1"/>
    </xf>
    <xf numFmtId="0" fontId="0" fillId="0" borderId="3" xfId="0" applyBorder="1" applyAlignment="1" applyProtection="1">
      <alignment horizontal="center" wrapText="1"/>
    </xf>
    <xf numFmtId="0" fontId="0" fillId="0" borderId="1" xfId="0" applyBorder="1" applyAlignment="1" applyProtection="1">
      <alignment horizontal="center"/>
    </xf>
    <xf numFmtId="0" fontId="0" fillId="0" borderId="2" xfId="0" applyBorder="1" applyAlignment="1" applyProtection="1">
      <alignment horizontal="center"/>
    </xf>
    <xf numFmtId="0" fontId="0" fillId="0" borderId="3" xfId="0" applyBorder="1" applyAlignment="1" applyProtection="1">
      <alignment horizontal="center"/>
    </xf>
    <xf numFmtId="0" fontId="0" fillId="0" borderId="4" xfId="0" applyBorder="1" applyAlignment="1" applyProtection="1">
      <alignment horizontal="left" wrapText="1"/>
    </xf>
    <xf numFmtId="0" fontId="0" fillId="0" borderId="5" xfId="0" applyBorder="1" applyAlignment="1" applyProtection="1">
      <alignment horizontal="left" wrapText="1"/>
    </xf>
    <xf numFmtId="0" fontId="0" fillId="3" borderId="4" xfId="0" applyFill="1" applyBorder="1" applyProtection="1">
      <protection locked="0"/>
    </xf>
    <xf numFmtId="0" fontId="0" fillId="3" borderId="5" xfId="0" applyFill="1" applyBorder="1" applyProtection="1">
      <protection locked="0"/>
    </xf>
    <xf numFmtId="0" fontId="0" fillId="3" borderId="6" xfId="0" applyFill="1" applyBorder="1" applyProtection="1">
      <protection locked="0"/>
    </xf>
    <xf numFmtId="0" fontId="0" fillId="3" borderId="7" xfId="0" applyFill="1" applyBorder="1" applyProtection="1">
      <protection locked="0"/>
    </xf>
    <xf numFmtId="0" fontId="0" fillId="3" borderId="8" xfId="0" applyFill="1" applyBorder="1" applyProtection="1">
      <protection locked="0"/>
    </xf>
    <xf numFmtId="0" fontId="0" fillId="0" borderId="0" xfId="0" applyAlignment="1" applyProtection="1">
      <alignment horizontal="center" wrapText="1"/>
    </xf>
    <xf numFmtId="0" fontId="5" fillId="0" borderId="0" xfId="6" applyFont="1" applyAlignment="1" applyProtection="1">
      <alignment horizontal="center"/>
    </xf>
    <xf numFmtId="0" fontId="5" fillId="0" borderId="0" xfId="6" applyFont="1" applyProtection="1"/>
    <xf numFmtId="0" fontId="5" fillId="0" borderId="0" xfId="6" applyFont="1" applyAlignment="1" applyProtection="1">
      <alignment horizontal="right"/>
    </xf>
  </cellXfs>
  <cellStyles count="10">
    <cellStyle name="Comma" xfId="1" builtinId="3"/>
    <cellStyle name="Comma 2" xfId="4"/>
    <cellStyle name="Currency" xfId="2" builtinId="4"/>
    <cellStyle name="Currency 2" xfId="3"/>
    <cellStyle name="Currency 3" xfId="9"/>
    <cellStyle name="Currency 4" xfId="7"/>
    <cellStyle name="Normal" xfId="0" builtinId="0"/>
    <cellStyle name="Normal 2" xfId="6"/>
    <cellStyle name="Normal 3" xfId="8"/>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Drop" dropLines="5" dropStyle="combo" dx="39" fmlaLink="$Q$1" fmlaRange="$O$1:$O$5" noThreeD="1" sel="1" val="0"/>
</file>

<file path=xl/ctrlProps/ctrlProp2.xml><?xml version="1.0" encoding="utf-8"?>
<formControlPr xmlns="http://schemas.microsoft.com/office/spreadsheetml/2009/9/main" objectType="Drop" dropLines="5" dropStyle="combo" dx="39" fmlaLink="$Q$2" fmlaRange="$O$1:$O$5" noThreeD="1" sel="1" val="0"/>
</file>

<file path=xl/ctrlProps/ctrlProp3.xml><?xml version="1.0" encoding="utf-8"?>
<formControlPr xmlns="http://schemas.microsoft.com/office/spreadsheetml/2009/9/main" objectType="Drop" dropLines="5" dropStyle="combo" dx="39" fmlaLink="$Q$3" fmlaRange="$O$1:$O$5" noThreeD="1" sel="1" val="0"/>
</file>

<file path=xl/ctrlProps/ctrlProp4.xml><?xml version="1.0" encoding="utf-8"?>
<formControlPr xmlns="http://schemas.microsoft.com/office/spreadsheetml/2009/9/main" objectType="Drop" dropLines="5" dropStyle="combo" dx="39" fmlaLink="$Q$4" fmlaRange="$O$1:$O$5" noThreeD="1" sel="1" val="0"/>
</file>

<file path=xl/ctrlProps/ctrlProp5.xml><?xml version="1.0" encoding="utf-8"?>
<formControlPr xmlns="http://schemas.microsoft.com/office/spreadsheetml/2009/9/main" objectType="Drop" dropLines="3" dropStyle="combo" dx="39" fmlaLink="$Q$5" fmlaRange="$P$1:$P$3" noThreeD="1" sel="1"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19050</xdr:rowOff>
    </xdr:from>
    <xdr:to>
      <xdr:col>16</xdr:col>
      <xdr:colOff>66675</xdr:colOff>
      <xdr:row>42</xdr:row>
      <xdr:rowOff>152400</xdr:rowOff>
    </xdr:to>
    <xdr:sp macro="" textlink="">
      <xdr:nvSpPr>
        <xdr:cNvPr id="2" name="TextBox 1"/>
        <xdr:cNvSpPr txBox="1"/>
      </xdr:nvSpPr>
      <xdr:spPr>
        <a:xfrm>
          <a:off x="66675" y="19050"/>
          <a:ext cx="9753600" cy="81343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CA" sz="1100"/>
        </a:p>
        <a:p>
          <a:endParaRPr lang="en-CA" sz="1100"/>
        </a:p>
        <a:p>
          <a:endParaRPr lang="en-CA" sz="1100"/>
        </a:p>
        <a:p>
          <a:endParaRPr lang="en-CA" sz="1100"/>
        </a:p>
        <a:p>
          <a:endParaRPr lang="en-CA" sz="1100"/>
        </a:p>
        <a:p>
          <a:endParaRPr lang="en-CA" sz="1100"/>
        </a:p>
        <a:p>
          <a:endParaRPr lang="en-CA" sz="1100"/>
        </a:p>
        <a:p>
          <a:endParaRPr lang="en-CA" sz="1100"/>
        </a:p>
        <a:p>
          <a:endParaRPr lang="en-CA" sz="1100"/>
        </a:p>
        <a:p>
          <a:endParaRPr lang="en-CA" sz="1100"/>
        </a:p>
        <a:p>
          <a:endParaRPr lang="en-CA" sz="1100"/>
        </a:p>
        <a:p>
          <a:endParaRPr lang="en-CA" sz="1100"/>
        </a:p>
        <a:p>
          <a:endParaRPr lang="en-CA" sz="1100"/>
        </a:p>
        <a:p>
          <a:endParaRPr lang="en-CA" sz="1100"/>
        </a:p>
        <a:p>
          <a:endParaRPr lang="en-CA" sz="1100"/>
        </a:p>
        <a:p>
          <a:endParaRPr lang="en-CA" sz="1100"/>
        </a:p>
        <a:p>
          <a:r>
            <a:rPr lang="en-US" sz="1100">
              <a:solidFill>
                <a:schemeClr val="dk1"/>
              </a:solidFill>
              <a:effectLst/>
              <a:latin typeface="+mn-lt"/>
              <a:ea typeface="+mn-ea"/>
              <a:cs typeface="+mn-cs"/>
            </a:rPr>
            <a:t>The plot above shows an efficient frontier for the hockey teams in the Western Conference of the NHL for 2022-2023, based on “Goals For” and “Goals Against”. Higher numbers are better for “Goals For”, and lower numbers are better for “Goals Against”.</a:t>
          </a:r>
          <a:endParaRPr lang="en-CA" sz="1100">
            <a:solidFill>
              <a:schemeClr val="dk1"/>
            </a:solidFill>
            <a:effectLst/>
            <a:latin typeface="+mn-lt"/>
            <a:ea typeface="+mn-ea"/>
            <a:cs typeface="+mn-cs"/>
          </a:endParaRPr>
        </a:p>
        <a:p>
          <a:pPr lvl="0"/>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1. (1 pt.) Which one of the following is true?</a:t>
          </a:r>
          <a:endParaRPr lang="en-CA" sz="1200">
            <a:solidFill>
              <a:schemeClr val="dk1"/>
            </a:solidFill>
            <a:effectLst/>
            <a:latin typeface="+mn-lt"/>
            <a:ea typeface="+mn-ea"/>
            <a:cs typeface="+mn-cs"/>
          </a:endParaRPr>
        </a:p>
        <a:p>
          <a:pPr lvl="1"/>
          <a:r>
            <a:rPr lang="en-US" sz="1100">
              <a:solidFill>
                <a:schemeClr val="dk1"/>
              </a:solidFill>
              <a:effectLst/>
              <a:latin typeface="+mn-lt"/>
              <a:ea typeface="+mn-ea"/>
              <a:cs typeface="+mn-cs"/>
            </a:rPr>
            <a:t>a) Winnipeg dominates Los Angeles</a:t>
          </a:r>
        </a:p>
        <a:p>
          <a:pPr lvl="1"/>
          <a:r>
            <a:rPr lang="en-US" sz="1100">
              <a:solidFill>
                <a:schemeClr val="dk1"/>
              </a:solidFill>
              <a:effectLst/>
              <a:latin typeface="+mn-lt"/>
              <a:ea typeface="+mn-ea"/>
              <a:cs typeface="+mn-cs"/>
            </a:rPr>
            <a:t>b) Edmonton dominates Calgary</a:t>
          </a:r>
          <a:endParaRPr lang="en-CA" sz="1200">
            <a:solidFill>
              <a:schemeClr val="dk1"/>
            </a:solidFill>
            <a:effectLst/>
            <a:latin typeface="+mn-lt"/>
            <a:ea typeface="+mn-ea"/>
            <a:cs typeface="+mn-cs"/>
          </a:endParaRPr>
        </a:p>
        <a:p>
          <a:pPr lvl="1"/>
          <a:r>
            <a:rPr lang="en-US" sz="1100" b="1">
              <a:solidFill>
                <a:srgbClr val="FF0000"/>
              </a:solidFill>
              <a:effectLst/>
              <a:latin typeface="+mn-lt"/>
              <a:ea typeface="+mn-ea"/>
              <a:cs typeface="+mn-cs"/>
            </a:rPr>
            <a:t>c) Colorado dominates Anaheim</a:t>
          </a:r>
          <a:endParaRPr lang="en-CA" sz="1200" b="1">
            <a:solidFill>
              <a:srgbClr val="FF0000"/>
            </a:solidFill>
            <a:effectLst/>
            <a:latin typeface="+mn-lt"/>
            <a:ea typeface="+mn-ea"/>
            <a:cs typeface="+mn-cs"/>
          </a:endParaRPr>
        </a:p>
        <a:p>
          <a:pPr lvl="1"/>
          <a:r>
            <a:rPr lang="en-US" sz="1100">
              <a:solidFill>
                <a:schemeClr val="dk1"/>
              </a:solidFill>
              <a:effectLst/>
              <a:latin typeface="+mn-lt"/>
              <a:ea typeface="+mn-ea"/>
              <a:cs typeface="+mn-cs"/>
            </a:rPr>
            <a:t>d) Anaheim dominates Arizona</a:t>
          </a:r>
          <a:endParaRPr lang="en-CA" sz="1200">
            <a:solidFill>
              <a:schemeClr val="dk1"/>
            </a:solidFill>
            <a:effectLst/>
            <a:latin typeface="+mn-lt"/>
            <a:ea typeface="+mn-ea"/>
            <a:cs typeface="+mn-cs"/>
          </a:endParaRPr>
        </a:p>
        <a:p>
          <a:pPr lvl="1"/>
          <a:endParaRPr lang="en-CA" sz="1200">
            <a:solidFill>
              <a:schemeClr val="dk1"/>
            </a:solidFill>
            <a:effectLst/>
            <a:latin typeface="+mn-lt"/>
            <a:ea typeface="+mn-ea"/>
            <a:cs typeface="+mn-cs"/>
          </a:endParaRPr>
        </a:p>
        <a:p>
          <a:pPr lvl="0"/>
          <a:r>
            <a:rPr lang="en-US" sz="1100" b="1">
              <a:solidFill>
                <a:srgbClr val="FF0000"/>
              </a:solidFill>
              <a:effectLst/>
              <a:latin typeface="+mn-lt"/>
              <a:ea typeface="+mn-ea"/>
              <a:cs typeface="+mn-cs"/>
            </a:rPr>
            <a:t>Answer: c</a:t>
          </a:r>
        </a:p>
        <a:p>
          <a:pPr lvl="0"/>
          <a:r>
            <a:rPr lang="en-US" sz="1100">
              <a:solidFill>
                <a:schemeClr val="dk1"/>
              </a:solidFill>
              <a:effectLst/>
              <a:latin typeface="+mn-lt"/>
              <a:ea typeface="+mn-ea"/>
              <a:cs typeface="+mn-cs"/>
            </a:rPr>
            <a:t>Edmonton</a:t>
          </a:r>
          <a:r>
            <a:rPr lang="en-US" sz="1100" baseline="0">
              <a:solidFill>
                <a:schemeClr val="dk1"/>
              </a:solidFill>
              <a:effectLst/>
              <a:latin typeface="+mn-lt"/>
              <a:ea typeface="+mn-ea"/>
              <a:cs typeface="+mn-cs"/>
            </a:rPr>
            <a:t> does not dominate Calgary because Calgary has lower Goals Against</a:t>
          </a:r>
        </a:p>
        <a:p>
          <a:pPr lvl="0"/>
          <a:r>
            <a:rPr lang="en-US" sz="1100" baseline="0">
              <a:solidFill>
                <a:schemeClr val="dk1"/>
              </a:solidFill>
              <a:effectLst/>
              <a:latin typeface="+mn-lt"/>
              <a:ea typeface="+mn-ea"/>
              <a:cs typeface="+mn-cs"/>
            </a:rPr>
            <a:t>Colorado dominates Anaheim because it has higher Goals For and lower Goals Against</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Anaheim does not dominate Arizona </a:t>
          </a:r>
          <a:r>
            <a:rPr lang="en-US" sz="1100" baseline="0">
              <a:solidFill>
                <a:schemeClr val="dk1"/>
              </a:solidFill>
              <a:effectLst/>
              <a:latin typeface="+mn-lt"/>
              <a:ea typeface="+mn-ea"/>
              <a:cs typeface="+mn-cs"/>
            </a:rPr>
            <a:t>because Arizona has higher Goals For and lower Goals Against (in fact, Arizona dominates Anaheim)</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Winnipeg does not dominate Los Angeles because Los Angles has higher Goals For</a:t>
          </a:r>
          <a:endParaRPr lang="en-CA">
            <a:effectLst/>
          </a:endParaRPr>
        </a:p>
        <a:p>
          <a:pPr lvl="0"/>
          <a:endParaRPr lang="en-US" sz="1100">
            <a:solidFill>
              <a:schemeClr val="dk1"/>
            </a:solidFill>
            <a:effectLst/>
            <a:latin typeface="+mn-lt"/>
            <a:ea typeface="+mn-ea"/>
            <a:cs typeface="+mn-cs"/>
          </a:endParaRPr>
        </a:p>
        <a:p>
          <a:pPr lvl="0"/>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2. (1 pt.) Other than Dallas and Edmonton, which other NHL team is not dominated by any other team in this dataset?</a:t>
          </a:r>
          <a:endParaRPr lang="en-CA" sz="1200">
            <a:solidFill>
              <a:schemeClr val="dk1"/>
            </a:solidFill>
            <a:effectLst/>
            <a:latin typeface="+mn-lt"/>
            <a:ea typeface="+mn-ea"/>
            <a:cs typeface="+mn-cs"/>
          </a:endParaRPr>
        </a:p>
        <a:p>
          <a:pPr lvl="1"/>
          <a:r>
            <a:rPr lang="en-US" sz="1100" b="1">
              <a:solidFill>
                <a:srgbClr val="FF0000"/>
              </a:solidFill>
              <a:effectLst/>
              <a:latin typeface="+mn-lt"/>
              <a:ea typeface="+mn-ea"/>
              <a:cs typeface="+mn-cs"/>
            </a:rPr>
            <a:t>a) Seattle</a:t>
          </a:r>
        </a:p>
        <a:p>
          <a:pPr lvl="1"/>
          <a:r>
            <a:rPr lang="en-US" sz="1100">
              <a:solidFill>
                <a:schemeClr val="dk1"/>
              </a:solidFill>
              <a:effectLst/>
              <a:latin typeface="+mn-lt"/>
              <a:ea typeface="+mn-ea"/>
              <a:cs typeface="+mn-cs"/>
            </a:rPr>
            <a:t>b) Minnesota</a:t>
          </a:r>
          <a:endParaRPr lang="en-CA" sz="1200">
            <a:solidFill>
              <a:schemeClr val="dk1"/>
            </a:solidFill>
            <a:effectLst/>
            <a:latin typeface="+mn-lt"/>
            <a:ea typeface="+mn-ea"/>
            <a:cs typeface="+mn-cs"/>
          </a:endParaRPr>
        </a:p>
        <a:p>
          <a:pPr lvl="1"/>
          <a:r>
            <a:rPr lang="en-US" sz="1100">
              <a:solidFill>
                <a:schemeClr val="dk1"/>
              </a:solidFill>
              <a:effectLst/>
              <a:latin typeface="+mn-lt"/>
              <a:ea typeface="+mn-ea"/>
              <a:cs typeface="+mn-cs"/>
            </a:rPr>
            <a:t>c) Nashville</a:t>
          </a:r>
          <a:endParaRPr lang="en-CA" sz="1200">
            <a:solidFill>
              <a:schemeClr val="dk1"/>
            </a:solidFill>
            <a:effectLst/>
            <a:latin typeface="+mn-lt"/>
            <a:ea typeface="+mn-ea"/>
            <a:cs typeface="+mn-cs"/>
          </a:endParaRPr>
        </a:p>
        <a:p>
          <a:pPr lvl="1"/>
          <a:r>
            <a:rPr lang="en-US" sz="1100">
              <a:solidFill>
                <a:schemeClr val="dk1"/>
              </a:solidFill>
              <a:effectLst/>
              <a:latin typeface="+mn-lt"/>
              <a:ea typeface="+mn-ea"/>
              <a:cs typeface="+mn-cs"/>
            </a:rPr>
            <a:t>d) Chicago</a:t>
          </a:r>
          <a:endParaRPr lang="en-CA" sz="1200">
            <a:solidFill>
              <a:schemeClr val="dk1"/>
            </a:solidFill>
            <a:effectLst/>
            <a:latin typeface="+mn-lt"/>
            <a:ea typeface="+mn-ea"/>
            <a:cs typeface="+mn-cs"/>
          </a:endParaRPr>
        </a:p>
        <a:p>
          <a:endParaRPr lang="en-CA" sz="1100"/>
        </a:p>
        <a:p>
          <a:r>
            <a:rPr lang="en-CA" sz="1100" b="1">
              <a:solidFill>
                <a:srgbClr val="FF0000"/>
              </a:solidFill>
            </a:rPr>
            <a:t>Answer: a</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Minnesota is dominated by Dallas</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Nashville is dominated by Minnesota, Winnipeg, Vegas,</a:t>
          </a:r>
          <a:r>
            <a:rPr lang="en-US" sz="1100" baseline="0">
              <a:solidFill>
                <a:schemeClr val="dk1"/>
              </a:solidFill>
              <a:effectLst/>
              <a:latin typeface="+mn-lt"/>
              <a:ea typeface="+mn-ea"/>
              <a:cs typeface="+mn-cs"/>
            </a:rPr>
            <a:t> Colorado, and Dallas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Chicago is dominated by several other teams such as Arizona, Nashville, and Los Angles.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But there is no team dominating Seattle, meaning there is no other team that has higher Goals For and lower Goals Against than Seattle</a:t>
          </a:r>
          <a:endParaRPr lang="en-CA">
            <a:effectLst/>
          </a:endParaRPr>
        </a:p>
        <a:p>
          <a:endParaRPr lang="en-CA" sz="1100"/>
        </a:p>
      </xdr:txBody>
    </xdr:sp>
    <xdr:clientData/>
  </xdr:twoCellAnchor>
  <xdr:twoCellAnchor editAs="oneCell">
    <xdr:from>
      <xdr:col>0</xdr:col>
      <xdr:colOff>133350</xdr:colOff>
      <xdr:row>0</xdr:row>
      <xdr:rowOff>47625</xdr:rowOff>
    </xdr:from>
    <xdr:to>
      <xdr:col>8</xdr:col>
      <xdr:colOff>265430</xdr:colOff>
      <xdr:row>13</xdr:row>
      <xdr:rowOff>137160</xdr:rowOff>
    </xdr:to>
    <xdr:pic>
      <xdr:nvPicPr>
        <xdr:cNvPr id="3" name="Picture 2"/>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47625"/>
          <a:ext cx="5008880" cy="256603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19050</xdr:rowOff>
    </xdr:from>
    <xdr:to>
      <xdr:col>12</xdr:col>
      <xdr:colOff>361950</xdr:colOff>
      <xdr:row>23</xdr:row>
      <xdr:rowOff>60614</xdr:rowOff>
    </xdr:to>
    <xdr:sp macro="" textlink="">
      <xdr:nvSpPr>
        <xdr:cNvPr id="2" name="TextBox 1"/>
        <xdr:cNvSpPr txBox="1"/>
      </xdr:nvSpPr>
      <xdr:spPr>
        <a:xfrm>
          <a:off x="66675" y="19050"/>
          <a:ext cx="7568911" cy="442306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rtl="0"/>
          <a:r>
            <a:rPr lang="en-US" sz="1100">
              <a:solidFill>
                <a:schemeClr val="dk1"/>
              </a:solidFill>
              <a:effectLst/>
              <a:latin typeface="+mn-lt"/>
              <a:ea typeface="+mn-ea"/>
              <a:cs typeface="+mn-cs"/>
            </a:rPr>
            <a:t>3. (1 pt.) Which one of the following is </a:t>
          </a:r>
          <a:r>
            <a:rPr lang="en-US" sz="1100" u="sng">
              <a:solidFill>
                <a:schemeClr val="dk1"/>
              </a:solidFill>
              <a:effectLst/>
              <a:latin typeface="+mn-lt"/>
              <a:ea typeface="+mn-ea"/>
              <a:cs typeface="+mn-cs"/>
            </a:rPr>
            <a:t>true</a:t>
          </a:r>
          <a:r>
            <a:rPr lang="en-US" sz="1100">
              <a:solidFill>
                <a:schemeClr val="dk1"/>
              </a:solidFill>
              <a:effectLst/>
              <a:latin typeface="+mn-lt"/>
              <a:ea typeface="+mn-ea"/>
              <a:cs typeface="+mn-cs"/>
            </a:rPr>
            <a:t> for a resource that is not fully used in the optimal solution? </a:t>
          </a:r>
          <a:endParaRPr lang="en-CA" sz="1200">
            <a:solidFill>
              <a:schemeClr val="dk1"/>
            </a:solidFill>
            <a:effectLst/>
            <a:latin typeface="+mn-lt"/>
            <a:ea typeface="+mn-ea"/>
            <a:cs typeface="+mn-cs"/>
          </a:endParaRPr>
        </a:p>
        <a:p>
          <a:pPr lvl="1"/>
          <a:r>
            <a:rPr lang="en-US" sz="1100">
              <a:solidFill>
                <a:schemeClr val="dk1"/>
              </a:solidFill>
              <a:effectLst/>
              <a:latin typeface="+mn-lt"/>
              <a:ea typeface="+mn-ea"/>
              <a:cs typeface="+mn-cs"/>
            </a:rPr>
            <a:t>a) Its shadow price is zero</a:t>
          </a:r>
          <a:endParaRPr lang="en-CA" sz="1200">
            <a:solidFill>
              <a:schemeClr val="dk1"/>
            </a:solidFill>
            <a:effectLst/>
            <a:latin typeface="+mn-lt"/>
            <a:ea typeface="+mn-ea"/>
            <a:cs typeface="+mn-cs"/>
          </a:endParaRPr>
        </a:p>
        <a:p>
          <a:pPr lvl="1"/>
          <a:r>
            <a:rPr lang="en-US" sz="1100">
              <a:solidFill>
                <a:schemeClr val="dk1"/>
              </a:solidFill>
              <a:effectLst/>
              <a:latin typeface="+mn-lt"/>
              <a:ea typeface="+mn-ea"/>
              <a:cs typeface="+mn-cs"/>
            </a:rPr>
            <a:t>b) Its allowable increase is a very large number</a:t>
          </a:r>
          <a:endParaRPr lang="en-CA" sz="1200">
            <a:solidFill>
              <a:schemeClr val="dk1"/>
            </a:solidFill>
            <a:effectLst/>
            <a:latin typeface="+mn-lt"/>
            <a:ea typeface="+mn-ea"/>
            <a:cs typeface="+mn-cs"/>
          </a:endParaRPr>
        </a:p>
        <a:p>
          <a:pPr lvl="1"/>
          <a:r>
            <a:rPr lang="en-US" sz="1100">
              <a:solidFill>
                <a:schemeClr val="dk1"/>
              </a:solidFill>
              <a:effectLst/>
              <a:latin typeface="+mn-lt"/>
              <a:ea typeface="+mn-ea"/>
              <a:cs typeface="+mn-cs"/>
            </a:rPr>
            <a:t>c) The optimal solution does not change if we get additional units of that resource </a:t>
          </a:r>
          <a:endParaRPr lang="en-CA" sz="1200">
            <a:solidFill>
              <a:schemeClr val="dk1"/>
            </a:solidFill>
            <a:effectLst/>
            <a:latin typeface="+mn-lt"/>
            <a:ea typeface="+mn-ea"/>
            <a:cs typeface="+mn-cs"/>
          </a:endParaRPr>
        </a:p>
        <a:p>
          <a:pPr lvl="1"/>
          <a:r>
            <a:rPr lang="en-US" sz="1100" b="1">
              <a:solidFill>
                <a:srgbClr val="FF0000"/>
              </a:solidFill>
              <a:effectLst/>
              <a:latin typeface="+mn-lt"/>
              <a:ea typeface="+mn-ea"/>
              <a:cs typeface="+mn-cs"/>
            </a:rPr>
            <a:t>d) All of the above</a:t>
          </a:r>
          <a:endParaRPr lang="en-CA" sz="1200" b="1">
            <a:solidFill>
              <a:srgbClr val="FF0000"/>
            </a:solidFill>
            <a:effectLst/>
            <a:latin typeface="+mn-lt"/>
            <a:ea typeface="+mn-ea"/>
            <a:cs typeface="+mn-cs"/>
          </a:endParaRPr>
        </a:p>
        <a:p>
          <a:pPr lvl="0"/>
          <a:endParaRPr lang="en-US" sz="1100">
            <a:solidFill>
              <a:schemeClr val="dk1"/>
            </a:solidFill>
            <a:effectLst/>
            <a:latin typeface="+mn-lt"/>
            <a:ea typeface="+mn-ea"/>
            <a:cs typeface="+mn-cs"/>
          </a:endParaRPr>
        </a:p>
        <a:p>
          <a:r>
            <a:rPr lang="en-US" sz="1100" b="1">
              <a:solidFill>
                <a:srgbClr val="FF0000"/>
              </a:solidFill>
              <a:effectLst/>
              <a:latin typeface="+mn-lt"/>
              <a:ea typeface="+mn-ea"/>
              <a:cs typeface="+mn-cs"/>
            </a:rPr>
            <a:t>Answer: d</a:t>
          </a:r>
          <a:endParaRPr lang="en-CA">
            <a:solidFill>
              <a:srgbClr val="FF0000"/>
            </a:solidFill>
            <a:effectLst/>
          </a:endParaRPr>
        </a:p>
        <a:p>
          <a:r>
            <a:rPr lang="en-US" sz="1100">
              <a:solidFill>
                <a:schemeClr val="dk1"/>
              </a:solidFill>
              <a:effectLst/>
              <a:latin typeface="+mn-lt"/>
              <a:ea typeface="+mn-ea"/>
              <a:cs typeface="+mn-cs"/>
            </a:rPr>
            <a:t>When a resource is not</a:t>
          </a:r>
          <a:r>
            <a:rPr lang="en-US" sz="1100" baseline="0">
              <a:solidFill>
                <a:schemeClr val="dk1"/>
              </a:solidFill>
              <a:effectLst/>
              <a:latin typeface="+mn-lt"/>
              <a:ea typeface="+mn-ea"/>
              <a:cs typeface="+mn-cs"/>
            </a:rPr>
            <a:t> fully utilized in the optimal solution, it means there will be no use for any additional units of it. So we won't be able to increase the objective value if we get some extra units (shadow price = 0), and the optimal solution wouldn't change either. And no matter how many extra units we get, all these predictions hold true (meaning the allowable increase is technically infinite). </a:t>
          </a:r>
          <a:endParaRPr lang="en-US" sz="1100">
            <a:solidFill>
              <a:schemeClr val="dk1"/>
            </a:solidFill>
            <a:effectLst/>
            <a:latin typeface="+mn-lt"/>
            <a:ea typeface="+mn-ea"/>
            <a:cs typeface="+mn-cs"/>
          </a:endParaRPr>
        </a:p>
        <a:p>
          <a:pPr lvl="0"/>
          <a:endParaRPr lang="en-US" sz="1100">
            <a:solidFill>
              <a:schemeClr val="dk1"/>
            </a:solidFill>
            <a:effectLst/>
            <a:latin typeface="+mn-lt"/>
            <a:ea typeface="+mn-ea"/>
            <a:cs typeface="+mn-cs"/>
          </a:endParaRPr>
        </a:p>
        <a:p>
          <a:pPr lvl="0"/>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4. (1 pt.) The formula =IF(RAND()&gt;0.8,"Tie",IF(RAND()&gt;0.4,"Win","Lose")) returns “Win” with a probability of</a:t>
          </a:r>
          <a:endParaRPr lang="en-CA" sz="1200">
            <a:solidFill>
              <a:schemeClr val="dk1"/>
            </a:solidFill>
            <a:effectLst/>
            <a:latin typeface="+mn-lt"/>
            <a:ea typeface="+mn-ea"/>
            <a:cs typeface="+mn-cs"/>
          </a:endParaRPr>
        </a:p>
        <a:p>
          <a:pPr lvl="1"/>
          <a:r>
            <a:rPr lang="en-US" sz="1100">
              <a:solidFill>
                <a:schemeClr val="dk1"/>
              </a:solidFill>
              <a:effectLst/>
              <a:latin typeface="+mn-lt"/>
              <a:ea typeface="+mn-ea"/>
              <a:cs typeface="+mn-cs"/>
            </a:rPr>
            <a:t>a) 32%</a:t>
          </a:r>
          <a:endParaRPr lang="en-CA" sz="1200">
            <a:solidFill>
              <a:schemeClr val="dk1"/>
            </a:solidFill>
            <a:effectLst/>
            <a:latin typeface="+mn-lt"/>
            <a:ea typeface="+mn-ea"/>
            <a:cs typeface="+mn-cs"/>
          </a:endParaRPr>
        </a:p>
        <a:p>
          <a:pPr lvl="1"/>
          <a:r>
            <a:rPr kumimoji="0" lang="en-US" sz="1100" b="1" i="0" u="none" strike="noStrike" kern="0" cap="none" spc="0" normalizeH="0" baseline="0" noProof="0">
              <a:ln>
                <a:noFill/>
              </a:ln>
              <a:solidFill>
                <a:srgbClr val="FF0000"/>
              </a:solidFill>
              <a:effectLst/>
              <a:uLnTx/>
              <a:uFillTx/>
              <a:latin typeface="+mn-lt"/>
              <a:ea typeface="+mn-ea"/>
              <a:cs typeface="+mn-cs"/>
            </a:rPr>
            <a:t>b) 48%</a:t>
          </a:r>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c) 16%</a:t>
          </a:r>
          <a:endParaRPr lang="en-CA" sz="1200">
            <a:solidFill>
              <a:schemeClr val="dk1"/>
            </a:solidFill>
            <a:effectLst/>
            <a:latin typeface="+mn-lt"/>
            <a:ea typeface="+mn-ea"/>
            <a:cs typeface="+mn-cs"/>
          </a:endParaRPr>
        </a:p>
        <a:p>
          <a:pPr lvl="1"/>
          <a:r>
            <a:rPr lang="en-US" sz="1100">
              <a:solidFill>
                <a:schemeClr val="dk1"/>
              </a:solidFill>
              <a:effectLst/>
              <a:latin typeface="+mn-lt"/>
              <a:ea typeface="+mn-ea"/>
              <a:cs typeface="+mn-cs"/>
            </a:rPr>
            <a:t>d) 12%</a:t>
          </a:r>
          <a:endParaRPr lang="en-CA" sz="1200">
            <a:solidFill>
              <a:schemeClr val="dk1"/>
            </a:solidFill>
            <a:effectLst/>
            <a:latin typeface="+mn-lt"/>
            <a:ea typeface="+mn-ea"/>
            <a:cs typeface="+mn-cs"/>
          </a:endParaRPr>
        </a:p>
        <a:p>
          <a:endParaRPr lang="en-CA" sz="110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rgbClr val="FF0000"/>
              </a:solidFill>
              <a:effectLst/>
              <a:uLnTx/>
              <a:uFillTx/>
              <a:latin typeface="+mn-lt"/>
              <a:ea typeface="+mn-ea"/>
              <a:cs typeface="+mn-cs"/>
            </a:rPr>
            <a:t>Answer: b</a:t>
          </a:r>
          <a:endParaRPr kumimoji="0" lang="en-CA"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To have "Win" as the outcome, the first RAND() value should be &lt;= 0.8 (this has a probability of 0.8) and the second RAND() value should be &gt; 0.4 (this has a probability of 1-0.4=0.6). As the two RAND() values are independent, the joint probability is 0.8 * 0.6 = 0.48</a:t>
          </a:r>
          <a:endParaRPr lang="en-CA" sz="1100"/>
        </a:p>
        <a:p>
          <a:endParaRPr lang="en-CA" sz="1100"/>
        </a:p>
        <a:p>
          <a:endParaRPr lang="en-CA" sz="1100"/>
        </a:p>
        <a:p>
          <a:endParaRPr lang="en-CA" sz="1100"/>
        </a:p>
        <a:p>
          <a:endParaRPr lang="en-CA" sz="1100"/>
        </a:p>
        <a:p>
          <a:endParaRPr lang="en-CA" sz="1100"/>
        </a:p>
        <a:p>
          <a:endParaRPr lang="en-CA" sz="1100"/>
        </a:p>
        <a:p>
          <a:endParaRPr lang="en-CA" sz="1100"/>
        </a:p>
        <a:p>
          <a:endParaRPr lang="en-CA" sz="1100"/>
        </a:p>
        <a:p>
          <a:endParaRPr lang="en-CA" sz="1100"/>
        </a:p>
        <a:p>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1050925</xdr:colOff>
      <xdr:row>29</xdr:row>
      <xdr:rowOff>19050</xdr:rowOff>
    </xdr:from>
    <xdr:to>
      <xdr:col>13</xdr:col>
      <xdr:colOff>292100</xdr:colOff>
      <xdr:row>49</xdr:row>
      <xdr:rowOff>127000</xdr:rowOff>
    </xdr:to>
    <xdr:sp macro="" textlink="">
      <xdr:nvSpPr>
        <xdr:cNvPr id="2" name="TextBox 1"/>
        <xdr:cNvSpPr txBox="1"/>
      </xdr:nvSpPr>
      <xdr:spPr>
        <a:xfrm>
          <a:off x="5819775" y="5137150"/>
          <a:ext cx="5883275" cy="36893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Note:</a:t>
          </a:r>
          <a:r>
            <a:rPr lang="en-CA" sz="1100" baseline="0"/>
            <a:t> You can also answer this question by solving a series of models one at a time. First, limit the number of the products produced to 7 and manually increase the production capacity by 25. The model you need to solve is exactly the same as the one we had in the lecture (see 14_WestPlast_Fewer_Products_24_Oct_23.xlsx). </a:t>
          </a:r>
        </a:p>
        <a:p>
          <a:endParaRPr lang="en-CA" sz="1100" baseline="0"/>
        </a:p>
        <a:p>
          <a:r>
            <a:rPr lang="en-CA" sz="1100" baseline="0"/>
            <a:t>Then solve another version of the model by limiting the number of products reduced to 6 and manually increase the current capacity by 50.  And then solving another model with the limit on the number of products &lt;= 5.</a:t>
          </a:r>
        </a:p>
        <a:p>
          <a:endParaRPr lang="en-CA" sz="1100" baseline="0"/>
        </a:p>
        <a:p>
          <a:r>
            <a:rPr lang="en-CA" sz="1100" baseline="0"/>
            <a:t>If you run these three models, you will see that the total revenue increases for limit = 7 and then it further increases for limit = 6 but it decreases if you set the limit = 5. </a:t>
          </a:r>
        </a:p>
        <a:p>
          <a:endParaRPr lang="en-CA" sz="1100" baseline="0"/>
        </a:p>
        <a:p>
          <a:r>
            <a:rPr lang="en-CA" sz="1100" baseline="0"/>
            <a:t>So the optimal number of products produced is 6, which means we need to drop 2 products. </a:t>
          </a:r>
        </a:p>
        <a:p>
          <a:endParaRPr lang="en-CA" sz="1100" baseline="0"/>
        </a:p>
        <a:p>
          <a:r>
            <a:rPr lang="en-CA" sz="1100" baseline="0"/>
            <a:t>See the other worksheets for this comparison. </a:t>
          </a:r>
        </a:p>
        <a:p>
          <a:endParaRPr lang="en-CA" sz="1100" baseline="0"/>
        </a:p>
        <a:p>
          <a:r>
            <a:rPr lang="en-CA" sz="1100" baseline="0"/>
            <a:t> </a:t>
          </a:r>
          <a:endParaRPr lang="en-CA" sz="1100"/>
        </a:p>
      </xdr:txBody>
    </xdr:sp>
    <xdr:clientData/>
  </xdr:twoCellAnchor>
  <xdr:twoCellAnchor>
    <xdr:from>
      <xdr:col>6</xdr:col>
      <xdr:colOff>0</xdr:colOff>
      <xdr:row>16</xdr:row>
      <xdr:rowOff>0</xdr:rowOff>
    </xdr:from>
    <xdr:to>
      <xdr:col>13</xdr:col>
      <xdr:colOff>327025</xdr:colOff>
      <xdr:row>28</xdr:row>
      <xdr:rowOff>25400</xdr:rowOff>
    </xdr:to>
    <xdr:sp macro="" textlink="">
      <xdr:nvSpPr>
        <xdr:cNvPr id="3" name="TextBox 2"/>
        <xdr:cNvSpPr txBox="1"/>
      </xdr:nvSpPr>
      <xdr:spPr>
        <a:xfrm>
          <a:off x="5854700" y="2952750"/>
          <a:ext cx="5883275" cy="200660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0" baseline="0"/>
            <a:t>We have made some changes to have a model similar to the WestPlast problem with fewer products</a:t>
          </a:r>
          <a:r>
            <a:rPr lang="en-CA" sz="1100" baseline="0"/>
            <a:t> (see 14_WestPlast_Fewer_Products_24_Oct_23.xlsx). This means adding the binary variables and updating the upper bound constraints. We also added a new variables to decide on the number of products to drop from the production plan (and we added an integer constraint for this variable) and updated the formula for capacity such that based on the number of products dropped, the capacity would increase by 25 per each product dropped. </a:t>
          </a:r>
        </a:p>
        <a:p>
          <a:endParaRPr lang="en-CA" sz="1100" baseline="0"/>
        </a:p>
        <a:p>
          <a:endParaRPr lang="en-CA" sz="1100" baseline="0"/>
        </a:p>
        <a:p>
          <a:r>
            <a:rPr lang="en-CA" sz="1100" baseline="0"/>
            <a:t> </a:t>
          </a:r>
          <a:endParaRPr lang="en-CA"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466725</xdr:colOff>
      <xdr:row>16</xdr:row>
      <xdr:rowOff>152400</xdr:rowOff>
    </xdr:from>
    <xdr:to>
      <xdr:col>14</xdr:col>
      <xdr:colOff>152400</xdr:colOff>
      <xdr:row>36</xdr:row>
      <xdr:rowOff>19050</xdr:rowOff>
    </xdr:to>
    <xdr:sp macro="" textlink="">
      <xdr:nvSpPr>
        <xdr:cNvPr id="2" name="TextBox 1"/>
        <xdr:cNvSpPr txBox="1"/>
      </xdr:nvSpPr>
      <xdr:spPr>
        <a:xfrm>
          <a:off x="6057900" y="3228975"/>
          <a:ext cx="5591175" cy="34194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Note:</a:t>
          </a:r>
          <a:r>
            <a:rPr lang="en-CA" sz="1100" baseline="0"/>
            <a:t> The model here is exactly the same as the mode we had in  14_WestPlast_Fewer_Products_24_Oct_23.xlsx.</a:t>
          </a:r>
        </a:p>
        <a:p>
          <a:endParaRPr lang="en-CA" sz="1100" baseline="0"/>
        </a:p>
        <a:p>
          <a:r>
            <a:rPr lang="en-CA" sz="1100" baseline="0"/>
            <a:t>We set the limit to 7. We see the total revenue increased compared to the original optimal solution.  So we reduced the limit by one and re-run the model. See the next worksheet. </a:t>
          </a:r>
        </a:p>
        <a:p>
          <a:endParaRPr lang="en-CA" sz="1100" baseline="0"/>
        </a:p>
        <a:p>
          <a:r>
            <a:rPr lang="en-CA" sz="1100" baseline="0"/>
            <a:t> </a:t>
          </a:r>
          <a:endParaRPr lang="en-CA"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466725</xdr:colOff>
      <xdr:row>16</xdr:row>
      <xdr:rowOff>152400</xdr:rowOff>
    </xdr:from>
    <xdr:to>
      <xdr:col>14</xdr:col>
      <xdr:colOff>152400</xdr:colOff>
      <xdr:row>36</xdr:row>
      <xdr:rowOff>19050</xdr:rowOff>
    </xdr:to>
    <xdr:sp macro="" textlink="">
      <xdr:nvSpPr>
        <xdr:cNvPr id="2" name="TextBox 1"/>
        <xdr:cNvSpPr txBox="1"/>
      </xdr:nvSpPr>
      <xdr:spPr>
        <a:xfrm>
          <a:off x="6057900" y="3228975"/>
          <a:ext cx="5591175" cy="34194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Note:</a:t>
          </a:r>
          <a:r>
            <a:rPr lang="en-CA" sz="1100" baseline="0">
              <a:solidFill>
                <a:schemeClr val="dk1"/>
              </a:solidFill>
              <a:effectLst/>
              <a:latin typeface="+mn-lt"/>
              <a:ea typeface="+mn-ea"/>
              <a:cs typeface="+mn-cs"/>
            </a:rPr>
            <a:t> The model here is exactly the same as the mode we had in  14_WestPlast_Fewer_Products_24_Oct_23.xlsx.</a:t>
          </a:r>
          <a:endParaRPr lang="en-CA">
            <a:effectLst/>
          </a:endParaRPr>
        </a:p>
        <a:p>
          <a:endParaRPr lang="en-CA" sz="1100" baseline="0">
            <a:solidFill>
              <a:schemeClr val="dk1"/>
            </a:solidFill>
            <a:effectLst/>
            <a:latin typeface="+mn-lt"/>
            <a:ea typeface="+mn-ea"/>
            <a:cs typeface="+mn-cs"/>
          </a:endParaRPr>
        </a:p>
        <a:p>
          <a:r>
            <a:rPr lang="en-CA" sz="1100" baseline="0">
              <a:solidFill>
                <a:schemeClr val="dk1"/>
              </a:solidFill>
              <a:effectLst/>
              <a:latin typeface="+mn-lt"/>
              <a:ea typeface="+mn-ea"/>
              <a:cs typeface="+mn-cs"/>
            </a:rPr>
            <a:t>We reduced the limit to 6. We see the total revenue increased to limit = 7.  So we futher reduced the limit by one and re-run the model. See the next worksheet. </a:t>
          </a:r>
          <a:endParaRPr lang="en-CA">
            <a:effectLst/>
          </a:endParaRPr>
        </a:p>
        <a:p>
          <a:endParaRPr lang="en-CA" sz="1100" baseline="0"/>
        </a:p>
        <a:p>
          <a:r>
            <a:rPr lang="en-CA" sz="1100" baseline="0"/>
            <a:t> </a:t>
          </a:r>
          <a:endParaRPr lang="en-CA"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466725</xdr:colOff>
      <xdr:row>16</xdr:row>
      <xdr:rowOff>152400</xdr:rowOff>
    </xdr:from>
    <xdr:to>
      <xdr:col>14</xdr:col>
      <xdr:colOff>152400</xdr:colOff>
      <xdr:row>36</xdr:row>
      <xdr:rowOff>19050</xdr:rowOff>
    </xdr:to>
    <xdr:sp macro="" textlink="">
      <xdr:nvSpPr>
        <xdr:cNvPr id="2" name="TextBox 1"/>
        <xdr:cNvSpPr txBox="1"/>
      </xdr:nvSpPr>
      <xdr:spPr>
        <a:xfrm>
          <a:off x="6057900" y="3228975"/>
          <a:ext cx="5591175" cy="34194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Note:</a:t>
          </a:r>
          <a:r>
            <a:rPr lang="en-CA" sz="1100" baseline="0">
              <a:solidFill>
                <a:schemeClr val="dk1"/>
              </a:solidFill>
              <a:effectLst/>
              <a:latin typeface="+mn-lt"/>
              <a:ea typeface="+mn-ea"/>
              <a:cs typeface="+mn-cs"/>
            </a:rPr>
            <a:t> The model here is exactly the same as the mode we had in  14_WestPlast_Fewer_Products_24_Oct_23.xlsx.</a:t>
          </a:r>
          <a:endParaRPr lang="en-CA">
            <a:effectLst/>
          </a:endParaRPr>
        </a:p>
        <a:p>
          <a:endParaRPr lang="en-CA" sz="1100" baseline="0">
            <a:solidFill>
              <a:schemeClr val="dk1"/>
            </a:solidFill>
            <a:effectLst/>
            <a:latin typeface="+mn-lt"/>
            <a:ea typeface="+mn-ea"/>
            <a:cs typeface="+mn-cs"/>
          </a:endParaRPr>
        </a:p>
        <a:p>
          <a:r>
            <a:rPr lang="en-CA" sz="1100" baseline="0">
              <a:solidFill>
                <a:schemeClr val="dk1"/>
              </a:solidFill>
              <a:effectLst/>
              <a:latin typeface="+mn-lt"/>
              <a:ea typeface="+mn-ea"/>
              <a:cs typeface="+mn-cs"/>
            </a:rPr>
            <a:t>We reduced the limit to 5. We see the total revenue decreased here. So we should stop here. </a:t>
          </a:r>
          <a:endParaRPr lang="en-CA">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1</xdr:colOff>
      <xdr:row>2</xdr:row>
      <xdr:rowOff>1</xdr:rowOff>
    </xdr:from>
    <xdr:to>
      <xdr:col>9</xdr:col>
      <xdr:colOff>514351</xdr:colOff>
      <xdr:row>5</xdr:row>
      <xdr:rowOff>76201</xdr:rowOff>
    </xdr:to>
    <xdr:sp macro="" textlink="">
      <xdr:nvSpPr>
        <xdr:cNvPr id="2" name="TextBox 1"/>
        <xdr:cNvSpPr txBox="1"/>
      </xdr:nvSpPr>
      <xdr:spPr>
        <a:xfrm>
          <a:off x="7458076" y="381001"/>
          <a:ext cx="2343150" cy="6477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Examples of acceptable</a:t>
          </a:r>
          <a:r>
            <a:rPr lang="en-CA" sz="1100" baseline="0"/>
            <a:t> answers.</a:t>
          </a:r>
        </a:p>
        <a:p>
          <a:r>
            <a:rPr lang="en-CA" sz="1100" baseline="0"/>
            <a:t> </a:t>
          </a:r>
          <a:endParaRPr lang="en-CA" sz="1100"/>
        </a:p>
      </xdr:txBody>
    </xdr:sp>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3</xdr:row>
          <xdr:rowOff>0</xdr:rowOff>
        </xdr:from>
        <xdr:to>
          <xdr:col>4</xdr:col>
          <xdr:colOff>12700</xdr:colOff>
          <xdr:row>4</xdr:row>
          <xdr:rowOff>19050</xdr:rowOff>
        </xdr:to>
        <xdr:sp macro="" textlink="">
          <xdr:nvSpPr>
            <xdr:cNvPr id="8193" name="Drop Down 1" hidden="1">
              <a:extLst>
                <a:ext uri="{63B3BB69-23CF-44E3-9099-C40C66FF867C}">
                  <a14:compatExt spid="_x0000_s8193"/>
                </a:ext>
                <a:ext uri="{FF2B5EF4-FFF2-40B4-BE49-F238E27FC236}">
                  <a16:creationId xmlns:a16="http://schemas.microsoft.com/office/drawing/2014/main" id="{0DCAA0CA-43E3-C033-92D9-8FF387E5E2BC}"/>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xdr:row>
          <xdr:rowOff>0</xdr:rowOff>
        </xdr:from>
        <xdr:to>
          <xdr:col>4</xdr:col>
          <xdr:colOff>12700</xdr:colOff>
          <xdr:row>5</xdr:row>
          <xdr:rowOff>19050</xdr:rowOff>
        </xdr:to>
        <xdr:sp macro="" textlink="">
          <xdr:nvSpPr>
            <xdr:cNvPr id="8194" name="Drop Down 2" hidden="1">
              <a:extLst>
                <a:ext uri="{63B3BB69-23CF-44E3-9099-C40C66FF867C}">
                  <a14:compatExt spid="_x0000_s8194"/>
                </a:ext>
                <a:ext uri="{FF2B5EF4-FFF2-40B4-BE49-F238E27FC236}">
                  <a16:creationId xmlns:a16="http://schemas.microsoft.com/office/drawing/2014/main" id="{57C00291-246F-0B71-6110-032FFF5F35CD}"/>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xdr:row>
          <xdr:rowOff>0</xdr:rowOff>
        </xdr:from>
        <xdr:to>
          <xdr:col>4</xdr:col>
          <xdr:colOff>12700</xdr:colOff>
          <xdr:row>6</xdr:row>
          <xdr:rowOff>19050</xdr:rowOff>
        </xdr:to>
        <xdr:sp macro="" textlink="">
          <xdr:nvSpPr>
            <xdr:cNvPr id="8195" name="Drop Down 3" hidden="1">
              <a:extLst>
                <a:ext uri="{63B3BB69-23CF-44E3-9099-C40C66FF867C}">
                  <a14:compatExt spid="_x0000_s8195"/>
                </a:ext>
                <a:ext uri="{FF2B5EF4-FFF2-40B4-BE49-F238E27FC236}">
                  <a16:creationId xmlns:a16="http://schemas.microsoft.com/office/drawing/2014/main" id="{E144958F-7778-BB4E-F2EF-1079B4D5EB5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xdr:row>
          <xdr:rowOff>0</xdr:rowOff>
        </xdr:from>
        <xdr:to>
          <xdr:col>4</xdr:col>
          <xdr:colOff>12700</xdr:colOff>
          <xdr:row>7</xdr:row>
          <xdr:rowOff>19050</xdr:rowOff>
        </xdr:to>
        <xdr:sp macro="" textlink="">
          <xdr:nvSpPr>
            <xdr:cNvPr id="8196" name="Drop Down 4" hidden="1">
              <a:extLst>
                <a:ext uri="{63B3BB69-23CF-44E3-9099-C40C66FF867C}">
                  <a14:compatExt spid="_x0000_s8196"/>
                </a:ext>
                <a:ext uri="{FF2B5EF4-FFF2-40B4-BE49-F238E27FC236}">
                  <a16:creationId xmlns:a16="http://schemas.microsoft.com/office/drawing/2014/main" id="{F3C27403-ABA1-34AF-E19C-014F09D8F9C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184150</xdr:rowOff>
        </xdr:from>
        <xdr:to>
          <xdr:col>4</xdr:col>
          <xdr:colOff>12700</xdr:colOff>
          <xdr:row>10</xdr:row>
          <xdr:rowOff>12700</xdr:rowOff>
        </xdr:to>
        <xdr:sp macro="" textlink="">
          <xdr:nvSpPr>
            <xdr:cNvPr id="8197" name="Drop Down 5" hidden="1">
              <a:extLst>
                <a:ext uri="{63B3BB69-23CF-44E3-9099-C40C66FF867C}">
                  <a14:compatExt spid="_x0000_s8197"/>
                </a:ext>
                <a:ext uri="{FF2B5EF4-FFF2-40B4-BE49-F238E27FC236}">
                  <a16:creationId xmlns:a16="http://schemas.microsoft.com/office/drawing/2014/main" id="{32F26D4C-A05A-D6F6-41C8-9EB42D96C0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8.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0" zoomScaleNormal="110" zoomScaleSheetLayoutView="100" workbookViewId="0">
      <selection activeCell="M44" sqref="M44"/>
    </sheetView>
  </sheetViews>
  <sheetFormatPr defaultRowHeight="14.5" x14ac:dyDescent="0.35"/>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6"/>
  <sheetViews>
    <sheetView showGridLines="0" workbookViewId="0">
      <selection activeCell="C20" sqref="C20"/>
    </sheetView>
  </sheetViews>
  <sheetFormatPr defaultRowHeight="14.5" x14ac:dyDescent="0.35"/>
  <cols>
    <col min="1" max="1" width="2.26953125" customWidth="1"/>
    <col min="2" max="2" width="6" bestFit="1" customWidth="1"/>
    <col min="3" max="3" width="23.453125" bestFit="1" customWidth="1"/>
    <col min="4" max="4" width="6.1796875" customWidth="1"/>
    <col min="5" max="5" width="8.7265625" bestFit="1" customWidth="1"/>
    <col min="6" max="6" width="10.81640625" bestFit="1" customWidth="1"/>
    <col min="7" max="8" width="12" bestFit="1" customWidth="1"/>
  </cols>
  <sheetData>
    <row r="3" spans="1:8" ht="15" thickBot="1" x14ac:dyDescent="0.4">
      <c r="A3" t="s">
        <v>45</v>
      </c>
    </row>
    <row r="4" spans="1:8" x14ac:dyDescent="0.35">
      <c r="B4" s="66"/>
      <c r="C4" s="66"/>
      <c r="D4" s="66" t="s">
        <v>48</v>
      </c>
      <c r="E4" s="66" t="s">
        <v>50</v>
      </c>
      <c r="F4" s="66" t="s">
        <v>52</v>
      </c>
      <c r="G4" s="66" t="s">
        <v>54</v>
      </c>
      <c r="H4" s="66" t="s">
        <v>54</v>
      </c>
    </row>
    <row r="5" spans="1:8" ht="15" thickBot="1" x14ac:dyDescent="0.4">
      <c r="B5" s="67" t="s">
        <v>46</v>
      </c>
      <c r="C5" s="67" t="s">
        <v>47</v>
      </c>
      <c r="D5" s="67" t="s">
        <v>49</v>
      </c>
      <c r="E5" s="67" t="s">
        <v>51</v>
      </c>
      <c r="F5" s="67" t="s">
        <v>53</v>
      </c>
      <c r="G5" s="67" t="s">
        <v>55</v>
      </c>
      <c r="H5" s="67" t="s">
        <v>56</v>
      </c>
    </row>
    <row r="6" spans="1:8" x14ac:dyDescent="0.35">
      <c r="B6" s="64" t="s">
        <v>62</v>
      </c>
      <c r="C6" s="64" t="s">
        <v>63</v>
      </c>
      <c r="D6" s="64">
        <v>214.99999999999997</v>
      </c>
      <c r="E6" s="64">
        <v>0</v>
      </c>
      <c r="F6" s="64">
        <v>1800</v>
      </c>
      <c r="G6" s="64">
        <v>2300</v>
      </c>
      <c r="H6" s="64">
        <v>628.57142857142867</v>
      </c>
    </row>
    <row r="7" spans="1:8" x14ac:dyDescent="0.35">
      <c r="B7" s="64" t="s">
        <v>64</v>
      </c>
      <c r="C7" s="64" t="s">
        <v>65</v>
      </c>
      <c r="D7" s="64">
        <v>20.000000000000028</v>
      </c>
      <c r="E7" s="64">
        <v>0</v>
      </c>
      <c r="F7" s="64">
        <v>2050</v>
      </c>
      <c r="G7" s="64">
        <v>1100.0000000000002</v>
      </c>
      <c r="H7" s="64">
        <v>1087.5</v>
      </c>
    </row>
    <row r="8" spans="1:8" ht="15" thickBot="1" x14ac:dyDescent="0.4">
      <c r="B8" s="65" t="s">
        <v>66</v>
      </c>
      <c r="C8" s="65" t="s">
        <v>67</v>
      </c>
      <c r="D8" s="65">
        <v>0</v>
      </c>
      <c r="E8" s="65">
        <v>-870</v>
      </c>
      <c r="F8" s="65">
        <v>1400</v>
      </c>
      <c r="G8" s="65">
        <v>870</v>
      </c>
      <c r="H8" s="65">
        <v>1E+30</v>
      </c>
    </row>
    <row r="10" spans="1:8" ht="15" thickBot="1" x14ac:dyDescent="0.4">
      <c r="A10" t="s">
        <v>57</v>
      </c>
    </row>
    <row r="11" spans="1:8" x14ac:dyDescent="0.35">
      <c r="B11" s="66"/>
      <c r="C11" s="66"/>
      <c r="D11" s="66" t="s">
        <v>48</v>
      </c>
      <c r="E11" s="66" t="s">
        <v>58</v>
      </c>
      <c r="F11" s="66" t="s">
        <v>60</v>
      </c>
      <c r="G11" s="66" t="s">
        <v>54</v>
      </c>
      <c r="H11" s="66" t="s">
        <v>54</v>
      </c>
    </row>
    <row r="12" spans="1:8" ht="15" thickBot="1" x14ac:dyDescent="0.4">
      <c r="B12" s="67" t="s">
        <v>46</v>
      </c>
      <c r="C12" s="67" t="s">
        <v>47</v>
      </c>
      <c r="D12" s="67" t="s">
        <v>49</v>
      </c>
      <c r="E12" s="67" t="s">
        <v>59</v>
      </c>
      <c r="F12" s="67" t="s">
        <v>61</v>
      </c>
      <c r="G12" s="67" t="s">
        <v>55</v>
      </c>
      <c r="H12" s="67" t="s">
        <v>56</v>
      </c>
    </row>
    <row r="13" spans="1:8" x14ac:dyDescent="0.35">
      <c r="B13" s="64" t="s">
        <v>68</v>
      </c>
      <c r="C13" s="64" t="s">
        <v>69</v>
      </c>
      <c r="D13" s="64">
        <v>664.99999999999989</v>
      </c>
      <c r="E13" s="64">
        <v>0</v>
      </c>
      <c r="F13" s="64">
        <v>700</v>
      </c>
      <c r="G13" s="64">
        <v>1E+30</v>
      </c>
      <c r="H13" s="64">
        <v>35</v>
      </c>
    </row>
    <row r="14" spans="1:8" x14ac:dyDescent="0.35">
      <c r="B14" s="64" t="s">
        <v>70</v>
      </c>
      <c r="C14" s="64" t="s">
        <v>71</v>
      </c>
      <c r="D14" s="64">
        <v>2000.0000000000002</v>
      </c>
      <c r="E14" s="64">
        <v>114.99999999999999</v>
      </c>
      <c r="F14" s="64">
        <v>2000</v>
      </c>
      <c r="G14" s="64">
        <v>1300.0000000000002</v>
      </c>
      <c r="H14" s="64">
        <v>200.00000000000031</v>
      </c>
    </row>
    <row r="15" spans="1:8" x14ac:dyDescent="0.35">
      <c r="B15" s="64" t="s">
        <v>72</v>
      </c>
      <c r="C15" s="64" t="s">
        <v>73</v>
      </c>
      <c r="D15" s="64">
        <v>2330</v>
      </c>
      <c r="E15" s="64">
        <v>0</v>
      </c>
      <c r="F15" s="64">
        <v>2850</v>
      </c>
      <c r="G15" s="64">
        <v>1E+30</v>
      </c>
      <c r="H15" s="64">
        <v>520</v>
      </c>
    </row>
    <row r="16" spans="1:8" ht="15" thickBot="1" x14ac:dyDescent="0.4">
      <c r="B16" s="65" t="s">
        <v>74</v>
      </c>
      <c r="C16" s="65" t="s">
        <v>75</v>
      </c>
      <c r="D16" s="65">
        <v>900</v>
      </c>
      <c r="E16" s="65">
        <v>220.00000000000003</v>
      </c>
      <c r="F16" s="65">
        <v>900</v>
      </c>
      <c r="G16" s="65">
        <v>41.17647058823529</v>
      </c>
      <c r="H16" s="65">
        <v>614.28571428571422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4"/>
  <sheetViews>
    <sheetView showGridLines="0" workbookViewId="0">
      <selection activeCell="C34" sqref="C34"/>
    </sheetView>
  </sheetViews>
  <sheetFormatPr defaultRowHeight="14.5" x14ac:dyDescent="0.35"/>
  <cols>
    <col min="1" max="1" width="2.26953125" customWidth="1"/>
    <col min="2" max="2" width="6" bestFit="1" customWidth="1"/>
    <col min="3" max="3" width="23.453125" bestFit="1" customWidth="1"/>
    <col min="4" max="4" width="6.1796875" customWidth="1"/>
    <col min="5" max="5" width="8.7265625" bestFit="1" customWidth="1"/>
    <col min="6" max="6" width="10.81640625" bestFit="1" customWidth="1"/>
    <col min="7" max="8" width="12" bestFit="1" customWidth="1"/>
  </cols>
  <sheetData>
    <row r="3" spans="1:8" ht="15" thickBot="1" x14ac:dyDescent="0.4">
      <c r="A3" t="s">
        <v>45</v>
      </c>
    </row>
    <row r="4" spans="1:8" x14ac:dyDescent="0.35">
      <c r="B4" s="66"/>
      <c r="C4" s="66"/>
      <c r="D4" s="66" t="s">
        <v>48</v>
      </c>
      <c r="E4" s="66" t="s">
        <v>50</v>
      </c>
      <c r="F4" s="66" t="s">
        <v>52</v>
      </c>
      <c r="G4" s="66" t="s">
        <v>54</v>
      </c>
      <c r="H4" s="66" t="s">
        <v>54</v>
      </c>
    </row>
    <row r="5" spans="1:8" ht="15" thickBot="1" x14ac:dyDescent="0.4">
      <c r="B5" s="67" t="s">
        <v>46</v>
      </c>
      <c r="C5" s="67" t="s">
        <v>47</v>
      </c>
      <c r="D5" s="67" t="s">
        <v>49</v>
      </c>
      <c r="E5" s="67" t="s">
        <v>51</v>
      </c>
      <c r="F5" s="67" t="s">
        <v>53</v>
      </c>
      <c r="G5" s="67" t="s">
        <v>55</v>
      </c>
      <c r="H5" s="67" t="s">
        <v>56</v>
      </c>
    </row>
    <row r="6" spans="1:8" x14ac:dyDescent="0.35">
      <c r="B6" s="64" t="s">
        <v>62</v>
      </c>
      <c r="C6" s="64" t="s">
        <v>63</v>
      </c>
      <c r="D6" s="64">
        <v>214.99999999999997</v>
      </c>
      <c r="E6" s="64">
        <v>0</v>
      </c>
      <c r="F6" s="64">
        <v>1800</v>
      </c>
      <c r="G6" s="64">
        <v>2300</v>
      </c>
      <c r="H6" s="64">
        <v>628.57142857142867</v>
      </c>
    </row>
    <row r="7" spans="1:8" x14ac:dyDescent="0.35">
      <c r="B7" s="64" t="s">
        <v>64</v>
      </c>
      <c r="C7" s="64" t="s">
        <v>65</v>
      </c>
      <c r="D7" s="64">
        <v>20.000000000000028</v>
      </c>
      <c r="E7" s="64">
        <v>0</v>
      </c>
      <c r="F7" s="64">
        <v>2050</v>
      </c>
      <c r="G7" s="64">
        <v>1100.0000000000002</v>
      </c>
      <c r="H7" s="64">
        <v>1087.5</v>
      </c>
    </row>
    <row r="8" spans="1:8" ht="15" thickBot="1" x14ac:dyDescent="0.4">
      <c r="B8" s="65" t="s">
        <v>66</v>
      </c>
      <c r="C8" s="65" t="s">
        <v>67</v>
      </c>
      <c r="D8" s="65">
        <v>0</v>
      </c>
      <c r="E8" s="65">
        <v>-870</v>
      </c>
      <c r="F8" s="65">
        <v>1400</v>
      </c>
      <c r="G8" s="65">
        <v>870</v>
      </c>
      <c r="H8" s="65">
        <v>1E+30</v>
      </c>
    </row>
    <row r="10" spans="1:8" ht="15" thickBot="1" x14ac:dyDescent="0.4">
      <c r="A10" t="s">
        <v>57</v>
      </c>
    </row>
    <row r="11" spans="1:8" x14ac:dyDescent="0.35">
      <c r="B11" s="66"/>
      <c r="C11" s="66"/>
      <c r="D11" s="66" t="s">
        <v>48</v>
      </c>
      <c r="E11" s="66" t="s">
        <v>58</v>
      </c>
      <c r="F11" s="66" t="s">
        <v>60</v>
      </c>
      <c r="G11" s="66" t="s">
        <v>54</v>
      </c>
      <c r="H11" s="66" t="s">
        <v>54</v>
      </c>
    </row>
    <row r="12" spans="1:8" ht="15" thickBot="1" x14ac:dyDescent="0.4">
      <c r="B12" s="67" t="s">
        <v>46</v>
      </c>
      <c r="C12" s="67" t="s">
        <v>47</v>
      </c>
      <c r="D12" s="67" t="s">
        <v>49</v>
      </c>
      <c r="E12" s="67" t="s">
        <v>59</v>
      </c>
      <c r="F12" s="67" t="s">
        <v>61</v>
      </c>
      <c r="G12" s="67" t="s">
        <v>55</v>
      </c>
      <c r="H12" s="67" t="s">
        <v>56</v>
      </c>
    </row>
    <row r="13" spans="1:8" x14ac:dyDescent="0.35">
      <c r="B13" s="64" t="s">
        <v>68</v>
      </c>
      <c r="C13" s="64" t="s">
        <v>69</v>
      </c>
      <c r="D13" s="64">
        <v>664.99999999999989</v>
      </c>
      <c r="E13" s="64">
        <v>0</v>
      </c>
      <c r="F13" s="64">
        <v>700</v>
      </c>
      <c r="G13" s="64">
        <v>1E+30</v>
      </c>
      <c r="H13" s="64">
        <v>35</v>
      </c>
    </row>
    <row r="14" spans="1:8" x14ac:dyDescent="0.35">
      <c r="B14" s="64" t="s">
        <v>70</v>
      </c>
      <c r="C14" s="64" t="s">
        <v>71</v>
      </c>
      <c r="D14" s="64">
        <v>2000.0000000000002</v>
      </c>
      <c r="E14" s="64">
        <v>114.99999999999999</v>
      </c>
      <c r="F14" s="64">
        <v>2000</v>
      </c>
      <c r="G14" s="64">
        <v>1300.0000000000002</v>
      </c>
      <c r="H14" s="64">
        <v>200.00000000000031</v>
      </c>
    </row>
    <row r="15" spans="1:8" x14ac:dyDescent="0.35">
      <c r="B15" s="64" t="s">
        <v>72</v>
      </c>
      <c r="C15" s="64" t="s">
        <v>73</v>
      </c>
      <c r="D15" s="64">
        <v>2330</v>
      </c>
      <c r="E15" s="64">
        <v>0</v>
      </c>
      <c r="F15" s="64">
        <v>2850</v>
      </c>
      <c r="G15" s="64">
        <v>1E+30</v>
      </c>
      <c r="H15" s="64">
        <v>520</v>
      </c>
    </row>
    <row r="16" spans="1:8" ht="15" thickBot="1" x14ac:dyDescent="0.4">
      <c r="B16" s="65" t="s">
        <v>74</v>
      </c>
      <c r="C16" s="65" t="s">
        <v>75</v>
      </c>
      <c r="D16" s="65">
        <v>900</v>
      </c>
      <c r="E16" s="65">
        <v>220.00000000000003</v>
      </c>
      <c r="F16" s="65">
        <v>900</v>
      </c>
      <c r="G16" s="65">
        <v>41.17647058823529</v>
      </c>
      <c r="H16" s="65">
        <v>614.28571428571422</v>
      </c>
    </row>
    <row r="20" spans="3:3" x14ac:dyDescent="0.35">
      <c r="C20" s="41" t="s">
        <v>76</v>
      </c>
    </row>
    <row r="21" spans="3:3" x14ac:dyDescent="0.35">
      <c r="C21" t="s">
        <v>83</v>
      </c>
    </row>
    <row r="22" spans="3:3" x14ac:dyDescent="0.35">
      <c r="C22" s="69">
        <f>SUMPRODUCT(D6:D8,F6:F8)</f>
        <v>428000</v>
      </c>
    </row>
    <row r="24" spans="3:3" x14ac:dyDescent="0.35">
      <c r="C24" s="41" t="s">
        <v>77</v>
      </c>
    </row>
    <row r="25" spans="3:3" x14ac:dyDescent="0.35">
      <c r="C25" t="s">
        <v>84</v>
      </c>
    </row>
    <row r="26" spans="3:3" x14ac:dyDescent="0.35">
      <c r="C26" s="69" t="s">
        <v>86</v>
      </c>
    </row>
    <row r="27" spans="3:3" x14ac:dyDescent="0.35">
      <c r="C27" t="s">
        <v>88</v>
      </c>
    </row>
    <row r="28" spans="3:3" x14ac:dyDescent="0.35">
      <c r="C28" t="s">
        <v>85</v>
      </c>
    </row>
    <row r="29" spans="3:3" x14ac:dyDescent="0.35">
      <c r="C29" t="s">
        <v>89</v>
      </c>
    </row>
    <row r="31" spans="3:3" x14ac:dyDescent="0.35">
      <c r="C31" s="41" t="s">
        <v>78</v>
      </c>
    </row>
    <row r="32" spans="3:3" x14ac:dyDescent="0.35">
      <c r="C32" t="s">
        <v>87</v>
      </c>
    </row>
    <row r="33" spans="3:3" x14ac:dyDescent="0.35">
      <c r="C33" s="69">
        <f>100*E14</f>
        <v>11499.999999999998</v>
      </c>
    </row>
    <row r="34" spans="3:3" x14ac:dyDescent="0.35">
      <c r="C34"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1"/>
  <sheetViews>
    <sheetView workbookViewId="0">
      <selection activeCell="A40" sqref="A40"/>
    </sheetView>
  </sheetViews>
  <sheetFormatPr defaultRowHeight="14.5" x14ac:dyDescent="0.35"/>
  <cols>
    <col min="1" max="1" width="22" bestFit="1" customWidth="1"/>
    <col min="2" max="10" width="13" customWidth="1"/>
    <col min="12" max="12" width="11" bestFit="1" customWidth="1"/>
  </cols>
  <sheetData>
    <row r="2" spans="1:13" x14ac:dyDescent="0.35">
      <c r="A2" s="13" t="s">
        <v>4</v>
      </c>
      <c r="B2" s="14">
        <v>1.5</v>
      </c>
      <c r="C2" s="1"/>
      <c r="D2" s="2"/>
    </row>
    <row r="3" spans="1:13" x14ac:dyDescent="0.35">
      <c r="A3" s="11" t="s">
        <v>1</v>
      </c>
      <c r="B3" s="39">
        <v>1</v>
      </c>
      <c r="D3" s="4"/>
    </row>
    <row r="4" spans="1:13" x14ac:dyDescent="0.35">
      <c r="A4" s="11" t="s">
        <v>2</v>
      </c>
      <c r="B4" s="23">
        <f>VLOOKUP(B3,$L$19:$M$38,2,FALSE)</f>
        <v>0.62028807186961088</v>
      </c>
      <c r="D4" s="4"/>
    </row>
    <row r="5" spans="1:13" x14ac:dyDescent="0.35">
      <c r="A5" s="11"/>
      <c r="D5" s="4"/>
    </row>
    <row r="6" spans="1:13" x14ac:dyDescent="0.35">
      <c r="A6" s="11" t="s">
        <v>12</v>
      </c>
      <c r="B6" s="21" t="s">
        <v>5</v>
      </c>
      <c r="C6" s="21" t="s">
        <v>6</v>
      </c>
      <c r="D6" s="15" t="s">
        <v>7</v>
      </c>
    </row>
    <row r="7" spans="1:13" x14ac:dyDescent="0.35">
      <c r="A7" s="11" t="s">
        <v>8</v>
      </c>
      <c r="B7" s="19">
        <v>300</v>
      </c>
      <c r="C7" s="19">
        <v>210</v>
      </c>
      <c r="D7" s="20">
        <v>75</v>
      </c>
    </row>
    <row r="8" spans="1:13" x14ac:dyDescent="0.35">
      <c r="A8" s="11" t="s">
        <v>13</v>
      </c>
      <c r="B8" s="24">
        <v>120</v>
      </c>
      <c r="C8" s="24">
        <v>80</v>
      </c>
      <c r="D8" s="16">
        <v>30</v>
      </c>
    </row>
    <row r="9" spans="1:13" x14ac:dyDescent="0.35">
      <c r="A9" s="11" t="s">
        <v>0</v>
      </c>
      <c r="B9" s="24">
        <v>94</v>
      </c>
      <c r="C9" s="24">
        <v>66</v>
      </c>
      <c r="D9" s="16">
        <v>23</v>
      </c>
    </row>
    <row r="10" spans="1:13" x14ac:dyDescent="0.35">
      <c r="A10" s="11" t="s">
        <v>9</v>
      </c>
      <c r="B10" s="24">
        <v>22</v>
      </c>
      <c r="C10" s="24">
        <v>12</v>
      </c>
      <c r="D10" s="16">
        <v>6</v>
      </c>
    </row>
    <row r="11" spans="1:13" x14ac:dyDescent="0.35">
      <c r="A11" s="11" t="s">
        <v>14</v>
      </c>
      <c r="B11" s="27" t="s">
        <v>15</v>
      </c>
      <c r="C11" s="27" t="s">
        <v>15</v>
      </c>
      <c r="D11" s="28" t="s">
        <v>15</v>
      </c>
    </row>
    <row r="12" spans="1:13" x14ac:dyDescent="0.35">
      <c r="A12" s="11" t="s">
        <v>10</v>
      </c>
      <c r="B12" s="27" t="s">
        <v>15</v>
      </c>
      <c r="C12" s="27" t="s">
        <v>15</v>
      </c>
      <c r="D12" s="28" t="s">
        <v>15</v>
      </c>
    </row>
    <row r="13" spans="1:13" x14ac:dyDescent="0.35">
      <c r="A13" s="11" t="s">
        <v>11</v>
      </c>
      <c r="B13" s="25" t="e">
        <f t="shared" ref="B13:D13" si="0">B7+B12*$B$2</f>
        <v>#VALUE!</v>
      </c>
      <c r="C13" s="25" t="e">
        <f t="shared" si="0"/>
        <v>#VALUE!</v>
      </c>
      <c r="D13" s="8" t="e">
        <f t="shared" si="0"/>
        <v>#VALUE!</v>
      </c>
    </row>
    <row r="14" spans="1:13" x14ac:dyDescent="0.35">
      <c r="A14" s="12" t="s">
        <v>4</v>
      </c>
      <c r="B14" s="37" t="s">
        <v>15</v>
      </c>
      <c r="C14" s="37" t="s">
        <v>15</v>
      </c>
      <c r="D14" s="38" t="s">
        <v>15</v>
      </c>
    </row>
    <row r="16" spans="1:13" x14ac:dyDescent="0.35">
      <c r="A16" s="22"/>
      <c r="B16" s="91" t="s">
        <v>5</v>
      </c>
      <c r="C16" s="92"/>
      <c r="D16" s="93"/>
      <c r="E16" s="94" t="s">
        <v>6</v>
      </c>
      <c r="F16" s="95"/>
      <c r="G16" s="96"/>
      <c r="H16" s="91" t="s">
        <v>7</v>
      </c>
      <c r="I16" s="92"/>
      <c r="J16" s="93"/>
      <c r="L16" s="6" t="s">
        <v>1</v>
      </c>
      <c r="M16" s="7" t="s">
        <v>2</v>
      </c>
    </row>
    <row r="17" spans="1:13" ht="29" x14ac:dyDescent="0.35">
      <c r="A17" s="3"/>
      <c r="B17" s="76" t="s">
        <v>14</v>
      </c>
      <c r="C17" s="77" t="s">
        <v>10</v>
      </c>
      <c r="D17" s="40" t="s">
        <v>4</v>
      </c>
      <c r="E17" s="76" t="s">
        <v>14</v>
      </c>
      <c r="F17" s="77" t="s">
        <v>10</v>
      </c>
      <c r="G17" s="40" t="s">
        <v>4</v>
      </c>
      <c r="H17" s="76" t="s">
        <v>14</v>
      </c>
      <c r="I17" s="77" t="s">
        <v>10</v>
      </c>
      <c r="J17" s="40" t="s">
        <v>4</v>
      </c>
      <c r="L17" s="29"/>
      <c r="M17" s="30"/>
    </row>
    <row r="18" spans="1:13" x14ac:dyDescent="0.35">
      <c r="A18" s="3"/>
      <c r="B18" s="78" t="str">
        <f>B11</f>
        <v>?</v>
      </c>
      <c r="C18" s="79" t="str">
        <f>B12</f>
        <v>?</v>
      </c>
      <c r="D18" s="31" t="str">
        <f>B14</f>
        <v>?</v>
      </c>
      <c r="E18" s="78" t="str">
        <f>C11</f>
        <v>?</v>
      </c>
      <c r="F18" s="79" t="str">
        <f>C12</f>
        <v>?</v>
      </c>
      <c r="G18" s="31" t="str">
        <f>C14</f>
        <v>?</v>
      </c>
      <c r="H18" s="78" t="str">
        <f>D11</f>
        <v>?</v>
      </c>
      <c r="I18" s="79" t="str">
        <f>D12</f>
        <v>?</v>
      </c>
      <c r="J18" s="31" t="str">
        <f>D14</f>
        <v>?</v>
      </c>
      <c r="L18" s="3"/>
      <c r="M18" s="4"/>
    </row>
    <row r="19" spans="1:13" x14ac:dyDescent="0.35">
      <c r="A19" s="3">
        <v>1</v>
      </c>
      <c r="B19" s="78"/>
      <c r="C19" s="79"/>
      <c r="D19" s="31"/>
      <c r="E19" s="78"/>
      <c r="F19" s="79"/>
      <c r="G19" s="31"/>
      <c r="H19" s="78"/>
      <c r="I19" s="79"/>
      <c r="J19" s="31"/>
      <c r="L19" s="3">
        <v>1</v>
      </c>
      <c r="M19" s="9">
        <v>0.62028807186961088</v>
      </c>
    </row>
    <row r="20" spans="1:13" x14ac:dyDescent="0.35">
      <c r="A20" s="3">
        <v>2</v>
      </c>
      <c r="B20" s="80"/>
      <c r="C20" s="79"/>
      <c r="D20" s="35"/>
      <c r="E20" s="80"/>
      <c r="F20" s="79"/>
      <c r="G20" s="35"/>
      <c r="H20" s="80"/>
      <c r="I20" s="79"/>
      <c r="J20" s="35"/>
      <c r="L20" s="3">
        <v>2</v>
      </c>
      <c r="M20" s="9">
        <v>0.89362999736832505</v>
      </c>
    </row>
    <row r="21" spans="1:13" x14ac:dyDescent="0.35">
      <c r="A21" s="3">
        <v>3</v>
      </c>
      <c r="B21" s="80"/>
      <c r="C21" s="79"/>
      <c r="D21" s="35"/>
      <c r="E21" s="80"/>
      <c r="F21" s="79"/>
      <c r="G21" s="35"/>
      <c r="H21" s="80"/>
      <c r="I21" s="79"/>
      <c r="J21" s="35"/>
      <c r="L21" s="3">
        <v>3</v>
      </c>
      <c r="M21" s="9">
        <v>2.0167271530404651E-3</v>
      </c>
    </row>
    <row r="22" spans="1:13" x14ac:dyDescent="0.35">
      <c r="A22" s="3">
        <v>4</v>
      </c>
      <c r="B22" s="80"/>
      <c r="C22" s="79"/>
      <c r="D22" s="35"/>
      <c r="E22" s="80"/>
      <c r="F22" s="79"/>
      <c r="G22" s="35"/>
      <c r="H22" s="80"/>
      <c r="I22" s="79"/>
      <c r="J22" s="35"/>
      <c r="L22" s="3">
        <v>4</v>
      </c>
      <c r="M22" s="9">
        <v>0.44334482846295009</v>
      </c>
    </row>
    <row r="23" spans="1:13" x14ac:dyDescent="0.35">
      <c r="A23" s="3">
        <v>5</v>
      </c>
      <c r="B23" s="80"/>
      <c r="C23" s="79"/>
      <c r="D23" s="35"/>
      <c r="E23" s="80"/>
      <c r="F23" s="79"/>
      <c r="G23" s="35"/>
      <c r="H23" s="80"/>
      <c r="I23" s="79"/>
      <c r="J23" s="35"/>
      <c r="L23" s="3">
        <v>5</v>
      </c>
      <c r="M23" s="9">
        <v>0.76590031442833051</v>
      </c>
    </row>
    <row r="24" spans="1:13" x14ac:dyDescent="0.35">
      <c r="A24" s="3">
        <v>6</v>
      </c>
      <c r="B24" s="80"/>
      <c r="C24" s="79"/>
      <c r="D24" s="35"/>
      <c r="E24" s="80"/>
      <c r="F24" s="79"/>
      <c r="G24" s="35"/>
      <c r="H24" s="80"/>
      <c r="I24" s="79"/>
      <c r="J24" s="35"/>
      <c r="L24" s="3">
        <v>6</v>
      </c>
      <c r="M24" s="9">
        <v>0.81682952778706019</v>
      </c>
    </row>
    <row r="25" spans="1:13" x14ac:dyDescent="0.35">
      <c r="A25" s="3">
        <v>7</v>
      </c>
      <c r="B25" s="80"/>
      <c r="C25" s="79"/>
      <c r="D25" s="35"/>
      <c r="E25" s="80"/>
      <c r="F25" s="79"/>
      <c r="G25" s="35"/>
      <c r="H25" s="80"/>
      <c r="I25" s="79"/>
      <c r="J25" s="35"/>
      <c r="L25" s="3">
        <v>7</v>
      </c>
      <c r="M25" s="9">
        <v>4.2729999999999999E-3</v>
      </c>
    </row>
    <row r="26" spans="1:13" x14ac:dyDescent="0.35">
      <c r="A26" s="3">
        <v>8</v>
      </c>
      <c r="B26" s="80"/>
      <c r="C26" s="79"/>
      <c r="D26" s="35"/>
      <c r="E26" s="80"/>
      <c r="F26" s="79"/>
      <c r="G26" s="35"/>
      <c r="H26" s="80"/>
      <c r="I26" s="79"/>
      <c r="J26" s="35"/>
      <c r="L26" s="3">
        <v>8</v>
      </c>
      <c r="M26" s="9">
        <v>4.8388282746497979E-2</v>
      </c>
    </row>
    <row r="27" spans="1:13" x14ac:dyDescent="0.35">
      <c r="A27" s="3">
        <v>9</v>
      </c>
      <c r="B27" s="80"/>
      <c r="C27" s="79"/>
      <c r="D27" s="35"/>
      <c r="E27" s="80"/>
      <c r="F27" s="79"/>
      <c r="G27" s="35"/>
      <c r="H27" s="80"/>
      <c r="I27" s="79"/>
      <c r="J27" s="35"/>
      <c r="L27" s="3">
        <v>9</v>
      </c>
      <c r="M27" s="9">
        <v>0.50232075737425408</v>
      </c>
    </row>
    <row r="28" spans="1:13" x14ac:dyDescent="0.35">
      <c r="A28" s="3">
        <v>10</v>
      </c>
      <c r="B28" s="80"/>
      <c r="C28" s="79"/>
      <c r="D28" s="35"/>
      <c r="E28" s="80"/>
      <c r="F28" s="79"/>
      <c r="G28" s="35"/>
      <c r="H28" s="80"/>
      <c r="I28" s="79"/>
      <c r="J28" s="35"/>
      <c r="L28" s="3">
        <v>10</v>
      </c>
      <c r="M28" s="9">
        <v>0.1327183713031882</v>
      </c>
    </row>
    <row r="29" spans="1:13" x14ac:dyDescent="0.35">
      <c r="A29" s="3">
        <v>11</v>
      </c>
      <c r="B29" s="80"/>
      <c r="C29" s="79"/>
      <c r="D29" s="35"/>
      <c r="E29" s="80"/>
      <c r="F29" s="79"/>
      <c r="G29" s="35"/>
      <c r="H29" s="80"/>
      <c r="I29" s="79"/>
      <c r="J29" s="35"/>
      <c r="L29" s="3">
        <v>11</v>
      </c>
      <c r="M29" s="9">
        <v>0.92842978404907761</v>
      </c>
    </row>
    <row r="30" spans="1:13" x14ac:dyDescent="0.35">
      <c r="A30" s="3">
        <v>12</v>
      </c>
      <c r="B30" s="80"/>
      <c r="C30" s="79"/>
      <c r="D30" s="35"/>
      <c r="E30" s="80"/>
      <c r="F30" s="79"/>
      <c r="G30" s="35"/>
      <c r="H30" s="80"/>
      <c r="I30" s="79"/>
      <c r="J30" s="35"/>
      <c r="L30" s="3">
        <v>12</v>
      </c>
      <c r="M30" s="9">
        <v>0.11997519876053431</v>
      </c>
    </row>
    <row r="31" spans="1:13" x14ac:dyDescent="0.35">
      <c r="A31" s="3">
        <v>13</v>
      </c>
      <c r="B31" s="80"/>
      <c r="C31" s="79"/>
      <c r="D31" s="35"/>
      <c r="E31" s="80"/>
      <c r="F31" s="79"/>
      <c r="G31" s="35"/>
      <c r="H31" s="80"/>
      <c r="I31" s="79"/>
      <c r="J31" s="35"/>
      <c r="L31" s="3">
        <v>13</v>
      </c>
      <c r="M31" s="9">
        <v>0.58944858314104431</v>
      </c>
    </row>
    <row r="32" spans="1:13" x14ac:dyDescent="0.35">
      <c r="A32" s="3">
        <v>14</v>
      </c>
      <c r="B32" s="80"/>
      <c r="C32" s="79"/>
      <c r="D32" s="35"/>
      <c r="E32" s="80"/>
      <c r="F32" s="79"/>
      <c r="G32" s="35"/>
      <c r="H32" s="80"/>
      <c r="I32" s="79"/>
      <c r="J32" s="35"/>
      <c r="L32" s="3">
        <v>14</v>
      </c>
      <c r="M32" s="9">
        <v>0.2492303897687278</v>
      </c>
    </row>
    <row r="33" spans="1:13" x14ac:dyDescent="0.35">
      <c r="A33" s="3">
        <v>15</v>
      </c>
      <c r="B33" s="80"/>
      <c r="C33" s="79"/>
      <c r="D33" s="35"/>
      <c r="E33" s="80"/>
      <c r="F33" s="79"/>
      <c r="G33" s="35"/>
      <c r="H33" s="80"/>
      <c r="I33" s="79"/>
      <c r="J33" s="35"/>
      <c r="L33" s="3">
        <v>15</v>
      </c>
      <c r="M33" s="9">
        <v>0.76849476002369177</v>
      </c>
    </row>
    <row r="34" spans="1:13" x14ac:dyDescent="0.35">
      <c r="A34" s="3">
        <v>16</v>
      </c>
      <c r="B34" s="80"/>
      <c r="C34" s="79"/>
      <c r="D34" s="35"/>
      <c r="E34" s="80"/>
      <c r="F34" s="79"/>
      <c r="G34" s="35"/>
      <c r="H34" s="80"/>
      <c r="I34" s="79"/>
      <c r="J34" s="35"/>
      <c r="L34" s="3">
        <v>16</v>
      </c>
      <c r="M34" s="9">
        <v>0.73260547509216345</v>
      </c>
    </row>
    <row r="35" spans="1:13" x14ac:dyDescent="0.35">
      <c r="A35" s="3">
        <v>17</v>
      </c>
      <c r="B35" s="80"/>
      <c r="C35" s="79"/>
      <c r="D35" s="35"/>
      <c r="E35" s="80"/>
      <c r="F35" s="79"/>
      <c r="G35" s="35"/>
      <c r="H35" s="80"/>
      <c r="I35" s="79"/>
      <c r="J35" s="35"/>
      <c r="L35" s="3">
        <v>17</v>
      </c>
      <c r="M35" s="9">
        <v>8.1329606481217009E-2</v>
      </c>
    </row>
    <row r="36" spans="1:13" x14ac:dyDescent="0.35">
      <c r="A36" s="3">
        <v>18</v>
      </c>
      <c r="B36" s="80"/>
      <c r="C36" s="79"/>
      <c r="D36" s="35"/>
      <c r="E36" s="80"/>
      <c r="F36" s="79"/>
      <c r="G36" s="35"/>
      <c r="H36" s="80"/>
      <c r="I36" s="79"/>
      <c r="J36" s="35"/>
      <c r="L36" s="3">
        <v>18</v>
      </c>
      <c r="M36" s="9">
        <v>0.16094270569060565</v>
      </c>
    </row>
    <row r="37" spans="1:13" x14ac:dyDescent="0.35">
      <c r="A37" s="3">
        <v>19</v>
      </c>
      <c r="B37" s="80"/>
      <c r="C37" s="79"/>
      <c r="D37" s="35"/>
      <c r="E37" s="80"/>
      <c r="F37" s="79"/>
      <c r="G37" s="35"/>
      <c r="H37" s="80"/>
      <c r="I37" s="79"/>
      <c r="J37" s="35"/>
      <c r="L37" s="3">
        <v>19</v>
      </c>
      <c r="M37" s="9">
        <v>7.8264725554369252E-2</v>
      </c>
    </row>
    <row r="38" spans="1:13" x14ac:dyDescent="0.35">
      <c r="A38" s="5">
        <v>20</v>
      </c>
      <c r="B38" s="81"/>
      <c r="C38" s="82"/>
      <c r="D38" s="36"/>
      <c r="E38" s="81"/>
      <c r="F38" s="82"/>
      <c r="G38" s="36"/>
      <c r="H38" s="81"/>
      <c r="I38" s="82"/>
      <c r="J38" s="36"/>
      <c r="L38" s="5">
        <v>20</v>
      </c>
      <c r="M38" s="10">
        <v>0.24480687759860009</v>
      </c>
    </row>
    <row r="40" spans="1:13" x14ac:dyDescent="0.35">
      <c r="A40" t="s">
        <v>3</v>
      </c>
      <c r="B40" s="34"/>
      <c r="C40" s="34"/>
      <c r="D40" s="34" t="s">
        <v>15</v>
      </c>
      <c r="E40" s="34"/>
      <c r="F40" s="34"/>
      <c r="G40" s="34" t="s">
        <v>15</v>
      </c>
      <c r="H40" s="34"/>
      <c r="I40" s="34"/>
      <c r="J40" s="34" t="s">
        <v>15</v>
      </c>
    </row>
    <row r="41" spans="1:13" x14ac:dyDescent="0.35">
      <c r="A41" t="s">
        <v>9</v>
      </c>
      <c r="B41" s="34"/>
      <c r="C41" s="34"/>
      <c r="D41" s="34" t="s">
        <v>15</v>
      </c>
      <c r="E41" s="34"/>
      <c r="F41" s="34"/>
      <c r="G41" s="34" t="s">
        <v>15</v>
      </c>
      <c r="H41" s="34"/>
      <c r="I41" s="34"/>
      <c r="J41" s="34" t="s">
        <v>15</v>
      </c>
    </row>
  </sheetData>
  <mergeCells count="3">
    <mergeCell ref="B16:D16"/>
    <mergeCell ref="E16:G16"/>
    <mergeCell ref="H16:J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1"/>
  <sheetViews>
    <sheetView workbookViewId="0">
      <selection activeCell="B3" sqref="B3"/>
    </sheetView>
  </sheetViews>
  <sheetFormatPr defaultRowHeight="14.5" x14ac:dyDescent="0.35"/>
  <cols>
    <col min="1" max="1" width="22" bestFit="1" customWidth="1"/>
    <col min="2" max="7" width="15.1796875" customWidth="1"/>
    <col min="8" max="8" width="10.1796875" customWidth="1"/>
    <col min="9" max="9" width="12.453125" customWidth="1"/>
    <col min="10" max="10" width="10.7265625" customWidth="1"/>
    <col min="12" max="12" width="11" bestFit="1" customWidth="1"/>
  </cols>
  <sheetData>
    <row r="2" spans="1:13" x14ac:dyDescent="0.35">
      <c r="A2" s="13" t="s">
        <v>4</v>
      </c>
      <c r="B2" s="14">
        <v>1.5</v>
      </c>
      <c r="C2" s="1"/>
      <c r="D2" s="2"/>
    </row>
    <row r="3" spans="1:13" x14ac:dyDescent="0.35">
      <c r="A3" s="11" t="s">
        <v>1</v>
      </c>
      <c r="B3" s="39">
        <v>1</v>
      </c>
      <c r="D3" s="4"/>
    </row>
    <row r="4" spans="1:13" x14ac:dyDescent="0.35">
      <c r="A4" s="11" t="s">
        <v>2</v>
      </c>
      <c r="B4" s="23">
        <f>VLOOKUP(B3,$L$19:$M$38,2,FALSE)</f>
        <v>0.62028807186961088</v>
      </c>
      <c r="D4" s="4"/>
    </row>
    <row r="5" spans="1:13" x14ac:dyDescent="0.35">
      <c r="A5" s="11"/>
      <c r="D5" s="4"/>
    </row>
    <row r="6" spans="1:13" x14ac:dyDescent="0.35">
      <c r="A6" s="11" t="s">
        <v>12</v>
      </c>
      <c r="B6" s="21" t="s">
        <v>5</v>
      </c>
      <c r="C6" s="21" t="s">
        <v>6</v>
      </c>
      <c r="D6" s="15" t="s">
        <v>7</v>
      </c>
    </row>
    <row r="7" spans="1:13" x14ac:dyDescent="0.35">
      <c r="A7" s="11" t="s">
        <v>8</v>
      </c>
      <c r="B7" s="19">
        <v>300</v>
      </c>
      <c r="C7" s="19">
        <v>210</v>
      </c>
      <c r="D7" s="20">
        <v>75</v>
      </c>
    </row>
    <row r="8" spans="1:13" x14ac:dyDescent="0.35">
      <c r="A8" s="11" t="s">
        <v>13</v>
      </c>
      <c r="B8" s="24">
        <v>120</v>
      </c>
      <c r="C8" s="24">
        <v>80</v>
      </c>
      <c r="D8" s="16">
        <v>30</v>
      </c>
    </row>
    <row r="9" spans="1:13" x14ac:dyDescent="0.35">
      <c r="A9" s="11" t="s">
        <v>0</v>
      </c>
      <c r="B9" s="24">
        <v>94</v>
      </c>
      <c r="C9" s="24">
        <v>66</v>
      </c>
      <c r="D9" s="16">
        <v>23</v>
      </c>
    </row>
    <row r="10" spans="1:13" x14ac:dyDescent="0.35">
      <c r="A10" s="11" t="s">
        <v>9</v>
      </c>
      <c r="B10" s="24">
        <v>22</v>
      </c>
      <c r="C10" s="24">
        <v>12</v>
      </c>
      <c r="D10" s="16">
        <v>6</v>
      </c>
    </row>
    <row r="11" spans="1:13" x14ac:dyDescent="0.35">
      <c r="A11" s="11" t="s">
        <v>14</v>
      </c>
      <c r="B11" s="27">
        <f t="shared" ref="B11:D11" si="0">MAX(ROUND(_xlfn.NORM.INV($B$4,B9,B10),0),0)</f>
        <v>101</v>
      </c>
      <c r="C11" s="27">
        <f t="shared" si="0"/>
        <v>70</v>
      </c>
      <c r="D11" s="28">
        <f t="shared" si="0"/>
        <v>25</v>
      </c>
    </row>
    <row r="12" spans="1:13" x14ac:dyDescent="0.35">
      <c r="A12" s="11" t="s">
        <v>10</v>
      </c>
      <c r="B12">
        <f t="shared" ref="B12:D12" si="1">MIN(B11,B8)</f>
        <v>101</v>
      </c>
      <c r="C12">
        <f t="shared" si="1"/>
        <v>70</v>
      </c>
      <c r="D12" s="4">
        <f t="shared" si="1"/>
        <v>25</v>
      </c>
    </row>
    <row r="13" spans="1:13" x14ac:dyDescent="0.35">
      <c r="A13" s="11" t="s">
        <v>11</v>
      </c>
      <c r="B13" s="25">
        <f t="shared" ref="B13:D13" si="2">B7+B12*$B$2</f>
        <v>451.5</v>
      </c>
      <c r="C13" s="25">
        <f t="shared" si="2"/>
        <v>315</v>
      </c>
      <c r="D13" s="8">
        <f t="shared" si="2"/>
        <v>112.5</v>
      </c>
    </row>
    <row r="14" spans="1:13" x14ac:dyDescent="0.35">
      <c r="A14" s="12" t="s">
        <v>4</v>
      </c>
      <c r="B14" s="17">
        <f t="shared" ref="B14:D14" si="3">B13/B12</f>
        <v>4.4702970297029703</v>
      </c>
      <c r="C14" s="17">
        <f t="shared" si="3"/>
        <v>4.5</v>
      </c>
      <c r="D14" s="18">
        <f t="shared" si="3"/>
        <v>4.5</v>
      </c>
    </row>
    <row r="16" spans="1:13" x14ac:dyDescent="0.35">
      <c r="A16" s="22"/>
      <c r="B16" s="91" t="s">
        <v>5</v>
      </c>
      <c r="C16" s="92"/>
      <c r="D16" s="93"/>
      <c r="E16" s="94" t="s">
        <v>6</v>
      </c>
      <c r="F16" s="95"/>
      <c r="G16" s="96"/>
      <c r="H16" s="91" t="s">
        <v>7</v>
      </c>
      <c r="I16" s="92"/>
      <c r="J16" s="93"/>
      <c r="L16" s="6" t="s">
        <v>1</v>
      </c>
      <c r="M16" s="7" t="s">
        <v>2</v>
      </c>
    </row>
    <row r="17" spans="1:13" ht="29" x14ac:dyDescent="0.35">
      <c r="A17" s="3"/>
      <c r="B17" s="76" t="s">
        <v>14</v>
      </c>
      <c r="C17" s="77" t="s">
        <v>10</v>
      </c>
      <c r="D17" s="40" t="s">
        <v>4</v>
      </c>
      <c r="E17" s="76" t="s">
        <v>14</v>
      </c>
      <c r="F17" s="77" t="s">
        <v>10</v>
      </c>
      <c r="G17" s="40" t="s">
        <v>4</v>
      </c>
      <c r="H17" s="76" t="s">
        <v>14</v>
      </c>
      <c r="I17" s="77" t="s">
        <v>10</v>
      </c>
      <c r="J17" s="40" t="s">
        <v>4</v>
      </c>
      <c r="L17" s="29"/>
      <c r="M17" s="30"/>
    </row>
    <row r="18" spans="1:13" x14ac:dyDescent="0.35">
      <c r="A18" s="3"/>
      <c r="B18" s="78">
        <f>B11</f>
        <v>101</v>
      </c>
      <c r="C18" s="79">
        <f>B12</f>
        <v>101</v>
      </c>
      <c r="D18" s="31">
        <f>B14</f>
        <v>4.4702970297029703</v>
      </c>
      <c r="E18" s="78">
        <f>C11</f>
        <v>70</v>
      </c>
      <c r="F18" s="79">
        <f>C12</f>
        <v>70</v>
      </c>
      <c r="G18" s="31">
        <f>C14</f>
        <v>4.5</v>
      </c>
      <c r="H18" s="78">
        <f>D11</f>
        <v>25</v>
      </c>
      <c r="I18" s="79">
        <f>D12</f>
        <v>25</v>
      </c>
      <c r="J18" s="31">
        <f>D14</f>
        <v>4.5</v>
      </c>
      <c r="L18" s="3"/>
      <c r="M18" s="4"/>
    </row>
    <row r="19" spans="1:13" x14ac:dyDescent="0.35">
      <c r="A19" s="3">
        <v>1</v>
      </c>
      <c r="B19" s="78">
        <f t="dataTable" ref="B19:J38" dt2D="0" dtr="0" r1="B3"/>
        <v>101</v>
      </c>
      <c r="C19" s="79">
        <v>101</v>
      </c>
      <c r="D19" s="31">
        <v>4.4702970297029703</v>
      </c>
      <c r="E19" s="78">
        <v>70</v>
      </c>
      <c r="F19" s="79">
        <v>70</v>
      </c>
      <c r="G19" s="31">
        <v>4.5</v>
      </c>
      <c r="H19" s="78">
        <v>25</v>
      </c>
      <c r="I19" s="79">
        <v>25</v>
      </c>
      <c r="J19" s="31">
        <v>4.5</v>
      </c>
      <c r="L19" s="3">
        <v>1</v>
      </c>
      <c r="M19" s="9">
        <v>0.62028807186961088</v>
      </c>
    </row>
    <row r="20" spans="1:13" x14ac:dyDescent="0.35">
      <c r="A20" s="89">
        <v>2</v>
      </c>
      <c r="B20" s="80">
        <v>121</v>
      </c>
      <c r="C20" s="90">
        <v>120</v>
      </c>
      <c r="D20" s="35">
        <v>4</v>
      </c>
      <c r="E20" s="80">
        <v>81</v>
      </c>
      <c r="F20" s="90">
        <v>80</v>
      </c>
      <c r="G20" s="35">
        <v>4.125</v>
      </c>
      <c r="H20" s="80">
        <v>30</v>
      </c>
      <c r="I20" s="90">
        <v>30</v>
      </c>
      <c r="J20" s="35">
        <v>4</v>
      </c>
      <c r="L20" s="3">
        <v>2</v>
      </c>
      <c r="M20" s="9">
        <v>0.89362999736832505</v>
      </c>
    </row>
    <row r="21" spans="1:13" x14ac:dyDescent="0.35">
      <c r="A21" s="3">
        <v>3</v>
      </c>
      <c r="B21" s="80">
        <v>31</v>
      </c>
      <c r="C21" s="79">
        <v>31</v>
      </c>
      <c r="D21" s="35">
        <v>11.17741935483871</v>
      </c>
      <c r="E21" s="80">
        <v>31</v>
      </c>
      <c r="F21" s="79">
        <v>31</v>
      </c>
      <c r="G21" s="35">
        <v>8.2741935483870961</v>
      </c>
      <c r="H21" s="80">
        <v>6</v>
      </c>
      <c r="I21" s="79">
        <v>6</v>
      </c>
      <c r="J21" s="35">
        <v>14</v>
      </c>
      <c r="L21" s="3">
        <v>3</v>
      </c>
      <c r="M21" s="9">
        <v>2.0167271530404651E-3</v>
      </c>
    </row>
    <row r="22" spans="1:13" x14ac:dyDescent="0.35">
      <c r="A22" s="89">
        <v>4</v>
      </c>
      <c r="B22" s="80">
        <v>91</v>
      </c>
      <c r="C22" s="90">
        <v>91</v>
      </c>
      <c r="D22" s="35">
        <v>4.7967032967032965</v>
      </c>
      <c r="E22" s="80">
        <v>64</v>
      </c>
      <c r="F22" s="90">
        <v>64</v>
      </c>
      <c r="G22" s="35">
        <v>4.78125</v>
      </c>
      <c r="H22" s="80">
        <v>22</v>
      </c>
      <c r="I22" s="90">
        <v>22</v>
      </c>
      <c r="J22" s="35">
        <v>4.9090909090909092</v>
      </c>
      <c r="L22" s="3">
        <v>4</v>
      </c>
      <c r="M22" s="9">
        <v>0.44334482846295009</v>
      </c>
    </row>
    <row r="23" spans="1:13" x14ac:dyDescent="0.35">
      <c r="A23" s="3">
        <v>5</v>
      </c>
      <c r="B23" s="80">
        <v>110</v>
      </c>
      <c r="C23" s="79">
        <v>110</v>
      </c>
      <c r="D23" s="35">
        <v>4.2272727272727275</v>
      </c>
      <c r="E23" s="80">
        <v>75</v>
      </c>
      <c r="F23" s="79">
        <v>75</v>
      </c>
      <c r="G23" s="35">
        <v>4.3</v>
      </c>
      <c r="H23" s="80">
        <v>27</v>
      </c>
      <c r="I23" s="79">
        <v>27</v>
      </c>
      <c r="J23" s="35">
        <v>4.2777777777777777</v>
      </c>
      <c r="L23" s="3">
        <v>5</v>
      </c>
      <c r="M23" s="9">
        <v>0.76590031442833051</v>
      </c>
    </row>
    <row r="24" spans="1:13" x14ac:dyDescent="0.35">
      <c r="A24" s="26">
        <v>6</v>
      </c>
      <c r="B24" s="83">
        <v>114</v>
      </c>
      <c r="C24" s="84">
        <v>114</v>
      </c>
      <c r="D24" s="32">
        <v>4.1315789473684212</v>
      </c>
      <c r="E24" s="83">
        <v>77</v>
      </c>
      <c r="F24" s="84">
        <v>77</v>
      </c>
      <c r="G24" s="32">
        <v>4.2272727272727275</v>
      </c>
      <c r="H24" s="83">
        <v>28</v>
      </c>
      <c r="I24" s="84">
        <v>28</v>
      </c>
      <c r="J24" s="32">
        <v>4.1785714285714288</v>
      </c>
      <c r="L24" s="3">
        <v>6</v>
      </c>
      <c r="M24" s="9">
        <v>0.81682952778706019</v>
      </c>
    </row>
    <row r="25" spans="1:13" x14ac:dyDescent="0.35">
      <c r="A25" s="3">
        <v>7</v>
      </c>
      <c r="B25" s="80">
        <v>36</v>
      </c>
      <c r="C25" s="79">
        <v>36</v>
      </c>
      <c r="D25" s="35">
        <v>9.8333333333333339</v>
      </c>
      <c r="E25" s="80">
        <v>34</v>
      </c>
      <c r="F25" s="79">
        <v>34</v>
      </c>
      <c r="G25" s="35">
        <v>7.6764705882352944</v>
      </c>
      <c r="H25" s="80">
        <v>7</v>
      </c>
      <c r="I25" s="79">
        <v>7</v>
      </c>
      <c r="J25" s="35">
        <v>12.214285714285714</v>
      </c>
      <c r="L25" s="3">
        <v>7</v>
      </c>
      <c r="M25" s="9">
        <v>4.2729999999999999E-3</v>
      </c>
    </row>
    <row r="26" spans="1:13" x14ac:dyDescent="0.35">
      <c r="A26" s="3">
        <v>8</v>
      </c>
      <c r="B26" s="80">
        <v>57</v>
      </c>
      <c r="C26" s="79">
        <v>57</v>
      </c>
      <c r="D26" s="35">
        <v>6.7631578947368425</v>
      </c>
      <c r="E26" s="80">
        <v>46</v>
      </c>
      <c r="F26" s="79">
        <v>46</v>
      </c>
      <c r="G26" s="35">
        <v>6.0652173913043477</v>
      </c>
      <c r="H26" s="80">
        <v>13</v>
      </c>
      <c r="I26" s="79">
        <v>13</v>
      </c>
      <c r="J26" s="35">
        <v>7.2692307692307692</v>
      </c>
      <c r="L26" s="3">
        <v>8</v>
      </c>
      <c r="M26" s="9">
        <v>4.8388282746497979E-2</v>
      </c>
    </row>
    <row r="27" spans="1:13" x14ac:dyDescent="0.35">
      <c r="A27" s="3">
        <v>9</v>
      </c>
      <c r="B27" s="80">
        <v>94</v>
      </c>
      <c r="C27" s="79">
        <v>94</v>
      </c>
      <c r="D27" s="35">
        <v>4.6914893617021276</v>
      </c>
      <c r="E27" s="80">
        <v>66</v>
      </c>
      <c r="F27" s="79">
        <v>66</v>
      </c>
      <c r="G27" s="35">
        <v>4.6818181818181817</v>
      </c>
      <c r="H27" s="80">
        <v>23</v>
      </c>
      <c r="I27" s="79">
        <v>23</v>
      </c>
      <c r="J27" s="35">
        <v>4.7608695652173916</v>
      </c>
      <c r="L27" s="3">
        <v>9</v>
      </c>
      <c r="M27" s="9">
        <v>0.50232075737425408</v>
      </c>
    </row>
    <row r="28" spans="1:13" x14ac:dyDescent="0.35">
      <c r="A28" s="3">
        <v>10</v>
      </c>
      <c r="B28" s="80">
        <v>70</v>
      </c>
      <c r="C28" s="79">
        <v>70</v>
      </c>
      <c r="D28" s="35">
        <v>5.7857142857142856</v>
      </c>
      <c r="E28" s="80">
        <v>53</v>
      </c>
      <c r="F28" s="79">
        <v>53</v>
      </c>
      <c r="G28" s="35">
        <v>5.4622641509433958</v>
      </c>
      <c r="H28" s="80">
        <v>16</v>
      </c>
      <c r="I28" s="79">
        <v>16</v>
      </c>
      <c r="J28" s="35">
        <v>6.1875</v>
      </c>
      <c r="L28" s="3">
        <v>10</v>
      </c>
      <c r="M28" s="9">
        <v>0.1327183713031882</v>
      </c>
    </row>
    <row r="29" spans="1:13" x14ac:dyDescent="0.35">
      <c r="A29" s="26">
        <v>11</v>
      </c>
      <c r="B29" s="83">
        <v>126</v>
      </c>
      <c r="C29" s="84">
        <v>120</v>
      </c>
      <c r="D29" s="32">
        <v>4</v>
      </c>
      <c r="E29" s="83">
        <v>84</v>
      </c>
      <c r="F29" s="84">
        <v>80</v>
      </c>
      <c r="G29" s="32">
        <v>4.125</v>
      </c>
      <c r="H29" s="83">
        <v>32</v>
      </c>
      <c r="I29" s="84">
        <v>30</v>
      </c>
      <c r="J29" s="32">
        <v>4</v>
      </c>
      <c r="L29" s="3">
        <v>11</v>
      </c>
      <c r="M29" s="9">
        <v>0.92842978404907761</v>
      </c>
    </row>
    <row r="30" spans="1:13" x14ac:dyDescent="0.35">
      <c r="A30" s="3">
        <v>12</v>
      </c>
      <c r="B30" s="80">
        <v>68</v>
      </c>
      <c r="C30" s="79">
        <v>68</v>
      </c>
      <c r="D30" s="35">
        <v>5.9117647058823533</v>
      </c>
      <c r="E30" s="80">
        <v>52</v>
      </c>
      <c r="F30" s="79">
        <v>52</v>
      </c>
      <c r="G30" s="35">
        <v>5.5384615384615383</v>
      </c>
      <c r="H30" s="80">
        <v>16</v>
      </c>
      <c r="I30" s="79">
        <v>16</v>
      </c>
      <c r="J30" s="35">
        <v>6.1875</v>
      </c>
      <c r="L30" s="3">
        <v>12</v>
      </c>
      <c r="M30" s="9">
        <v>0.11997519876053431</v>
      </c>
    </row>
    <row r="31" spans="1:13" x14ac:dyDescent="0.35">
      <c r="A31" s="3">
        <v>13</v>
      </c>
      <c r="B31" s="80">
        <v>99</v>
      </c>
      <c r="C31" s="79">
        <v>99</v>
      </c>
      <c r="D31" s="35">
        <v>4.5303030303030303</v>
      </c>
      <c r="E31" s="80">
        <v>69</v>
      </c>
      <c r="F31" s="79">
        <v>69</v>
      </c>
      <c r="G31" s="35">
        <v>4.5434782608695654</v>
      </c>
      <c r="H31" s="80">
        <v>24</v>
      </c>
      <c r="I31" s="79">
        <v>24</v>
      </c>
      <c r="J31" s="35">
        <v>4.625</v>
      </c>
      <c r="L31" s="3">
        <v>13</v>
      </c>
      <c r="M31" s="9">
        <v>0.58944858314104431</v>
      </c>
    </row>
    <row r="32" spans="1:13" x14ac:dyDescent="0.35">
      <c r="A32" s="3">
        <v>14</v>
      </c>
      <c r="B32" s="80">
        <v>79</v>
      </c>
      <c r="C32" s="79">
        <v>79</v>
      </c>
      <c r="D32" s="35">
        <v>5.2974683544303796</v>
      </c>
      <c r="E32" s="80">
        <v>58</v>
      </c>
      <c r="F32" s="79">
        <v>58</v>
      </c>
      <c r="G32" s="35">
        <v>5.1206896551724137</v>
      </c>
      <c r="H32" s="80">
        <v>19</v>
      </c>
      <c r="I32" s="79">
        <v>19</v>
      </c>
      <c r="J32" s="35">
        <v>5.4473684210526319</v>
      </c>
      <c r="L32" s="3">
        <v>14</v>
      </c>
      <c r="M32" s="9">
        <v>0.2492303897687278</v>
      </c>
    </row>
    <row r="33" spans="1:13" x14ac:dyDescent="0.35">
      <c r="A33" s="3">
        <v>15</v>
      </c>
      <c r="B33" s="80">
        <v>110</v>
      </c>
      <c r="C33" s="79">
        <v>110</v>
      </c>
      <c r="D33" s="35">
        <v>4.2272727272727275</v>
      </c>
      <c r="E33" s="80">
        <v>75</v>
      </c>
      <c r="F33" s="79">
        <v>75</v>
      </c>
      <c r="G33" s="35">
        <v>4.3</v>
      </c>
      <c r="H33" s="80">
        <v>27</v>
      </c>
      <c r="I33" s="79">
        <v>27</v>
      </c>
      <c r="J33" s="35">
        <v>4.2777777777777777</v>
      </c>
      <c r="L33" s="3">
        <v>15</v>
      </c>
      <c r="M33" s="9">
        <v>0.76849476002369177</v>
      </c>
    </row>
    <row r="34" spans="1:13" x14ac:dyDescent="0.35">
      <c r="A34" s="3">
        <v>16</v>
      </c>
      <c r="B34" s="80">
        <v>108</v>
      </c>
      <c r="C34" s="79">
        <v>108</v>
      </c>
      <c r="D34" s="35">
        <v>4.2777777777777777</v>
      </c>
      <c r="E34" s="80">
        <v>73</v>
      </c>
      <c r="F34" s="79">
        <v>73</v>
      </c>
      <c r="G34" s="35">
        <v>4.3767123287671232</v>
      </c>
      <c r="H34" s="80">
        <v>27</v>
      </c>
      <c r="I34" s="79">
        <v>27</v>
      </c>
      <c r="J34" s="35">
        <v>4.2777777777777777</v>
      </c>
      <c r="L34" s="3">
        <v>16</v>
      </c>
      <c r="M34" s="9">
        <v>0.73260547509216345</v>
      </c>
    </row>
    <row r="35" spans="1:13" x14ac:dyDescent="0.35">
      <c r="A35" s="3">
        <v>17</v>
      </c>
      <c r="B35" s="80">
        <v>63</v>
      </c>
      <c r="C35" s="79">
        <v>63</v>
      </c>
      <c r="D35" s="35">
        <v>6.2619047619047619</v>
      </c>
      <c r="E35" s="80">
        <v>49</v>
      </c>
      <c r="F35" s="79">
        <v>49</v>
      </c>
      <c r="G35" s="35">
        <v>5.7857142857142856</v>
      </c>
      <c r="H35" s="80">
        <v>15</v>
      </c>
      <c r="I35" s="79">
        <v>15</v>
      </c>
      <c r="J35" s="35">
        <v>6.5</v>
      </c>
      <c r="L35" s="3">
        <v>17</v>
      </c>
      <c r="M35" s="9">
        <v>8.1329606481217009E-2</v>
      </c>
    </row>
    <row r="36" spans="1:13" x14ac:dyDescent="0.35">
      <c r="A36" s="3">
        <v>18</v>
      </c>
      <c r="B36" s="80">
        <v>72</v>
      </c>
      <c r="C36" s="79">
        <v>72</v>
      </c>
      <c r="D36" s="35">
        <v>5.666666666666667</v>
      </c>
      <c r="E36" s="80">
        <v>54</v>
      </c>
      <c r="F36" s="79">
        <v>54</v>
      </c>
      <c r="G36" s="35">
        <v>5.3888888888888893</v>
      </c>
      <c r="H36" s="80">
        <v>17</v>
      </c>
      <c r="I36" s="79">
        <v>17</v>
      </c>
      <c r="J36" s="35">
        <v>5.9117647058823533</v>
      </c>
      <c r="L36" s="3">
        <v>18</v>
      </c>
      <c r="M36" s="9">
        <v>0.16094270569060565</v>
      </c>
    </row>
    <row r="37" spans="1:13" x14ac:dyDescent="0.35">
      <c r="A37" s="3">
        <v>19</v>
      </c>
      <c r="B37" s="80">
        <v>63</v>
      </c>
      <c r="C37" s="79">
        <v>63</v>
      </c>
      <c r="D37" s="35">
        <v>6.2619047619047619</v>
      </c>
      <c r="E37" s="80">
        <v>49</v>
      </c>
      <c r="F37" s="79">
        <v>49</v>
      </c>
      <c r="G37" s="35">
        <v>5.7857142857142856</v>
      </c>
      <c r="H37" s="80">
        <v>14</v>
      </c>
      <c r="I37" s="79">
        <v>14</v>
      </c>
      <c r="J37" s="35">
        <v>6.8571428571428568</v>
      </c>
      <c r="L37" s="3">
        <v>19</v>
      </c>
      <c r="M37" s="9">
        <v>7.8264725554369252E-2</v>
      </c>
    </row>
    <row r="38" spans="1:13" x14ac:dyDescent="0.35">
      <c r="A38" s="5">
        <v>20</v>
      </c>
      <c r="B38" s="81">
        <v>79</v>
      </c>
      <c r="C38" s="82">
        <v>79</v>
      </c>
      <c r="D38" s="36">
        <v>5.2974683544303796</v>
      </c>
      <c r="E38" s="81">
        <v>58</v>
      </c>
      <c r="F38" s="82">
        <v>58</v>
      </c>
      <c r="G38" s="36">
        <v>5.1206896551724137</v>
      </c>
      <c r="H38" s="81">
        <v>19</v>
      </c>
      <c r="I38" s="82">
        <v>19</v>
      </c>
      <c r="J38" s="36">
        <v>5.4473684210526319</v>
      </c>
      <c r="L38" s="5">
        <v>20</v>
      </c>
      <c r="M38" s="10">
        <v>0.24480687759860009</v>
      </c>
    </row>
    <row r="40" spans="1:13" x14ac:dyDescent="0.35">
      <c r="A40" t="s">
        <v>3</v>
      </c>
      <c r="B40" s="34"/>
      <c r="C40" s="34"/>
      <c r="D40" s="33">
        <f t="shared" ref="D40:J40" si="4">AVERAGE(D19:D38)</f>
        <v>5.5804748685972774</v>
      </c>
      <c r="E40" s="34"/>
      <c r="F40" s="34"/>
      <c r="G40" s="33">
        <f t="shared" si="4"/>
        <v>5.2089417743360782</v>
      </c>
      <c r="H40" s="34"/>
      <c r="I40" s="34"/>
      <c r="J40" s="33">
        <f t="shared" si="4"/>
        <v>5.9914513062430004</v>
      </c>
    </row>
    <row r="41" spans="1:13" x14ac:dyDescent="0.35">
      <c r="A41" t="s">
        <v>9</v>
      </c>
      <c r="B41" s="34"/>
      <c r="C41" s="34"/>
      <c r="D41" s="33">
        <f t="shared" ref="D41:J41" si="5">_xlfn.STDEV.S(D19:D38)</f>
        <v>1.895339123129488</v>
      </c>
      <c r="E41" s="34"/>
      <c r="F41" s="34"/>
      <c r="G41" s="33">
        <f t="shared" si="5"/>
        <v>1.1278398235857365</v>
      </c>
      <c r="H41" s="34"/>
      <c r="I41" s="34"/>
      <c r="J41" s="33">
        <f t="shared" si="5"/>
        <v>2.6455755449609675</v>
      </c>
    </row>
  </sheetData>
  <mergeCells count="3">
    <mergeCell ref="H16:J16"/>
    <mergeCell ref="B16:D16"/>
    <mergeCell ref="E16:G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Normal="100" workbookViewId="0">
      <selection sqref="A1:E1"/>
    </sheetView>
  </sheetViews>
  <sheetFormatPr defaultColWidth="9.1796875" defaultRowHeight="12.5" x14ac:dyDescent="0.25"/>
  <cols>
    <col min="1" max="1" width="6.26953125" style="57" bestFit="1" customWidth="1"/>
    <col min="2" max="2" width="25.1796875" style="43" customWidth="1"/>
    <col min="3" max="3" width="12.81640625" style="43" customWidth="1"/>
    <col min="4" max="4" width="11.26953125" style="43" customWidth="1"/>
    <col min="5" max="5" width="11.81640625" style="43" customWidth="1"/>
    <col min="6" max="6" width="15.54296875" style="43" bestFit="1" customWidth="1"/>
    <col min="7" max="16384" width="9.1796875" style="43"/>
  </cols>
  <sheetData>
    <row r="1" spans="1:6" ht="13" x14ac:dyDescent="0.3">
      <c r="A1" s="97" t="s">
        <v>16</v>
      </c>
      <c r="B1" s="97"/>
      <c r="C1" s="97"/>
      <c r="D1" s="97"/>
      <c r="E1" s="97"/>
      <c r="F1" s="42"/>
    </row>
    <row r="2" spans="1:6" ht="39" x14ac:dyDescent="0.3">
      <c r="A2" s="44" t="s">
        <v>17</v>
      </c>
      <c r="B2" s="45" t="s">
        <v>18</v>
      </c>
      <c r="C2" s="46" t="s">
        <v>19</v>
      </c>
      <c r="D2" s="46" t="s">
        <v>20</v>
      </c>
      <c r="E2" s="46" t="s">
        <v>21</v>
      </c>
      <c r="F2" s="47" t="s">
        <v>22</v>
      </c>
    </row>
    <row r="3" spans="1:6" ht="13" x14ac:dyDescent="0.3">
      <c r="A3" s="48" t="s">
        <v>23</v>
      </c>
      <c r="B3" s="49" t="s">
        <v>24</v>
      </c>
      <c r="C3" s="50">
        <v>14050</v>
      </c>
      <c r="D3" s="51">
        <v>10</v>
      </c>
      <c r="E3" s="51">
        <v>0</v>
      </c>
      <c r="F3" s="52">
        <v>10</v>
      </c>
    </row>
    <row r="4" spans="1:6" ht="13" x14ac:dyDescent="0.3">
      <c r="A4" s="48" t="s">
        <v>25</v>
      </c>
      <c r="B4" s="49" t="s">
        <v>26</v>
      </c>
      <c r="C4" s="50">
        <v>15235</v>
      </c>
      <c r="D4" s="51">
        <v>12</v>
      </c>
      <c r="E4" s="51">
        <v>12</v>
      </c>
      <c r="F4" s="52">
        <v>12</v>
      </c>
    </row>
    <row r="5" spans="1:6" ht="13" x14ac:dyDescent="0.3">
      <c r="A5" s="48" t="s">
        <v>27</v>
      </c>
      <c r="B5" s="49" t="s">
        <v>24</v>
      </c>
      <c r="C5" s="50">
        <v>13983</v>
      </c>
      <c r="D5" s="51">
        <v>5</v>
      </c>
      <c r="E5" s="51">
        <v>0</v>
      </c>
      <c r="F5" s="52">
        <v>5</v>
      </c>
    </row>
    <row r="6" spans="1:6" ht="13" x14ac:dyDescent="0.3">
      <c r="A6" s="48" t="s">
        <v>28</v>
      </c>
      <c r="B6" s="49" t="s">
        <v>29</v>
      </c>
      <c r="C6" s="50">
        <v>12953</v>
      </c>
      <c r="D6" s="51">
        <v>15</v>
      </c>
      <c r="E6" s="51">
        <v>15</v>
      </c>
      <c r="F6" s="52">
        <v>15</v>
      </c>
    </row>
    <row r="7" spans="1:6" ht="13" x14ac:dyDescent="0.3">
      <c r="A7" s="48" t="s">
        <v>27</v>
      </c>
      <c r="B7" s="49" t="s">
        <v>30</v>
      </c>
      <c r="C7" s="50">
        <v>13756</v>
      </c>
      <c r="D7" s="51">
        <v>8</v>
      </c>
      <c r="E7" s="51">
        <v>0</v>
      </c>
      <c r="F7" s="52">
        <v>8</v>
      </c>
    </row>
    <row r="8" spans="1:6" ht="13" x14ac:dyDescent="0.3">
      <c r="A8" s="48" t="s">
        <v>31</v>
      </c>
      <c r="B8" s="49" t="s">
        <v>24</v>
      </c>
      <c r="C8" s="50">
        <v>13952</v>
      </c>
      <c r="D8" s="51">
        <v>25</v>
      </c>
      <c r="E8" s="51">
        <v>0</v>
      </c>
      <c r="F8" s="52">
        <v>25</v>
      </c>
    </row>
    <row r="9" spans="1:6" ht="13" x14ac:dyDescent="0.3">
      <c r="A9" s="48" t="s">
        <v>32</v>
      </c>
      <c r="B9" s="49" t="s">
        <v>33</v>
      </c>
      <c r="C9" s="50">
        <v>11598</v>
      </c>
      <c r="D9" s="51">
        <v>35</v>
      </c>
      <c r="E9" s="51">
        <v>35</v>
      </c>
      <c r="F9" s="52">
        <v>35</v>
      </c>
    </row>
    <row r="10" spans="1:6" ht="13" x14ac:dyDescent="0.3">
      <c r="A10" s="48" t="s">
        <v>34</v>
      </c>
      <c r="B10" s="49" t="s">
        <v>35</v>
      </c>
      <c r="C10" s="50">
        <v>16589</v>
      </c>
      <c r="D10" s="51">
        <v>55</v>
      </c>
      <c r="E10" s="51">
        <v>0</v>
      </c>
      <c r="F10" s="52">
        <v>55</v>
      </c>
    </row>
    <row r="11" spans="1:6" ht="13" x14ac:dyDescent="0.3">
      <c r="A11" s="48" t="s">
        <v>31</v>
      </c>
      <c r="B11" s="49" t="s">
        <v>30</v>
      </c>
      <c r="C11" s="50">
        <v>13698</v>
      </c>
      <c r="D11" s="51">
        <v>40</v>
      </c>
      <c r="E11" s="51">
        <v>0</v>
      </c>
      <c r="F11" s="52">
        <v>0</v>
      </c>
    </row>
    <row r="12" spans="1:6" ht="13" x14ac:dyDescent="0.3">
      <c r="A12" s="48" t="s">
        <v>36</v>
      </c>
      <c r="B12" s="49" t="s">
        <v>24</v>
      </c>
      <c r="C12" s="50">
        <v>13587</v>
      </c>
      <c r="D12" s="51">
        <v>35</v>
      </c>
      <c r="E12" s="51">
        <v>0</v>
      </c>
      <c r="F12" s="52">
        <v>0</v>
      </c>
    </row>
    <row r="13" spans="1:6" x14ac:dyDescent="0.25">
      <c r="A13" s="43"/>
    </row>
    <row r="14" spans="1:6" s="56" customFormat="1" ht="13" x14ac:dyDescent="0.3">
      <c r="A14" s="48"/>
      <c r="B14" s="53"/>
      <c r="C14" s="49"/>
      <c r="D14" s="49"/>
      <c r="E14" s="54" t="s">
        <v>37</v>
      </c>
      <c r="F14" s="55">
        <f>SUMPRODUCT($C$3:$C$12,F3:F12)</f>
        <v>2364703</v>
      </c>
    </row>
    <row r="16" spans="1:6" x14ac:dyDescent="0.25">
      <c r="C16" s="43" t="s">
        <v>38</v>
      </c>
      <c r="D16" s="43" t="s">
        <v>39</v>
      </c>
    </row>
    <row r="17" spans="2:5" ht="13" x14ac:dyDescent="0.3">
      <c r="B17" s="58" t="s">
        <v>41</v>
      </c>
      <c r="C17" s="59">
        <v>165</v>
      </c>
      <c r="D17" s="43">
        <f>SUM(F3:F12)</f>
        <v>165</v>
      </c>
    </row>
    <row r="20" spans="2:5" ht="13" x14ac:dyDescent="0.3">
      <c r="C20" s="61" t="s">
        <v>91</v>
      </c>
      <c r="D20" s="62">
        <v>8</v>
      </c>
    </row>
    <row r="21" spans="2:5" ht="13" x14ac:dyDescent="0.3">
      <c r="C21" s="61" t="s">
        <v>93</v>
      </c>
      <c r="D21" s="62">
        <v>25</v>
      </c>
      <c r="E21" s="43" t="s">
        <v>42</v>
      </c>
    </row>
  </sheetData>
  <mergeCells count="1">
    <mergeCell ref="A1:E1"/>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zoomScaleNormal="100" workbookViewId="0">
      <selection activeCell="O23" sqref="O23"/>
    </sheetView>
  </sheetViews>
  <sheetFormatPr defaultColWidth="9.1796875" defaultRowHeight="12.5" x14ac:dyDescent="0.25"/>
  <cols>
    <col min="1" max="1" width="6.26953125" style="57" bestFit="1" customWidth="1"/>
    <col min="2" max="2" width="23" style="43" customWidth="1"/>
    <col min="3" max="3" width="14.453125" style="43" bestFit="1" customWidth="1"/>
    <col min="4" max="4" width="12.7265625" style="43" customWidth="1"/>
    <col min="5" max="5" width="11.81640625" style="43" customWidth="1"/>
    <col min="6" max="6" width="15.54296875" style="43" bestFit="1" customWidth="1"/>
    <col min="7" max="7" width="12.81640625" style="43" customWidth="1"/>
    <col min="8" max="8" width="17.7265625" style="43" customWidth="1"/>
    <col min="9" max="9" width="9.1796875" style="43"/>
    <col min="10" max="10" width="12.26953125" style="43" bestFit="1" customWidth="1"/>
    <col min="11" max="16384" width="9.1796875" style="43"/>
  </cols>
  <sheetData>
    <row r="1" spans="1:10" ht="13" x14ac:dyDescent="0.3">
      <c r="A1" s="97" t="s">
        <v>16</v>
      </c>
      <c r="B1" s="97"/>
      <c r="C1" s="97"/>
      <c r="D1" s="97"/>
      <c r="E1" s="97"/>
      <c r="F1" s="42"/>
    </row>
    <row r="2" spans="1:10" ht="39" x14ac:dyDescent="0.3">
      <c r="A2" s="44" t="s">
        <v>17</v>
      </c>
      <c r="B2" s="45" t="s">
        <v>18</v>
      </c>
      <c r="C2" s="46" t="s">
        <v>19</v>
      </c>
      <c r="D2" s="46" t="s">
        <v>20</v>
      </c>
      <c r="E2" s="46" t="s">
        <v>21</v>
      </c>
      <c r="F2" s="47" t="s">
        <v>22</v>
      </c>
      <c r="G2" s="47" t="s">
        <v>40</v>
      </c>
      <c r="H2" s="47" t="s">
        <v>94</v>
      </c>
    </row>
    <row r="3" spans="1:10" ht="13" x14ac:dyDescent="0.3">
      <c r="A3" s="48" t="s">
        <v>23</v>
      </c>
      <c r="B3" s="49" t="s">
        <v>24</v>
      </c>
      <c r="C3" s="50">
        <v>14050</v>
      </c>
      <c r="D3" s="51">
        <v>10</v>
      </c>
      <c r="E3" s="51">
        <v>0</v>
      </c>
      <c r="F3" s="52">
        <v>0</v>
      </c>
      <c r="G3" s="60">
        <v>0</v>
      </c>
      <c r="H3" s="43">
        <f>G3*D3</f>
        <v>0</v>
      </c>
    </row>
    <row r="4" spans="1:10" ht="13" x14ac:dyDescent="0.3">
      <c r="A4" s="48" t="s">
        <v>25</v>
      </c>
      <c r="B4" s="49" t="s">
        <v>26</v>
      </c>
      <c r="C4" s="50">
        <v>15235</v>
      </c>
      <c r="D4" s="51">
        <v>12</v>
      </c>
      <c r="E4" s="51">
        <v>12</v>
      </c>
      <c r="F4" s="52">
        <v>12</v>
      </c>
      <c r="G4" s="60">
        <v>1</v>
      </c>
      <c r="H4" s="43">
        <f t="shared" ref="H4:H12" si="0">G4*D4</f>
        <v>12</v>
      </c>
    </row>
    <row r="5" spans="1:10" ht="13" x14ac:dyDescent="0.3">
      <c r="A5" s="48" t="s">
        <v>27</v>
      </c>
      <c r="B5" s="49" t="s">
        <v>24</v>
      </c>
      <c r="C5" s="50">
        <v>13983</v>
      </c>
      <c r="D5" s="51">
        <v>5</v>
      </c>
      <c r="E5" s="51">
        <v>0</v>
      </c>
      <c r="F5" s="52">
        <v>0</v>
      </c>
      <c r="G5" s="60">
        <v>0</v>
      </c>
      <c r="H5" s="43">
        <f t="shared" si="0"/>
        <v>0</v>
      </c>
      <c r="J5" s="63"/>
    </row>
    <row r="6" spans="1:10" ht="13" x14ac:dyDescent="0.3">
      <c r="A6" s="48" t="s">
        <v>28</v>
      </c>
      <c r="B6" s="49" t="s">
        <v>29</v>
      </c>
      <c r="C6" s="50">
        <v>12953</v>
      </c>
      <c r="D6" s="51">
        <v>15</v>
      </c>
      <c r="E6" s="51">
        <v>15</v>
      </c>
      <c r="F6" s="52">
        <v>15</v>
      </c>
      <c r="G6" s="60">
        <v>1</v>
      </c>
      <c r="H6" s="43">
        <f t="shared" si="0"/>
        <v>15</v>
      </c>
    </row>
    <row r="7" spans="1:10" ht="13" x14ac:dyDescent="0.3">
      <c r="A7" s="48" t="s">
        <v>27</v>
      </c>
      <c r="B7" s="49" t="s">
        <v>30</v>
      </c>
      <c r="C7" s="50">
        <v>13756</v>
      </c>
      <c r="D7" s="51">
        <v>8</v>
      </c>
      <c r="E7" s="51">
        <v>0</v>
      </c>
      <c r="F7" s="52">
        <v>0</v>
      </c>
      <c r="G7" s="60">
        <v>0</v>
      </c>
      <c r="H7" s="43">
        <f t="shared" si="0"/>
        <v>0</v>
      </c>
    </row>
    <row r="8" spans="1:10" ht="13" x14ac:dyDescent="0.3">
      <c r="A8" s="48" t="s">
        <v>31</v>
      </c>
      <c r="B8" s="49" t="s">
        <v>24</v>
      </c>
      <c r="C8" s="50">
        <v>13952</v>
      </c>
      <c r="D8" s="51">
        <v>25</v>
      </c>
      <c r="E8" s="51">
        <v>0</v>
      </c>
      <c r="F8" s="52">
        <v>7.1054273576010019E-15</v>
      </c>
      <c r="G8" s="60">
        <v>0</v>
      </c>
      <c r="H8" s="43">
        <f t="shared" si="0"/>
        <v>0</v>
      </c>
    </row>
    <row r="9" spans="1:10" ht="13" x14ac:dyDescent="0.3">
      <c r="A9" s="48" t="s">
        <v>32</v>
      </c>
      <c r="B9" s="49" t="s">
        <v>33</v>
      </c>
      <c r="C9" s="50">
        <v>11598</v>
      </c>
      <c r="D9" s="51">
        <v>35</v>
      </c>
      <c r="E9" s="51">
        <v>35</v>
      </c>
      <c r="F9" s="52">
        <v>35</v>
      </c>
      <c r="G9" s="60">
        <v>1</v>
      </c>
      <c r="H9" s="43">
        <f t="shared" si="0"/>
        <v>35</v>
      </c>
    </row>
    <row r="10" spans="1:10" ht="13" x14ac:dyDescent="0.3">
      <c r="A10" s="48" t="s">
        <v>34</v>
      </c>
      <c r="B10" s="49" t="s">
        <v>35</v>
      </c>
      <c r="C10" s="50">
        <v>16589</v>
      </c>
      <c r="D10" s="51">
        <v>55</v>
      </c>
      <c r="E10" s="51">
        <v>0</v>
      </c>
      <c r="F10" s="52">
        <v>55</v>
      </c>
      <c r="G10" s="60">
        <v>1</v>
      </c>
      <c r="H10" s="43">
        <f t="shared" si="0"/>
        <v>55</v>
      </c>
    </row>
    <row r="11" spans="1:10" ht="13" x14ac:dyDescent="0.3">
      <c r="A11" s="48" t="s">
        <v>31</v>
      </c>
      <c r="B11" s="49" t="s">
        <v>30</v>
      </c>
      <c r="C11" s="50">
        <v>13698</v>
      </c>
      <c r="D11" s="51">
        <v>40</v>
      </c>
      <c r="E11" s="51">
        <v>0</v>
      </c>
      <c r="F11" s="52">
        <v>40</v>
      </c>
      <c r="G11" s="60">
        <v>1</v>
      </c>
      <c r="H11" s="43">
        <f t="shared" si="0"/>
        <v>40</v>
      </c>
      <c r="J11" s="63"/>
    </row>
    <row r="12" spans="1:10" ht="13" x14ac:dyDescent="0.3">
      <c r="A12" s="48" t="s">
        <v>36</v>
      </c>
      <c r="B12" s="49" t="s">
        <v>24</v>
      </c>
      <c r="C12" s="50">
        <v>13587</v>
      </c>
      <c r="D12" s="51">
        <v>35</v>
      </c>
      <c r="E12" s="51">
        <v>0</v>
      </c>
      <c r="F12" s="52">
        <v>35.000000000000007</v>
      </c>
      <c r="G12" s="60">
        <v>1</v>
      </c>
      <c r="H12" s="43">
        <f t="shared" si="0"/>
        <v>35</v>
      </c>
    </row>
    <row r="13" spans="1:10" x14ac:dyDescent="0.25">
      <c r="A13" s="43"/>
    </row>
    <row r="14" spans="1:10" s="56" customFormat="1" ht="13" x14ac:dyDescent="0.3">
      <c r="A14" s="48"/>
      <c r="B14" s="53"/>
      <c r="C14" s="49"/>
      <c r="D14" s="49"/>
      <c r="E14" s="54" t="s">
        <v>37</v>
      </c>
      <c r="F14" s="55">
        <f>SUMPRODUCT($C$3:$C$12,F3:F12)</f>
        <v>2718905</v>
      </c>
    </row>
    <row r="16" spans="1:10" x14ac:dyDescent="0.25">
      <c r="C16" s="43" t="s">
        <v>38</v>
      </c>
      <c r="D16" s="43" t="s">
        <v>39</v>
      </c>
    </row>
    <row r="17" spans="2:5" ht="13" x14ac:dyDescent="0.3">
      <c r="B17" s="58" t="s">
        <v>41</v>
      </c>
      <c r="C17" s="59">
        <f>165+D20*D24</f>
        <v>215</v>
      </c>
      <c r="D17" s="43">
        <f>SUM(F3:F12)</f>
        <v>192</v>
      </c>
    </row>
    <row r="18" spans="2:5" ht="13" x14ac:dyDescent="0.3">
      <c r="B18" s="58"/>
      <c r="C18" s="59"/>
    </row>
    <row r="19" spans="2:5" ht="13" x14ac:dyDescent="0.3">
      <c r="C19" s="61" t="s">
        <v>91</v>
      </c>
      <c r="D19" s="62">
        <v>8</v>
      </c>
    </row>
    <row r="20" spans="2:5" x14ac:dyDescent="0.25">
      <c r="C20" s="61" t="s">
        <v>101</v>
      </c>
      <c r="D20" s="60">
        <v>2</v>
      </c>
    </row>
    <row r="21" spans="2:5" ht="14.5" x14ac:dyDescent="0.35">
      <c r="C21" s="61" t="s">
        <v>100</v>
      </c>
      <c r="D21" s="88">
        <f>D19-D20</f>
        <v>6</v>
      </c>
    </row>
    <row r="22" spans="2:5" x14ac:dyDescent="0.25">
      <c r="C22" s="61" t="s">
        <v>92</v>
      </c>
      <c r="D22" s="57">
        <f>SUM(G3:G12)</f>
        <v>6</v>
      </c>
    </row>
    <row r="24" spans="2:5" ht="13" x14ac:dyDescent="0.3">
      <c r="C24" s="61" t="s">
        <v>93</v>
      </c>
      <c r="D24" s="62">
        <v>25</v>
      </c>
      <c r="E24" s="43" t="s">
        <v>42</v>
      </c>
    </row>
    <row r="28" spans="2:5" ht="14.5" x14ac:dyDescent="0.35">
      <c r="B28" s="41" t="s">
        <v>79</v>
      </c>
      <c r="C28" s="68"/>
      <c r="D28" s="68"/>
      <c r="E28" s="68"/>
    </row>
    <row r="29" spans="2:5" ht="14.5" x14ac:dyDescent="0.35">
      <c r="B29" s="71" t="s">
        <v>17</v>
      </c>
      <c r="C29" s="72" t="s">
        <v>18</v>
      </c>
      <c r="D29" s="68" t="s">
        <v>22</v>
      </c>
      <c r="E29" s="68"/>
    </row>
    <row r="30" spans="2:5" ht="14.5" x14ac:dyDescent="0.35">
      <c r="B30" s="71" t="s">
        <v>23</v>
      </c>
      <c r="C30" s="72" t="s">
        <v>24</v>
      </c>
      <c r="D30" s="85">
        <f>F3</f>
        <v>0</v>
      </c>
      <c r="E30" s="68"/>
    </row>
    <row r="31" spans="2:5" ht="14.5" x14ac:dyDescent="0.35">
      <c r="B31" s="71" t="s">
        <v>25</v>
      </c>
      <c r="C31" s="72" t="s">
        <v>26</v>
      </c>
      <c r="D31" s="85">
        <f t="shared" ref="D31:D39" si="1">F4</f>
        <v>12</v>
      </c>
      <c r="E31" s="68"/>
    </row>
    <row r="32" spans="2:5" ht="14.5" x14ac:dyDescent="0.35">
      <c r="B32" s="71" t="s">
        <v>27</v>
      </c>
      <c r="C32" s="72" t="s">
        <v>24</v>
      </c>
      <c r="D32" s="85">
        <f t="shared" si="1"/>
        <v>0</v>
      </c>
      <c r="E32" s="68"/>
    </row>
    <row r="33" spans="2:5" ht="14.5" x14ac:dyDescent="0.35">
      <c r="B33" s="71" t="s">
        <v>28</v>
      </c>
      <c r="C33" s="72" t="s">
        <v>29</v>
      </c>
      <c r="D33" s="85">
        <f t="shared" si="1"/>
        <v>15</v>
      </c>
      <c r="E33" s="68"/>
    </row>
    <row r="34" spans="2:5" ht="14.5" x14ac:dyDescent="0.35">
      <c r="B34" s="71" t="s">
        <v>27</v>
      </c>
      <c r="C34" s="72" t="s">
        <v>30</v>
      </c>
      <c r="D34" s="85">
        <f t="shared" si="1"/>
        <v>0</v>
      </c>
      <c r="E34" s="68"/>
    </row>
    <row r="35" spans="2:5" ht="14.5" x14ac:dyDescent="0.35">
      <c r="B35" s="71" t="s">
        <v>31</v>
      </c>
      <c r="C35" s="72" t="s">
        <v>24</v>
      </c>
      <c r="D35" s="85">
        <f t="shared" si="1"/>
        <v>7.1054273576010019E-15</v>
      </c>
      <c r="E35" s="68"/>
    </row>
    <row r="36" spans="2:5" ht="14.5" x14ac:dyDescent="0.35">
      <c r="B36" s="71" t="s">
        <v>32</v>
      </c>
      <c r="C36" s="72" t="s">
        <v>33</v>
      </c>
      <c r="D36" s="85">
        <f t="shared" si="1"/>
        <v>35</v>
      </c>
      <c r="E36" s="68"/>
    </row>
    <row r="37" spans="2:5" ht="14.5" x14ac:dyDescent="0.35">
      <c r="B37" s="71" t="s">
        <v>34</v>
      </c>
      <c r="C37" s="72" t="s">
        <v>35</v>
      </c>
      <c r="D37" s="85">
        <f t="shared" si="1"/>
        <v>55</v>
      </c>
      <c r="E37" s="68"/>
    </row>
    <row r="38" spans="2:5" ht="14.5" x14ac:dyDescent="0.35">
      <c r="B38" s="71" t="s">
        <v>31</v>
      </c>
      <c r="C38" s="72" t="s">
        <v>30</v>
      </c>
      <c r="D38" s="85">
        <f t="shared" si="1"/>
        <v>40</v>
      </c>
      <c r="E38" s="68"/>
    </row>
    <row r="39" spans="2:5" ht="14.5" x14ac:dyDescent="0.35">
      <c r="B39" s="71" t="s">
        <v>36</v>
      </c>
      <c r="C39" s="72" t="s">
        <v>24</v>
      </c>
      <c r="D39" s="85">
        <f t="shared" si="1"/>
        <v>35.000000000000007</v>
      </c>
      <c r="E39" s="68"/>
    </row>
    <row r="40" spans="2:5" ht="14.5" x14ac:dyDescent="0.35">
      <c r="B40" s="68"/>
      <c r="C40" s="68"/>
      <c r="D40" s="68"/>
      <c r="E40" s="68"/>
    </row>
    <row r="41" spans="2:5" ht="14.5" x14ac:dyDescent="0.35">
      <c r="B41" s="73" t="s">
        <v>95</v>
      </c>
      <c r="C41" s="69">
        <f>D19-D22</f>
        <v>2</v>
      </c>
      <c r="D41" s="68"/>
      <c r="E41" s="68"/>
    </row>
    <row r="42" spans="2:5" ht="14.5" x14ac:dyDescent="0.35">
      <c r="B42" s="68"/>
      <c r="C42" s="68"/>
      <c r="D42" s="68"/>
      <c r="E42" s="68"/>
    </row>
    <row r="43" spans="2:5" ht="14.5" x14ac:dyDescent="0.35">
      <c r="B43" s="73" t="s">
        <v>44</v>
      </c>
      <c r="C43" s="69">
        <f>C17</f>
        <v>215</v>
      </c>
      <c r="D43" s="68"/>
      <c r="E43" s="68"/>
    </row>
    <row r="44" spans="2:5" ht="14.5" x14ac:dyDescent="0.35">
      <c r="B44" s="70"/>
      <c r="C44" s="68"/>
      <c r="D44" s="68"/>
      <c r="E44" s="68"/>
    </row>
    <row r="45" spans="2:5" ht="14.5" x14ac:dyDescent="0.35">
      <c r="B45" s="73" t="s">
        <v>43</v>
      </c>
      <c r="C45" s="86">
        <f>F14</f>
        <v>2718905</v>
      </c>
      <c r="D45" s="68"/>
      <c r="E45" s="68"/>
    </row>
  </sheetData>
  <mergeCells count="1">
    <mergeCell ref="A1:E1"/>
  </mergeCells>
  <pageMargins left="0.75" right="0.75" top="1" bottom="1" header="0.5" footer="0.5"/>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zoomScaleNormal="100" workbookViewId="0">
      <selection activeCell="D21" sqref="D21"/>
    </sheetView>
  </sheetViews>
  <sheetFormatPr defaultColWidth="9.1796875" defaultRowHeight="12.5" x14ac:dyDescent="0.25"/>
  <cols>
    <col min="1" max="1" width="6.26953125" style="57" bestFit="1" customWidth="1"/>
    <col min="2" max="2" width="23" style="43" customWidth="1"/>
    <col min="3" max="3" width="14.453125" style="43" bestFit="1" customWidth="1"/>
    <col min="4" max="4" width="12.7265625" style="43" customWidth="1"/>
    <col min="5" max="5" width="11.81640625" style="43" customWidth="1"/>
    <col min="6" max="6" width="15.54296875" style="43" bestFit="1" customWidth="1"/>
    <col min="7" max="7" width="12.81640625" style="43" customWidth="1"/>
    <col min="8" max="8" width="17.7265625" style="43" customWidth="1"/>
    <col min="9" max="9" width="9.1796875" style="43"/>
    <col min="10" max="10" width="12.26953125" style="43" bestFit="1" customWidth="1"/>
    <col min="11" max="16384" width="9.1796875" style="43"/>
  </cols>
  <sheetData>
    <row r="1" spans="1:10" ht="13" x14ac:dyDescent="0.3">
      <c r="A1" s="97" t="s">
        <v>16</v>
      </c>
      <c r="B1" s="97"/>
      <c r="C1" s="97"/>
      <c r="D1" s="97"/>
      <c r="E1" s="97"/>
      <c r="F1" s="42"/>
    </row>
    <row r="2" spans="1:10" ht="39" x14ac:dyDescent="0.3">
      <c r="A2" s="44" t="s">
        <v>17</v>
      </c>
      <c r="B2" s="45" t="s">
        <v>18</v>
      </c>
      <c r="C2" s="46" t="s">
        <v>19</v>
      </c>
      <c r="D2" s="46" t="s">
        <v>20</v>
      </c>
      <c r="E2" s="46" t="s">
        <v>21</v>
      </c>
      <c r="F2" s="47" t="s">
        <v>22</v>
      </c>
      <c r="G2" s="47" t="s">
        <v>40</v>
      </c>
      <c r="H2" s="47" t="s">
        <v>94</v>
      </c>
    </row>
    <row r="3" spans="1:10" ht="13" x14ac:dyDescent="0.3">
      <c r="A3" s="48" t="s">
        <v>23</v>
      </c>
      <c r="B3" s="49" t="s">
        <v>24</v>
      </c>
      <c r="C3" s="50">
        <v>14050</v>
      </c>
      <c r="D3" s="51">
        <v>10</v>
      </c>
      <c r="E3" s="51">
        <v>0</v>
      </c>
      <c r="F3" s="52">
        <v>10</v>
      </c>
      <c r="G3" s="60">
        <v>1</v>
      </c>
      <c r="H3" s="43">
        <f>G3*D3</f>
        <v>10</v>
      </c>
    </row>
    <row r="4" spans="1:10" ht="13" x14ac:dyDescent="0.3">
      <c r="A4" s="48" t="s">
        <v>25</v>
      </c>
      <c r="B4" s="49" t="s">
        <v>26</v>
      </c>
      <c r="C4" s="50">
        <v>15235</v>
      </c>
      <c r="D4" s="51">
        <v>12</v>
      </c>
      <c r="E4" s="51">
        <v>12</v>
      </c>
      <c r="F4" s="52">
        <v>12</v>
      </c>
      <c r="G4" s="60">
        <v>1</v>
      </c>
      <c r="H4" s="43">
        <f t="shared" ref="H4:H12" si="0">G4*D4</f>
        <v>12</v>
      </c>
    </row>
    <row r="5" spans="1:10" ht="13" x14ac:dyDescent="0.3">
      <c r="A5" s="48" t="s">
        <v>27</v>
      </c>
      <c r="B5" s="49" t="s">
        <v>24</v>
      </c>
      <c r="C5" s="50">
        <v>13983</v>
      </c>
      <c r="D5" s="51">
        <v>5</v>
      </c>
      <c r="E5" s="51">
        <v>0</v>
      </c>
      <c r="F5" s="52">
        <v>0</v>
      </c>
      <c r="G5" s="60">
        <v>0</v>
      </c>
      <c r="H5" s="43">
        <f t="shared" si="0"/>
        <v>0</v>
      </c>
      <c r="J5" s="63"/>
    </row>
    <row r="6" spans="1:10" ht="13" x14ac:dyDescent="0.3">
      <c r="A6" s="48" t="s">
        <v>28</v>
      </c>
      <c r="B6" s="49" t="s">
        <v>29</v>
      </c>
      <c r="C6" s="50">
        <v>12953</v>
      </c>
      <c r="D6" s="51">
        <v>15</v>
      </c>
      <c r="E6" s="51">
        <v>15</v>
      </c>
      <c r="F6" s="52">
        <v>15</v>
      </c>
      <c r="G6" s="60">
        <v>1</v>
      </c>
      <c r="H6" s="43">
        <f t="shared" si="0"/>
        <v>15</v>
      </c>
    </row>
    <row r="7" spans="1:10" ht="13" x14ac:dyDescent="0.3">
      <c r="A7" s="48" t="s">
        <v>27</v>
      </c>
      <c r="B7" s="49" t="s">
        <v>30</v>
      </c>
      <c r="C7" s="50">
        <v>13756</v>
      </c>
      <c r="D7" s="51">
        <v>8</v>
      </c>
      <c r="E7" s="51">
        <v>0</v>
      </c>
      <c r="F7" s="52">
        <v>0</v>
      </c>
      <c r="G7" s="60">
        <v>0</v>
      </c>
      <c r="H7" s="43">
        <f t="shared" si="0"/>
        <v>0</v>
      </c>
    </row>
    <row r="8" spans="1:10" ht="13" x14ac:dyDescent="0.3">
      <c r="A8" s="48" t="s">
        <v>31</v>
      </c>
      <c r="B8" s="49" t="s">
        <v>24</v>
      </c>
      <c r="C8" s="50">
        <v>13952</v>
      </c>
      <c r="D8" s="51">
        <v>25</v>
      </c>
      <c r="E8" s="51">
        <v>0</v>
      </c>
      <c r="F8" s="52">
        <v>25</v>
      </c>
      <c r="G8" s="60">
        <v>1</v>
      </c>
      <c r="H8" s="43">
        <f t="shared" si="0"/>
        <v>25</v>
      </c>
    </row>
    <row r="9" spans="1:10" ht="13" x14ac:dyDescent="0.3">
      <c r="A9" s="48" t="s">
        <v>32</v>
      </c>
      <c r="B9" s="49" t="s">
        <v>33</v>
      </c>
      <c r="C9" s="50">
        <v>11598</v>
      </c>
      <c r="D9" s="51">
        <v>35</v>
      </c>
      <c r="E9" s="51">
        <v>35</v>
      </c>
      <c r="F9" s="52">
        <v>35</v>
      </c>
      <c r="G9" s="60">
        <v>1</v>
      </c>
      <c r="H9" s="43">
        <f t="shared" si="0"/>
        <v>35</v>
      </c>
    </row>
    <row r="10" spans="1:10" ht="13" x14ac:dyDescent="0.3">
      <c r="A10" s="48" t="s">
        <v>34</v>
      </c>
      <c r="B10" s="49" t="s">
        <v>35</v>
      </c>
      <c r="C10" s="50">
        <v>16589</v>
      </c>
      <c r="D10" s="51">
        <v>55</v>
      </c>
      <c r="E10" s="51">
        <v>0</v>
      </c>
      <c r="F10" s="52">
        <v>55</v>
      </c>
      <c r="G10" s="60">
        <v>1</v>
      </c>
      <c r="H10" s="43">
        <f t="shared" si="0"/>
        <v>55</v>
      </c>
    </row>
    <row r="11" spans="1:10" ht="13" x14ac:dyDescent="0.3">
      <c r="A11" s="48" t="s">
        <v>31</v>
      </c>
      <c r="B11" s="49" t="s">
        <v>30</v>
      </c>
      <c r="C11" s="50">
        <v>13698</v>
      </c>
      <c r="D11" s="51">
        <v>40</v>
      </c>
      <c r="E11" s="51">
        <v>0</v>
      </c>
      <c r="F11" s="52">
        <v>38</v>
      </c>
      <c r="G11" s="60">
        <v>1</v>
      </c>
      <c r="H11" s="43">
        <f t="shared" si="0"/>
        <v>40</v>
      </c>
      <c r="J11" s="63"/>
    </row>
    <row r="12" spans="1:10" ht="13" x14ac:dyDescent="0.3">
      <c r="A12" s="48" t="s">
        <v>36</v>
      </c>
      <c r="B12" s="49" t="s">
        <v>24</v>
      </c>
      <c r="C12" s="50">
        <v>13587</v>
      </c>
      <c r="D12" s="51">
        <v>35</v>
      </c>
      <c r="E12" s="51">
        <v>0</v>
      </c>
      <c r="F12" s="52">
        <v>0</v>
      </c>
      <c r="G12" s="60">
        <v>0</v>
      </c>
      <c r="H12" s="43">
        <f t="shared" si="0"/>
        <v>0</v>
      </c>
    </row>
    <row r="13" spans="1:10" x14ac:dyDescent="0.25">
      <c r="A13" s="43"/>
    </row>
    <row r="14" spans="1:10" s="56" customFormat="1" ht="13" x14ac:dyDescent="0.3">
      <c r="A14" s="48"/>
      <c r="B14" s="53"/>
      <c r="C14" s="49"/>
      <c r="D14" s="49"/>
      <c r="E14" s="54" t="s">
        <v>37</v>
      </c>
      <c r="F14" s="55">
        <f>SUMPRODUCT($C$3:$C$12,F3:F12)</f>
        <v>2705264</v>
      </c>
    </row>
    <row r="16" spans="1:10" x14ac:dyDescent="0.25">
      <c r="C16" s="43" t="s">
        <v>38</v>
      </c>
      <c r="D16" s="43" t="s">
        <v>39</v>
      </c>
    </row>
    <row r="17" spans="2:5" ht="13" x14ac:dyDescent="0.3">
      <c r="B17" s="58" t="s">
        <v>41</v>
      </c>
      <c r="C17" s="59">
        <f>165+D23</f>
        <v>190</v>
      </c>
      <c r="D17" s="43">
        <f>SUM(F3:F12)</f>
        <v>190</v>
      </c>
    </row>
    <row r="18" spans="2:5" ht="13" x14ac:dyDescent="0.3">
      <c r="B18" s="58"/>
      <c r="C18" s="59"/>
    </row>
    <row r="19" spans="2:5" ht="13" x14ac:dyDescent="0.3">
      <c r="C19" s="61" t="s">
        <v>91</v>
      </c>
      <c r="D19" s="62">
        <v>8</v>
      </c>
    </row>
    <row r="20" spans="2:5" x14ac:dyDescent="0.25">
      <c r="C20" s="61" t="s">
        <v>92</v>
      </c>
      <c r="D20" s="57">
        <f>SUM(G3:G12)</f>
        <v>7</v>
      </c>
    </row>
    <row r="21" spans="2:5" ht="13" x14ac:dyDescent="0.3">
      <c r="C21" s="61" t="s">
        <v>96</v>
      </c>
      <c r="D21" s="62">
        <v>7</v>
      </c>
    </row>
    <row r="23" spans="2:5" ht="13" x14ac:dyDescent="0.3">
      <c r="C23" s="61" t="s">
        <v>93</v>
      </c>
      <c r="D23" s="62">
        <v>25</v>
      </c>
      <c r="E23" s="43" t="s">
        <v>42</v>
      </c>
    </row>
    <row r="26" spans="2:5" ht="14.5" x14ac:dyDescent="0.35">
      <c r="B26" s="41" t="s">
        <v>79</v>
      </c>
      <c r="C26" s="68"/>
      <c r="D26" s="68"/>
      <c r="E26" s="68"/>
    </row>
    <row r="27" spans="2:5" ht="14.5" x14ac:dyDescent="0.35">
      <c r="B27" s="71" t="s">
        <v>17</v>
      </c>
      <c r="C27" s="72" t="s">
        <v>18</v>
      </c>
      <c r="D27" s="68" t="s">
        <v>22</v>
      </c>
      <c r="E27" s="68"/>
    </row>
    <row r="28" spans="2:5" ht="14.5" x14ac:dyDescent="0.35">
      <c r="B28" s="71" t="s">
        <v>23</v>
      </c>
      <c r="C28" s="72" t="s">
        <v>24</v>
      </c>
      <c r="D28" s="85">
        <f>F3</f>
        <v>10</v>
      </c>
      <c r="E28" s="68"/>
    </row>
    <row r="29" spans="2:5" ht="14.5" x14ac:dyDescent="0.35">
      <c r="B29" s="71" t="s">
        <v>25</v>
      </c>
      <c r="C29" s="72" t="s">
        <v>26</v>
      </c>
      <c r="D29" s="85">
        <f t="shared" ref="D29:D37" si="1">F4</f>
        <v>12</v>
      </c>
      <c r="E29" s="68"/>
    </row>
    <row r="30" spans="2:5" ht="14.5" x14ac:dyDescent="0.35">
      <c r="B30" s="71" t="s">
        <v>27</v>
      </c>
      <c r="C30" s="72" t="s">
        <v>24</v>
      </c>
      <c r="D30" s="85">
        <f t="shared" si="1"/>
        <v>0</v>
      </c>
      <c r="E30" s="68"/>
    </row>
    <row r="31" spans="2:5" ht="14.5" x14ac:dyDescent="0.35">
      <c r="B31" s="71" t="s">
        <v>28</v>
      </c>
      <c r="C31" s="72" t="s">
        <v>29</v>
      </c>
      <c r="D31" s="85">
        <f t="shared" si="1"/>
        <v>15</v>
      </c>
      <c r="E31" s="68"/>
    </row>
    <row r="32" spans="2:5" ht="14.5" x14ac:dyDescent="0.35">
      <c r="B32" s="71" t="s">
        <v>27</v>
      </c>
      <c r="C32" s="72" t="s">
        <v>30</v>
      </c>
      <c r="D32" s="85">
        <f t="shared" si="1"/>
        <v>0</v>
      </c>
      <c r="E32" s="68"/>
    </row>
    <row r="33" spans="2:5" ht="14.5" x14ac:dyDescent="0.35">
      <c r="B33" s="71" t="s">
        <v>31</v>
      </c>
      <c r="C33" s="72" t="s">
        <v>24</v>
      </c>
      <c r="D33" s="85">
        <f t="shared" si="1"/>
        <v>25</v>
      </c>
      <c r="E33" s="68"/>
    </row>
    <row r="34" spans="2:5" ht="14.5" x14ac:dyDescent="0.35">
      <c r="B34" s="71" t="s">
        <v>32</v>
      </c>
      <c r="C34" s="72" t="s">
        <v>33</v>
      </c>
      <c r="D34" s="85">
        <f t="shared" si="1"/>
        <v>35</v>
      </c>
      <c r="E34" s="68"/>
    </row>
    <row r="35" spans="2:5" ht="14.5" x14ac:dyDescent="0.35">
      <c r="B35" s="71" t="s">
        <v>34</v>
      </c>
      <c r="C35" s="72" t="s">
        <v>35</v>
      </c>
      <c r="D35" s="85">
        <f t="shared" si="1"/>
        <v>55</v>
      </c>
      <c r="E35" s="68"/>
    </row>
    <row r="36" spans="2:5" ht="14.5" x14ac:dyDescent="0.35">
      <c r="B36" s="71" t="s">
        <v>31</v>
      </c>
      <c r="C36" s="72" t="s">
        <v>30</v>
      </c>
      <c r="D36" s="85">
        <f t="shared" si="1"/>
        <v>38</v>
      </c>
      <c r="E36" s="68"/>
    </row>
    <row r="37" spans="2:5" ht="14.5" x14ac:dyDescent="0.35">
      <c r="B37" s="71" t="s">
        <v>36</v>
      </c>
      <c r="C37" s="72" t="s">
        <v>24</v>
      </c>
      <c r="D37" s="85">
        <f t="shared" si="1"/>
        <v>0</v>
      </c>
      <c r="E37" s="68"/>
    </row>
    <row r="38" spans="2:5" ht="14.5" x14ac:dyDescent="0.35">
      <c r="B38" s="68"/>
      <c r="C38" s="68"/>
      <c r="D38" s="68"/>
      <c r="E38" s="68"/>
    </row>
    <row r="39" spans="2:5" ht="14.5" x14ac:dyDescent="0.35">
      <c r="B39" s="73" t="s">
        <v>95</v>
      </c>
      <c r="C39" s="69">
        <f>D19-D20</f>
        <v>1</v>
      </c>
      <c r="D39" s="68"/>
      <c r="E39" s="68"/>
    </row>
    <row r="40" spans="2:5" ht="14.5" x14ac:dyDescent="0.35">
      <c r="B40" s="68"/>
      <c r="C40" s="68"/>
      <c r="D40" s="68"/>
      <c r="E40" s="68"/>
    </row>
    <row r="41" spans="2:5" ht="14.5" x14ac:dyDescent="0.35">
      <c r="B41" s="73" t="s">
        <v>44</v>
      </c>
      <c r="C41" s="69">
        <f>C17</f>
        <v>190</v>
      </c>
      <c r="D41" s="68"/>
      <c r="E41" s="68"/>
    </row>
    <row r="42" spans="2:5" ht="14.5" x14ac:dyDescent="0.35">
      <c r="B42" s="70"/>
      <c r="C42" s="68"/>
      <c r="D42" s="68"/>
      <c r="E42" s="68"/>
    </row>
    <row r="43" spans="2:5" ht="14.5" x14ac:dyDescent="0.35">
      <c r="B43" s="73" t="s">
        <v>43</v>
      </c>
      <c r="C43" s="86">
        <f>F14</f>
        <v>2705264</v>
      </c>
      <c r="D43" s="68"/>
      <c r="E43" s="68"/>
    </row>
  </sheetData>
  <mergeCells count="1">
    <mergeCell ref="A1:E1"/>
  </mergeCells>
  <pageMargins left="0.75" right="0.75" top="1" bottom="1" header="0.5" footer="0.5"/>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zoomScaleNormal="100" workbookViewId="0">
      <selection activeCell="C18" sqref="C18"/>
    </sheetView>
  </sheetViews>
  <sheetFormatPr defaultColWidth="9.1796875" defaultRowHeight="12.5" x14ac:dyDescent="0.25"/>
  <cols>
    <col min="1" max="1" width="6.26953125" style="57" bestFit="1" customWidth="1"/>
    <col min="2" max="2" width="23" style="43" customWidth="1"/>
    <col min="3" max="3" width="14.453125" style="43" bestFit="1" customWidth="1"/>
    <col min="4" max="4" width="12.7265625" style="43" customWidth="1"/>
    <col min="5" max="5" width="11.81640625" style="43" customWidth="1"/>
    <col min="6" max="6" width="15.54296875" style="43" bestFit="1" customWidth="1"/>
    <col min="7" max="7" width="12.81640625" style="43" customWidth="1"/>
    <col min="8" max="8" width="17.7265625" style="43" customWidth="1"/>
    <col min="9" max="9" width="9.1796875" style="43"/>
    <col min="10" max="10" width="12.26953125" style="43" bestFit="1" customWidth="1"/>
    <col min="11" max="16384" width="9.1796875" style="43"/>
  </cols>
  <sheetData>
    <row r="1" spans="1:10" ht="13" x14ac:dyDescent="0.3">
      <c r="A1" s="97" t="s">
        <v>16</v>
      </c>
      <c r="B1" s="97"/>
      <c r="C1" s="97"/>
      <c r="D1" s="97"/>
      <c r="E1" s="97"/>
      <c r="F1" s="42"/>
    </row>
    <row r="2" spans="1:10" ht="39" x14ac:dyDescent="0.3">
      <c r="A2" s="44" t="s">
        <v>17</v>
      </c>
      <c r="B2" s="45" t="s">
        <v>18</v>
      </c>
      <c r="C2" s="46" t="s">
        <v>19</v>
      </c>
      <c r="D2" s="46" t="s">
        <v>20</v>
      </c>
      <c r="E2" s="46" t="s">
        <v>21</v>
      </c>
      <c r="F2" s="47" t="s">
        <v>22</v>
      </c>
      <c r="G2" s="47" t="s">
        <v>40</v>
      </c>
      <c r="H2" s="47" t="s">
        <v>94</v>
      </c>
    </row>
    <row r="3" spans="1:10" ht="13" x14ac:dyDescent="0.3">
      <c r="A3" s="48" t="s">
        <v>23</v>
      </c>
      <c r="B3" s="49" t="s">
        <v>24</v>
      </c>
      <c r="C3" s="50">
        <v>14050</v>
      </c>
      <c r="D3" s="51">
        <v>10</v>
      </c>
      <c r="E3" s="51">
        <v>0</v>
      </c>
      <c r="F3" s="52">
        <v>0</v>
      </c>
      <c r="G3" s="60">
        <v>0</v>
      </c>
      <c r="H3" s="43">
        <f>G3*D3</f>
        <v>0</v>
      </c>
    </row>
    <row r="4" spans="1:10" ht="13" x14ac:dyDescent="0.3">
      <c r="A4" s="48" t="s">
        <v>25</v>
      </c>
      <c r="B4" s="49" t="s">
        <v>26</v>
      </c>
      <c r="C4" s="50">
        <v>15235</v>
      </c>
      <c r="D4" s="51">
        <v>12</v>
      </c>
      <c r="E4" s="51">
        <v>12</v>
      </c>
      <c r="F4" s="52">
        <v>12</v>
      </c>
      <c r="G4" s="60">
        <v>1</v>
      </c>
      <c r="H4" s="43">
        <f t="shared" ref="H4:H12" si="0">G4*D4</f>
        <v>12</v>
      </c>
    </row>
    <row r="5" spans="1:10" ht="13" x14ac:dyDescent="0.3">
      <c r="A5" s="48" t="s">
        <v>27</v>
      </c>
      <c r="B5" s="49" t="s">
        <v>24</v>
      </c>
      <c r="C5" s="50">
        <v>13983</v>
      </c>
      <c r="D5" s="51">
        <v>5</v>
      </c>
      <c r="E5" s="51">
        <v>0</v>
      </c>
      <c r="F5" s="52">
        <v>0</v>
      </c>
      <c r="G5" s="60">
        <v>0</v>
      </c>
      <c r="H5" s="43">
        <f t="shared" si="0"/>
        <v>0</v>
      </c>
      <c r="J5" s="63"/>
    </row>
    <row r="6" spans="1:10" ht="13" x14ac:dyDescent="0.3">
      <c r="A6" s="48" t="s">
        <v>28</v>
      </c>
      <c r="B6" s="49" t="s">
        <v>29</v>
      </c>
      <c r="C6" s="50">
        <v>12953</v>
      </c>
      <c r="D6" s="51">
        <v>15</v>
      </c>
      <c r="E6" s="51">
        <v>15</v>
      </c>
      <c r="F6" s="52">
        <v>15</v>
      </c>
      <c r="G6" s="60">
        <v>1</v>
      </c>
      <c r="H6" s="43">
        <f t="shared" si="0"/>
        <v>15</v>
      </c>
    </row>
    <row r="7" spans="1:10" ht="13" x14ac:dyDescent="0.3">
      <c r="A7" s="48" t="s">
        <v>27</v>
      </c>
      <c r="B7" s="49" t="s">
        <v>30</v>
      </c>
      <c r="C7" s="50">
        <v>13756</v>
      </c>
      <c r="D7" s="51">
        <v>8</v>
      </c>
      <c r="E7" s="51">
        <v>0</v>
      </c>
      <c r="F7" s="52">
        <v>0</v>
      </c>
      <c r="G7" s="60">
        <v>0</v>
      </c>
      <c r="H7" s="43">
        <f t="shared" si="0"/>
        <v>0</v>
      </c>
    </row>
    <row r="8" spans="1:10" ht="13" x14ac:dyDescent="0.3">
      <c r="A8" s="48" t="s">
        <v>31</v>
      </c>
      <c r="B8" s="49" t="s">
        <v>24</v>
      </c>
      <c r="C8" s="50">
        <v>13952</v>
      </c>
      <c r="D8" s="51">
        <v>25</v>
      </c>
      <c r="E8" s="51">
        <v>0</v>
      </c>
      <c r="F8" s="52">
        <v>0</v>
      </c>
      <c r="G8" s="60">
        <v>0</v>
      </c>
      <c r="H8" s="43">
        <f t="shared" si="0"/>
        <v>0</v>
      </c>
    </row>
    <row r="9" spans="1:10" ht="13" x14ac:dyDescent="0.3">
      <c r="A9" s="48" t="s">
        <v>32</v>
      </c>
      <c r="B9" s="49" t="s">
        <v>33</v>
      </c>
      <c r="C9" s="50">
        <v>11598</v>
      </c>
      <c r="D9" s="51">
        <v>35</v>
      </c>
      <c r="E9" s="51">
        <v>35</v>
      </c>
      <c r="F9" s="52">
        <v>35</v>
      </c>
      <c r="G9" s="60">
        <v>1</v>
      </c>
      <c r="H9" s="43">
        <f t="shared" si="0"/>
        <v>35</v>
      </c>
    </row>
    <row r="10" spans="1:10" ht="13" x14ac:dyDescent="0.3">
      <c r="A10" s="48" t="s">
        <v>34</v>
      </c>
      <c r="B10" s="49" t="s">
        <v>35</v>
      </c>
      <c r="C10" s="50">
        <v>16589</v>
      </c>
      <c r="D10" s="51">
        <v>55</v>
      </c>
      <c r="E10" s="51">
        <v>0</v>
      </c>
      <c r="F10" s="52">
        <v>55</v>
      </c>
      <c r="G10" s="60">
        <v>1</v>
      </c>
      <c r="H10" s="43">
        <f t="shared" si="0"/>
        <v>55</v>
      </c>
    </row>
    <row r="11" spans="1:10" ht="13" x14ac:dyDescent="0.3">
      <c r="A11" s="48" t="s">
        <v>31</v>
      </c>
      <c r="B11" s="49" t="s">
        <v>30</v>
      </c>
      <c r="C11" s="50">
        <v>13698</v>
      </c>
      <c r="D11" s="51">
        <v>40</v>
      </c>
      <c r="E11" s="51">
        <v>0</v>
      </c>
      <c r="F11" s="52">
        <v>40</v>
      </c>
      <c r="G11" s="60">
        <v>1</v>
      </c>
      <c r="H11" s="43">
        <f t="shared" si="0"/>
        <v>40</v>
      </c>
      <c r="J11" s="63"/>
    </row>
    <row r="12" spans="1:10" ht="13" x14ac:dyDescent="0.3">
      <c r="A12" s="48" t="s">
        <v>36</v>
      </c>
      <c r="B12" s="49" t="s">
        <v>24</v>
      </c>
      <c r="C12" s="50">
        <v>13587</v>
      </c>
      <c r="D12" s="51">
        <v>35</v>
      </c>
      <c r="E12" s="51">
        <v>0</v>
      </c>
      <c r="F12" s="52">
        <v>35</v>
      </c>
      <c r="G12" s="60">
        <v>1</v>
      </c>
      <c r="H12" s="43">
        <f t="shared" si="0"/>
        <v>35</v>
      </c>
    </row>
    <row r="13" spans="1:10" x14ac:dyDescent="0.25">
      <c r="A13" s="43"/>
    </row>
    <row r="14" spans="1:10" s="56" customFormat="1" ht="13" x14ac:dyDescent="0.3">
      <c r="A14" s="48"/>
      <c r="B14" s="53"/>
      <c r="C14" s="49"/>
      <c r="D14" s="49"/>
      <c r="E14" s="54" t="s">
        <v>37</v>
      </c>
      <c r="F14" s="55">
        <f>SUMPRODUCT($C$3:$C$12,F3:F12)</f>
        <v>2718905</v>
      </c>
    </row>
    <row r="16" spans="1:10" x14ac:dyDescent="0.25">
      <c r="C16" s="43" t="s">
        <v>38</v>
      </c>
      <c r="D16" s="43" t="s">
        <v>39</v>
      </c>
    </row>
    <row r="17" spans="2:5" ht="13" x14ac:dyDescent="0.3">
      <c r="B17" s="58" t="s">
        <v>41</v>
      </c>
      <c r="C17" s="59">
        <f>165+2*D23</f>
        <v>215</v>
      </c>
      <c r="D17" s="43">
        <f>SUM(F3:F12)</f>
        <v>192</v>
      </c>
    </row>
    <row r="18" spans="2:5" ht="13" x14ac:dyDescent="0.3">
      <c r="B18" s="58"/>
      <c r="C18" s="59"/>
    </row>
    <row r="19" spans="2:5" ht="13" x14ac:dyDescent="0.3">
      <c r="C19" s="61" t="s">
        <v>91</v>
      </c>
      <c r="D19" s="62">
        <v>8</v>
      </c>
    </row>
    <row r="20" spans="2:5" x14ac:dyDescent="0.25">
      <c r="C20" s="61" t="s">
        <v>92</v>
      </c>
      <c r="D20" s="57">
        <f>SUM(G3:G12)</f>
        <v>6</v>
      </c>
    </row>
    <row r="21" spans="2:5" ht="13" x14ac:dyDescent="0.3">
      <c r="C21" s="61" t="s">
        <v>96</v>
      </c>
      <c r="D21" s="62">
        <v>6</v>
      </c>
    </row>
    <row r="23" spans="2:5" ht="13" x14ac:dyDescent="0.3">
      <c r="C23" s="61" t="s">
        <v>93</v>
      </c>
      <c r="D23" s="62">
        <v>25</v>
      </c>
      <c r="E23" s="43" t="s">
        <v>42</v>
      </c>
    </row>
    <row r="26" spans="2:5" ht="14.5" x14ac:dyDescent="0.35">
      <c r="B26" s="41" t="s">
        <v>79</v>
      </c>
      <c r="C26" s="68"/>
      <c r="D26" s="68"/>
      <c r="E26" s="68"/>
    </row>
    <row r="27" spans="2:5" ht="14.5" x14ac:dyDescent="0.35">
      <c r="B27" s="71" t="s">
        <v>17</v>
      </c>
      <c r="C27" s="72" t="s">
        <v>18</v>
      </c>
      <c r="D27" s="68" t="s">
        <v>22</v>
      </c>
      <c r="E27" s="68"/>
    </row>
    <row r="28" spans="2:5" ht="14.5" x14ac:dyDescent="0.35">
      <c r="B28" s="71" t="s">
        <v>23</v>
      </c>
      <c r="C28" s="72" t="s">
        <v>24</v>
      </c>
      <c r="D28" s="85">
        <f>F3</f>
        <v>0</v>
      </c>
      <c r="E28" s="68"/>
    </row>
    <row r="29" spans="2:5" ht="14.5" x14ac:dyDescent="0.35">
      <c r="B29" s="71" t="s">
        <v>25</v>
      </c>
      <c r="C29" s="72" t="s">
        <v>26</v>
      </c>
      <c r="D29" s="85">
        <f t="shared" ref="D29:D37" si="1">F4</f>
        <v>12</v>
      </c>
      <c r="E29" s="68"/>
    </row>
    <row r="30" spans="2:5" ht="14.5" x14ac:dyDescent="0.35">
      <c r="B30" s="71" t="s">
        <v>27</v>
      </c>
      <c r="C30" s="72" t="s">
        <v>24</v>
      </c>
      <c r="D30" s="85">
        <f t="shared" si="1"/>
        <v>0</v>
      </c>
      <c r="E30" s="68"/>
    </row>
    <row r="31" spans="2:5" ht="14.5" x14ac:dyDescent="0.35">
      <c r="B31" s="71" t="s">
        <v>28</v>
      </c>
      <c r="C31" s="72" t="s">
        <v>29</v>
      </c>
      <c r="D31" s="85">
        <f t="shared" si="1"/>
        <v>15</v>
      </c>
      <c r="E31" s="68"/>
    </row>
    <row r="32" spans="2:5" ht="14.5" x14ac:dyDescent="0.35">
      <c r="B32" s="71" t="s">
        <v>27</v>
      </c>
      <c r="C32" s="72" t="s">
        <v>30</v>
      </c>
      <c r="D32" s="85">
        <f t="shared" si="1"/>
        <v>0</v>
      </c>
      <c r="E32" s="68"/>
    </row>
    <row r="33" spans="2:5" ht="14.5" x14ac:dyDescent="0.35">
      <c r="B33" s="71" t="s">
        <v>31</v>
      </c>
      <c r="C33" s="72" t="s">
        <v>24</v>
      </c>
      <c r="D33" s="85">
        <f t="shared" si="1"/>
        <v>0</v>
      </c>
      <c r="E33" s="68"/>
    </row>
    <row r="34" spans="2:5" ht="14.5" x14ac:dyDescent="0.35">
      <c r="B34" s="71" t="s">
        <v>32</v>
      </c>
      <c r="C34" s="72" t="s">
        <v>33</v>
      </c>
      <c r="D34" s="85">
        <f t="shared" si="1"/>
        <v>35</v>
      </c>
      <c r="E34" s="68"/>
    </row>
    <row r="35" spans="2:5" ht="14.5" x14ac:dyDescent="0.35">
      <c r="B35" s="71" t="s">
        <v>34</v>
      </c>
      <c r="C35" s="72" t="s">
        <v>35</v>
      </c>
      <c r="D35" s="85">
        <f t="shared" si="1"/>
        <v>55</v>
      </c>
      <c r="E35" s="68"/>
    </row>
    <row r="36" spans="2:5" ht="14.5" x14ac:dyDescent="0.35">
      <c r="B36" s="71" t="s">
        <v>31</v>
      </c>
      <c r="C36" s="72" t="s">
        <v>30</v>
      </c>
      <c r="D36" s="85">
        <f t="shared" si="1"/>
        <v>40</v>
      </c>
      <c r="E36" s="68"/>
    </row>
    <row r="37" spans="2:5" ht="14.5" x14ac:dyDescent="0.35">
      <c r="B37" s="71" t="s">
        <v>36</v>
      </c>
      <c r="C37" s="72" t="s">
        <v>24</v>
      </c>
      <c r="D37" s="85">
        <f t="shared" si="1"/>
        <v>35</v>
      </c>
      <c r="E37" s="68"/>
    </row>
    <row r="38" spans="2:5" ht="14.5" x14ac:dyDescent="0.35">
      <c r="B38" s="68"/>
      <c r="C38" s="68"/>
      <c r="D38" s="68"/>
      <c r="E38" s="68"/>
    </row>
    <row r="39" spans="2:5" ht="14.5" x14ac:dyDescent="0.35">
      <c r="B39" s="73" t="s">
        <v>95</v>
      </c>
      <c r="C39" s="69">
        <f>D19-D20</f>
        <v>2</v>
      </c>
      <c r="D39" s="68"/>
      <c r="E39" s="68"/>
    </row>
    <row r="40" spans="2:5" ht="14.5" x14ac:dyDescent="0.35">
      <c r="B40" s="68"/>
      <c r="C40" s="68"/>
      <c r="D40" s="68"/>
      <c r="E40" s="68"/>
    </row>
    <row r="41" spans="2:5" ht="14.5" x14ac:dyDescent="0.35">
      <c r="B41" s="73" t="s">
        <v>44</v>
      </c>
      <c r="C41" s="69">
        <f>C17</f>
        <v>215</v>
      </c>
      <c r="D41" s="68"/>
      <c r="E41" s="68"/>
    </row>
    <row r="42" spans="2:5" ht="14.5" x14ac:dyDescent="0.35">
      <c r="B42" s="70"/>
      <c r="C42" s="68"/>
      <c r="D42" s="68"/>
      <c r="E42" s="68"/>
    </row>
    <row r="43" spans="2:5" ht="14.5" x14ac:dyDescent="0.35">
      <c r="B43" s="73" t="s">
        <v>43</v>
      </c>
      <c r="C43" s="86">
        <f>F14</f>
        <v>2718905</v>
      </c>
      <c r="D43" s="68"/>
      <c r="E43" s="68"/>
    </row>
  </sheetData>
  <mergeCells count="1">
    <mergeCell ref="A1:E1"/>
  </mergeCells>
  <pageMargins left="0.75" right="0.75" top="1" bottom="1" header="0.5" footer="0.5"/>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zoomScaleNormal="100" workbookViewId="0">
      <selection activeCell="C18" sqref="C18"/>
    </sheetView>
  </sheetViews>
  <sheetFormatPr defaultColWidth="9.1796875" defaultRowHeight="12.5" x14ac:dyDescent="0.25"/>
  <cols>
    <col min="1" max="1" width="6.26953125" style="57" bestFit="1" customWidth="1"/>
    <col min="2" max="2" width="23" style="43" customWidth="1"/>
    <col min="3" max="3" width="14.453125" style="43" bestFit="1" customWidth="1"/>
    <col min="4" max="4" width="12.7265625" style="43" customWidth="1"/>
    <col min="5" max="5" width="11.81640625" style="43" customWidth="1"/>
    <col min="6" max="6" width="15.54296875" style="43" bestFit="1" customWidth="1"/>
    <col min="7" max="7" width="12.81640625" style="43" customWidth="1"/>
    <col min="8" max="8" width="17.7265625" style="43" customWidth="1"/>
    <col min="9" max="9" width="9.1796875" style="43"/>
    <col min="10" max="10" width="12.26953125" style="43" bestFit="1" customWidth="1"/>
    <col min="11" max="16384" width="9.1796875" style="43"/>
  </cols>
  <sheetData>
    <row r="1" spans="1:10" ht="13" x14ac:dyDescent="0.3">
      <c r="A1" s="97" t="s">
        <v>16</v>
      </c>
      <c r="B1" s="97"/>
      <c r="C1" s="97"/>
      <c r="D1" s="97"/>
      <c r="E1" s="97"/>
      <c r="F1" s="42"/>
    </row>
    <row r="2" spans="1:10" ht="39" x14ac:dyDescent="0.3">
      <c r="A2" s="44" t="s">
        <v>17</v>
      </c>
      <c r="B2" s="45" t="s">
        <v>18</v>
      </c>
      <c r="C2" s="46" t="s">
        <v>19</v>
      </c>
      <c r="D2" s="46" t="s">
        <v>20</v>
      </c>
      <c r="E2" s="46" t="s">
        <v>21</v>
      </c>
      <c r="F2" s="47" t="s">
        <v>22</v>
      </c>
      <c r="G2" s="47" t="s">
        <v>40</v>
      </c>
      <c r="H2" s="47" t="s">
        <v>94</v>
      </c>
    </row>
    <row r="3" spans="1:10" ht="13" x14ac:dyDescent="0.3">
      <c r="A3" s="48" t="s">
        <v>23</v>
      </c>
      <c r="B3" s="49" t="s">
        <v>24</v>
      </c>
      <c r="C3" s="50">
        <v>14050</v>
      </c>
      <c r="D3" s="51">
        <v>10</v>
      </c>
      <c r="E3" s="51">
        <v>0</v>
      </c>
      <c r="F3" s="52">
        <v>0</v>
      </c>
      <c r="G3" s="60">
        <v>0</v>
      </c>
      <c r="H3" s="43">
        <f>G3*D3</f>
        <v>0</v>
      </c>
    </row>
    <row r="4" spans="1:10" ht="13" x14ac:dyDescent="0.3">
      <c r="A4" s="48" t="s">
        <v>25</v>
      </c>
      <c r="B4" s="49" t="s">
        <v>26</v>
      </c>
      <c r="C4" s="50">
        <v>15235</v>
      </c>
      <c r="D4" s="51">
        <v>12</v>
      </c>
      <c r="E4" s="51">
        <v>12</v>
      </c>
      <c r="F4" s="52">
        <v>12</v>
      </c>
      <c r="G4" s="60">
        <v>1</v>
      </c>
      <c r="H4" s="43">
        <f t="shared" ref="H4:H12" si="0">G4*D4</f>
        <v>12</v>
      </c>
    </row>
    <row r="5" spans="1:10" ht="13" x14ac:dyDescent="0.3">
      <c r="A5" s="48" t="s">
        <v>27</v>
      </c>
      <c r="B5" s="49" t="s">
        <v>24</v>
      </c>
      <c r="C5" s="50">
        <v>13983</v>
      </c>
      <c r="D5" s="51">
        <v>5</v>
      </c>
      <c r="E5" s="51">
        <v>0</v>
      </c>
      <c r="F5" s="52">
        <v>0</v>
      </c>
      <c r="G5" s="60">
        <v>0</v>
      </c>
      <c r="H5" s="43">
        <f t="shared" si="0"/>
        <v>0</v>
      </c>
      <c r="J5" s="63"/>
    </row>
    <row r="6" spans="1:10" ht="13" x14ac:dyDescent="0.3">
      <c r="A6" s="48" t="s">
        <v>28</v>
      </c>
      <c r="B6" s="49" t="s">
        <v>29</v>
      </c>
      <c r="C6" s="50">
        <v>12953</v>
      </c>
      <c r="D6" s="51">
        <v>15</v>
      </c>
      <c r="E6" s="51">
        <v>15</v>
      </c>
      <c r="F6" s="52">
        <v>15</v>
      </c>
      <c r="G6" s="60">
        <v>1</v>
      </c>
      <c r="H6" s="43">
        <f t="shared" si="0"/>
        <v>15</v>
      </c>
    </row>
    <row r="7" spans="1:10" ht="13" x14ac:dyDescent="0.3">
      <c r="A7" s="48" t="s">
        <v>27</v>
      </c>
      <c r="B7" s="49" t="s">
        <v>30</v>
      </c>
      <c r="C7" s="50">
        <v>13756</v>
      </c>
      <c r="D7" s="51">
        <v>8</v>
      </c>
      <c r="E7" s="51">
        <v>0</v>
      </c>
      <c r="F7" s="52">
        <v>0</v>
      </c>
      <c r="G7" s="60">
        <v>0</v>
      </c>
      <c r="H7" s="43">
        <f t="shared" si="0"/>
        <v>0</v>
      </c>
    </row>
    <row r="8" spans="1:10" ht="13" x14ac:dyDescent="0.3">
      <c r="A8" s="48" t="s">
        <v>31</v>
      </c>
      <c r="B8" s="49" t="s">
        <v>24</v>
      </c>
      <c r="C8" s="50">
        <v>13952</v>
      </c>
      <c r="D8" s="51">
        <v>25</v>
      </c>
      <c r="E8" s="51">
        <v>0</v>
      </c>
      <c r="F8" s="52">
        <v>0</v>
      </c>
      <c r="G8" s="60">
        <v>0</v>
      </c>
      <c r="H8" s="43">
        <f t="shared" si="0"/>
        <v>0</v>
      </c>
    </row>
    <row r="9" spans="1:10" ht="13" x14ac:dyDescent="0.3">
      <c r="A9" s="48" t="s">
        <v>32</v>
      </c>
      <c r="B9" s="49" t="s">
        <v>33</v>
      </c>
      <c r="C9" s="50">
        <v>11598</v>
      </c>
      <c r="D9" s="51">
        <v>35</v>
      </c>
      <c r="E9" s="51">
        <v>35</v>
      </c>
      <c r="F9" s="52">
        <v>35</v>
      </c>
      <c r="G9" s="60">
        <v>1</v>
      </c>
      <c r="H9" s="43">
        <f t="shared" si="0"/>
        <v>35</v>
      </c>
    </row>
    <row r="10" spans="1:10" ht="13" x14ac:dyDescent="0.3">
      <c r="A10" s="48" t="s">
        <v>34</v>
      </c>
      <c r="B10" s="49" t="s">
        <v>35</v>
      </c>
      <c r="C10" s="50">
        <v>16589</v>
      </c>
      <c r="D10" s="51">
        <v>55</v>
      </c>
      <c r="E10" s="51">
        <v>0</v>
      </c>
      <c r="F10" s="52">
        <v>55</v>
      </c>
      <c r="G10" s="60">
        <v>1</v>
      </c>
      <c r="H10" s="43">
        <f t="shared" si="0"/>
        <v>55</v>
      </c>
    </row>
    <row r="11" spans="1:10" ht="13" x14ac:dyDescent="0.3">
      <c r="A11" s="48" t="s">
        <v>31</v>
      </c>
      <c r="B11" s="49" t="s">
        <v>30</v>
      </c>
      <c r="C11" s="50">
        <v>13698</v>
      </c>
      <c r="D11" s="51">
        <v>40</v>
      </c>
      <c r="E11" s="51">
        <v>0</v>
      </c>
      <c r="F11" s="52">
        <v>40</v>
      </c>
      <c r="G11" s="60">
        <v>1</v>
      </c>
      <c r="H11" s="43">
        <f t="shared" si="0"/>
        <v>40</v>
      </c>
      <c r="J11" s="63"/>
    </row>
    <row r="12" spans="1:10" ht="13" x14ac:dyDescent="0.3">
      <c r="A12" s="48" t="s">
        <v>36</v>
      </c>
      <c r="B12" s="49" t="s">
        <v>24</v>
      </c>
      <c r="C12" s="50">
        <v>13587</v>
      </c>
      <c r="D12" s="51">
        <v>35</v>
      </c>
      <c r="E12" s="51">
        <v>0</v>
      </c>
      <c r="F12" s="52">
        <v>0</v>
      </c>
      <c r="G12" s="60">
        <v>0</v>
      </c>
      <c r="H12" s="43">
        <f t="shared" si="0"/>
        <v>0</v>
      </c>
    </row>
    <row r="13" spans="1:10" x14ac:dyDescent="0.25">
      <c r="A13" s="43"/>
    </row>
    <row r="14" spans="1:10" s="56" customFormat="1" ht="13" x14ac:dyDescent="0.3">
      <c r="A14" s="48"/>
      <c r="B14" s="53"/>
      <c r="C14" s="49"/>
      <c r="D14" s="49"/>
      <c r="E14" s="54" t="s">
        <v>37</v>
      </c>
      <c r="F14" s="55">
        <f>SUMPRODUCT($C$3:$C$12,F3:F12)</f>
        <v>2243360</v>
      </c>
    </row>
    <row r="16" spans="1:10" x14ac:dyDescent="0.25">
      <c r="C16" s="43" t="s">
        <v>38</v>
      </c>
      <c r="D16" s="43" t="s">
        <v>39</v>
      </c>
    </row>
    <row r="17" spans="2:5" ht="13" x14ac:dyDescent="0.3">
      <c r="B17" s="58" t="s">
        <v>41</v>
      </c>
      <c r="C17" s="59">
        <f>165+3*D23</f>
        <v>240</v>
      </c>
      <c r="D17" s="43">
        <f>SUM(F3:F12)</f>
        <v>157</v>
      </c>
    </row>
    <row r="18" spans="2:5" ht="13" x14ac:dyDescent="0.3">
      <c r="B18" s="58"/>
      <c r="C18" s="59"/>
    </row>
    <row r="19" spans="2:5" ht="13" x14ac:dyDescent="0.3">
      <c r="C19" s="61" t="s">
        <v>91</v>
      </c>
      <c r="D19" s="62">
        <v>8</v>
      </c>
    </row>
    <row r="20" spans="2:5" x14ac:dyDescent="0.25">
      <c r="C20" s="61" t="s">
        <v>92</v>
      </c>
      <c r="D20" s="57">
        <f>SUM(G3:G12)</f>
        <v>5</v>
      </c>
    </row>
    <row r="21" spans="2:5" ht="13" x14ac:dyDescent="0.3">
      <c r="C21" s="61" t="s">
        <v>96</v>
      </c>
      <c r="D21" s="62">
        <v>5</v>
      </c>
    </row>
    <row r="23" spans="2:5" ht="13" x14ac:dyDescent="0.3">
      <c r="C23" s="61" t="s">
        <v>93</v>
      </c>
      <c r="D23" s="62">
        <v>25</v>
      </c>
      <c r="E23" s="43" t="s">
        <v>42</v>
      </c>
    </row>
    <row r="26" spans="2:5" ht="14.5" x14ac:dyDescent="0.35">
      <c r="B26" s="41" t="s">
        <v>79</v>
      </c>
      <c r="C26" s="68"/>
      <c r="D26" s="68"/>
      <c r="E26" s="68"/>
    </row>
    <row r="27" spans="2:5" ht="14.5" x14ac:dyDescent="0.35">
      <c r="B27" s="71" t="s">
        <v>17</v>
      </c>
      <c r="C27" s="72" t="s">
        <v>18</v>
      </c>
      <c r="D27" s="68" t="s">
        <v>22</v>
      </c>
      <c r="E27" s="68"/>
    </row>
    <row r="28" spans="2:5" ht="14.5" x14ac:dyDescent="0.35">
      <c r="B28" s="71" t="s">
        <v>23</v>
      </c>
      <c r="C28" s="72" t="s">
        <v>24</v>
      </c>
      <c r="D28" s="85">
        <f>F3</f>
        <v>0</v>
      </c>
      <c r="E28" s="68"/>
    </row>
    <row r="29" spans="2:5" ht="14.5" x14ac:dyDescent="0.35">
      <c r="B29" s="71" t="s">
        <v>25</v>
      </c>
      <c r="C29" s="72" t="s">
        <v>26</v>
      </c>
      <c r="D29" s="85">
        <f t="shared" ref="D29:D37" si="1">F4</f>
        <v>12</v>
      </c>
      <c r="E29" s="68"/>
    </row>
    <row r="30" spans="2:5" ht="14.5" x14ac:dyDescent="0.35">
      <c r="B30" s="71" t="s">
        <v>27</v>
      </c>
      <c r="C30" s="72" t="s">
        <v>24</v>
      </c>
      <c r="D30" s="85">
        <f t="shared" si="1"/>
        <v>0</v>
      </c>
      <c r="E30" s="68"/>
    </row>
    <row r="31" spans="2:5" ht="14.5" x14ac:dyDescent="0.35">
      <c r="B31" s="71" t="s">
        <v>28</v>
      </c>
      <c r="C31" s="72" t="s">
        <v>29</v>
      </c>
      <c r="D31" s="85">
        <f t="shared" si="1"/>
        <v>15</v>
      </c>
      <c r="E31" s="68"/>
    </row>
    <row r="32" spans="2:5" ht="14.5" x14ac:dyDescent="0.35">
      <c r="B32" s="71" t="s">
        <v>27</v>
      </c>
      <c r="C32" s="72" t="s">
        <v>30</v>
      </c>
      <c r="D32" s="85">
        <f t="shared" si="1"/>
        <v>0</v>
      </c>
      <c r="E32" s="68"/>
    </row>
    <row r="33" spans="2:5" ht="14.5" x14ac:dyDescent="0.35">
      <c r="B33" s="71" t="s">
        <v>31</v>
      </c>
      <c r="C33" s="72" t="s">
        <v>24</v>
      </c>
      <c r="D33" s="85">
        <f t="shared" si="1"/>
        <v>0</v>
      </c>
      <c r="E33" s="68"/>
    </row>
    <row r="34" spans="2:5" ht="14.5" x14ac:dyDescent="0.35">
      <c r="B34" s="71" t="s">
        <v>32</v>
      </c>
      <c r="C34" s="72" t="s">
        <v>33</v>
      </c>
      <c r="D34" s="85">
        <f t="shared" si="1"/>
        <v>35</v>
      </c>
      <c r="E34" s="68"/>
    </row>
    <row r="35" spans="2:5" ht="14.5" x14ac:dyDescent="0.35">
      <c r="B35" s="71" t="s">
        <v>34</v>
      </c>
      <c r="C35" s="72" t="s">
        <v>35</v>
      </c>
      <c r="D35" s="85">
        <f t="shared" si="1"/>
        <v>55</v>
      </c>
      <c r="E35" s="68"/>
    </row>
    <row r="36" spans="2:5" ht="14.5" x14ac:dyDescent="0.35">
      <c r="B36" s="71" t="s">
        <v>31</v>
      </c>
      <c r="C36" s="72" t="s">
        <v>30</v>
      </c>
      <c r="D36" s="85">
        <f t="shared" si="1"/>
        <v>40</v>
      </c>
      <c r="E36" s="68"/>
    </row>
    <row r="37" spans="2:5" ht="14.5" x14ac:dyDescent="0.35">
      <c r="B37" s="71" t="s">
        <v>36</v>
      </c>
      <c r="C37" s="72" t="s">
        <v>24</v>
      </c>
      <c r="D37" s="85">
        <f t="shared" si="1"/>
        <v>0</v>
      </c>
      <c r="E37" s="68"/>
    </row>
    <row r="38" spans="2:5" ht="14.5" x14ac:dyDescent="0.35">
      <c r="B38" s="68"/>
      <c r="C38" s="68"/>
      <c r="D38" s="68"/>
      <c r="E38" s="68"/>
    </row>
    <row r="39" spans="2:5" ht="14.5" x14ac:dyDescent="0.35">
      <c r="B39" s="73" t="s">
        <v>95</v>
      </c>
      <c r="C39" s="69">
        <f>D19-D20</f>
        <v>3</v>
      </c>
      <c r="D39" s="68"/>
      <c r="E39" s="68"/>
    </row>
    <row r="40" spans="2:5" ht="14.5" x14ac:dyDescent="0.35">
      <c r="B40" s="68"/>
      <c r="C40" s="68"/>
      <c r="D40" s="68"/>
      <c r="E40" s="68"/>
    </row>
    <row r="41" spans="2:5" ht="14.5" x14ac:dyDescent="0.35">
      <c r="B41" s="73" t="s">
        <v>44</v>
      </c>
      <c r="C41" s="69">
        <f>C17</f>
        <v>240</v>
      </c>
      <c r="D41" s="68"/>
      <c r="E41" s="68"/>
    </row>
    <row r="42" spans="2:5" ht="14.5" x14ac:dyDescent="0.35">
      <c r="B42" s="70"/>
      <c r="C42" s="68"/>
      <c r="D42" s="68"/>
      <c r="E42" s="68"/>
    </row>
    <row r="43" spans="2:5" ht="14.5" x14ac:dyDescent="0.35">
      <c r="B43" s="73" t="s">
        <v>43</v>
      </c>
      <c r="C43" s="86">
        <f>F14</f>
        <v>2243360</v>
      </c>
      <c r="D43" s="68"/>
      <c r="E43" s="68"/>
    </row>
  </sheetData>
  <mergeCells count="1">
    <mergeCell ref="A1:E1"/>
  </mergeCells>
  <pageMargins left="0.75" right="0.75" top="1" bottom="1" header="0.5" footer="0.5"/>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8"/>
  <sheetViews>
    <sheetView workbookViewId="0">
      <selection activeCell="H9" sqref="H9"/>
    </sheetView>
  </sheetViews>
  <sheetFormatPr defaultRowHeight="14.5" x14ac:dyDescent="0.35"/>
  <cols>
    <col min="3" max="5" width="28.1796875" customWidth="1"/>
  </cols>
  <sheetData>
    <row r="3" spans="2:5" x14ac:dyDescent="0.35">
      <c r="B3" s="87" t="s">
        <v>80</v>
      </c>
      <c r="C3" s="98" t="s">
        <v>97</v>
      </c>
      <c r="D3" s="98"/>
      <c r="E3" s="98"/>
    </row>
    <row r="4" spans="2:5" x14ac:dyDescent="0.35">
      <c r="C4" s="98"/>
      <c r="D4" s="98"/>
      <c r="E4" s="98"/>
    </row>
    <row r="5" spans="2:5" x14ac:dyDescent="0.35">
      <c r="C5" s="98"/>
      <c r="D5" s="98"/>
      <c r="E5" s="98"/>
    </row>
    <row r="6" spans="2:5" x14ac:dyDescent="0.35">
      <c r="B6" s="74" t="s">
        <v>81</v>
      </c>
      <c r="C6" s="75">
        <f>LEN(C3)</f>
        <v>169</v>
      </c>
      <c r="D6" s="75" t="s">
        <v>82</v>
      </c>
    </row>
    <row r="9" spans="2:5" x14ac:dyDescent="0.35">
      <c r="B9" s="87" t="s">
        <v>80</v>
      </c>
      <c r="C9" s="98" t="s">
        <v>99</v>
      </c>
      <c r="D9" s="98"/>
      <c r="E9" s="98"/>
    </row>
    <row r="10" spans="2:5" x14ac:dyDescent="0.35">
      <c r="C10" s="98"/>
      <c r="D10" s="98"/>
      <c r="E10" s="98"/>
    </row>
    <row r="11" spans="2:5" x14ac:dyDescent="0.35">
      <c r="C11" s="98"/>
      <c r="D11" s="98"/>
      <c r="E11" s="98"/>
    </row>
    <row r="12" spans="2:5" x14ac:dyDescent="0.35">
      <c r="B12" s="74" t="s">
        <v>81</v>
      </c>
      <c r="C12" s="75">
        <f>LEN(C9)</f>
        <v>182</v>
      </c>
      <c r="D12" s="75" t="s">
        <v>82</v>
      </c>
    </row>
    <row r="15" spans="2:5" x14ac:dyDescent="0.35">
      <c r="B15" s="87" t="s">
        <v>80</v>
      </c>
      <c r="C15" s="98" t="s">
        <v>98</v>
      </c>
      <c r="D15" s="98"/>
      <c r="E15" s="98"/>
    </row>
    <row r="16" spans="2:5" x14ac:dyDescent="0.35">
      <c r="C16" s="98"/>
      <c r="D16" s="98"/>
      <c r="E16" s="98"/>
    </row>
    <row r="17" spans="2:5" x14ac:dyDescent="0.35">
      <c r="C17" s="98"/>
      <c r="D17" s="98"/>
      <c r="E17" s="98"/>
    </row>
    <row r="18" spans="2:5" x14ac:dyDescent="0.35">
      <c r="B18" s="74" t="s">
        <v>81</v>
      </c>
      <c r="C18" s="75">
        <f>LEN(C15)</f>
        <v>89</v>
      </c>
      <c r="D18" s="75" t="s">
        <v>82</v>
      </c>
    </row>
  </sheetData>
  <mergeCells count="3">
    <mergeCell ref="C3:E5"/>
    <mergeCell ref="C9:E11"/>
    <mergeCell ref="C15:E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47"/>
  <sheetViews>
    <sheetView tabSelected="1" workbookViewId="0">
      <selection activeCell="C18" sqref="C18"/>
    </sheetView>
  </sheetViews>
  <sheetFormatPr defaultRowHeight="14.5" x14ac:dyDescent="0.35"/>
  <cols>
    <col min="1" max="2" width="8.7265625" style="75"/>
    <col min="3" max="3" width="16.54296875" style="75" bestFit="1" customWidth="1"/>
    <col min="4" max="6" width="16.26953125" style="75" customWidth="1"/>
    <col min="7" max="9" width="14" style="75" customWidth="1"/>
    <col min="10" max="12" width="12.453125" style="75" customWidth="1"/>
    <col min="13" max="13" width="8.7265625" style="75"/>
    <col min="14" max="14" width="9.1796875" style="75" customWidth="1"/>
    <col min="15" max="15" width="9.1796875" style="100" hidden="1" customWidth="1"/>
    <col min="16" max="16" width="10.453125" style="100" hidden="1" customWidth="1"/>
    <col min="17" max="17" width="9.1796875" style="100" hidden="1" customWidth="1"/>
    <col min="18" max="18" width="38.26953125" style="100" hidden="1" customWidth="1"/>
    <col min="19" max="19" width="9.1796875" style="100" hidden="1" customWidth="1"/>
    <col min="20" max="20" width="9.1796875" customWidth="1"/>
  </cols>
  <sheetData>
    <row r="1" spans="3:24" x14ac:dyDescent="0.35">
      <c r="D1" s="99" t="s">
        <v>102</v>
      </c>
      <c r="O1" s="100" t="s">
        <v>103</v>
      </c>
      <c r="P1" s="100" t="s">
        <v>103</v>
      </c>
      <c r="Q1" s="100">
        <v>1</v>
      </c>
      <c r="R1" s="100" t="s">
        <v>104</v>
      </c>
      <c r="S1" s="100" t="str">
        <f>IF(ISERROR(D2),"",IF(ISBLANK(D2),"",D2))</f>
        <v/>
      </c>
    </row>
    <row r="2" spans="3:24" x14ac:dyDescent="0.35">
      <c r="C2" s="75" t="s">
        <v>104</v>
      </c>
      <c r="D2" s="101"/>
      <c r="M2" s="75" t="s">
        <v>105</v>
      </c>
      <c r="O2" s="100" t="s">
        <v>106</v>
      </c>
      <c r="P2" s="100" t="s">
        <v>107</v>
      </c>
      <c r="Q2" s="100">
        <v>1</v>
      </c>
      <c r="R2" s="100" t="s">
        <v>108</v>
      </c>
      <c r="S2" s="100" t="str">
        <f>IF(ISBLANK(Q1),"",INDEX($O$1:$O$5,Q1))</f>
        <v>No response</v>
      </c>
    </row>
    <row r="3" spans="3:24" x14ac:dyDescent="0.35">
      <c r="M3" s="102" t="s">
        <v>109</v>
      </c>
      <c r="N3" s="103"/>
      <c r="O3" s="104" t="s">
        <v>110</v>
      </c>
      <c r="P3" s="104" t="s">
        <v>111</v>
      </c>
      <c r="Q3" s="104">
        <v>1</v>
      </c>
      <c r="R3" s="104" t="s">
        <v>112</v>
      </c>
      <c r="S3" s="104" t="str">
        <f t="shared" ref="S3:S4" si="0">IF(ISBLANK(Q2),"",INDEX($O$1:$O$5,Q2))</f>
        <v>No response</v>
      </c>
      <c r="T3" s="105"/>
      <c r="U3" s="105"/>
      <c r="V3" s="105"/>
      <c r="W3" s="105"/>
      <c r="X3" s="105"/>
    </row>
    <row r="4" spans="3:24" x14ac:dyDescent="0.35">
      <c r="C4" s="99" t="s">
        <v>113</v>
      </c>
      <c r="D4" s="106"/>
      <c r="M4" s="103" t="s">
        <v>114</v>
      </c>
      <c r="N4" s="103"/>
      <c r="O4" s="104" t="s">
        <v>115</v>
      </c>
      <c r="P4" s="104"/>
      <c r="Q4" s="104">
        <v>1</v>
      </c>
      <c r="R4" s="104" t="s">
        <v>116</v>
      </c>
      <c r="S4" s="104" t="str">
        <f t="shared" si="0"/>
        <v>No response</v>
      </c>
      <c r="T4" s="105"/>
      <c r="U4" s="105"/>
      <c r="V4" s="105"/>
      <c r="W4" s="105"/>
      <c r="X4" s="105"/>
    </row>
    <row r="5" spans="3:24" x14ac:dyDescent="0.35">
      <c r="C5" s="99" t="s">
        <v>117</v>
      </c>
      <c r="D5" s="106"/>
      <c r="M5" s="103"/>
      <c r="N5" s="103"/>
      <c r="O5" s="104" t="s">
        <v>118</v>
      </c>
      <c r="P5" s="104"/>
      <c r="Q5" s="104">
        <v>1</v>
      </c>
      <c r="R5" s="104" t="s">
        <v>119</v>
      </c>
      <c r="S5" s="104" t="str">
        <f>IF(ISBLANK(Q4),"",INDEX($O$1:$O$5,Q4))</f>
        <v>No response</v>
      </c>
      <c r="T5" s="105"/>
      <c r="U5" s="105"/>
      <c r="V5" s="105"/>
      <c r="W5" s="105"/>
      <c r="X5" s="105"/>
    </row>
    <row r="6" spans="3:24" x14ac:dyDescent="0.35">
      <c r="C6" s="99" t="s">
        <v>120</v>
      </c>
      <c r="D6" s="106"/>
      <c r="M6" s="103"/>
      <c r="N6" s="103"/>
      <c r="O6" s="104"/>
      <c r="P6" s="104"/>
      <c r="Q6" s="104"/>
      <c r="R6" s="104" t="s">
        <v>121</v>
      </c>
      <c r="S6" s="104" t="str">
        <f>IF(ISERROR(D9),"",IF(ISBLANK(D9),"",D9))</f>
        <v/>
      </c>
      <c r="T6" s="105"/>
      <c r="U6" s="105"/>
      <c r="V6" s="105"/>
      <c r="W6" s="105"/>
      <c r="X6" s="105"/>
    </row>
    <row r="7" spans="3:24" x14ac:dyDescent="0.35">
      <c r="C7" s="99" t="s">
        <v>122</v>
      </c>
      <c r="D7" s="106"/>
      <c r="M7" s="103"/>
      <c r="N7" s="103"/>
      <c r="O7" s="104"/>
      <c r="P7" s="104"/>
      <c r="Q7" s="104"/>
      <c r="R7" s="104" t="s">
        <v>123</v>
      </c>
      <c r="S7" s="104" t="str">
        <f>IF(ISBLANK(Q5),"",INDEX($P$1:$P$3,Q5))</f>
        <v>No response</v>
      </c>
      <c r="T7" s="105"/>
      <c r="U7" s="105"/>
      <c r="V7" s="105"/>
      <c r="W7" s="105"/>
      <c r="X7" s="105"/>
    </row>
    <row r="8" spans="3:24" x14ac:dyDescent="0.35">
      <c r="M8" s="103"/>
      <c r="N8" s="103"/>
      <c r="O8" s="104"/>
      <c r="P8" s="104"/>
      <c r="Q8" s="104"/>
      <c r="R8" s="104" t="s">
        <v>124</v>
      </c>
      <c r="S8" s="104" t="str">
        <f>IF(ISERROR(D11),"",IF(ISBLANK(D11),"",D11))</f>
        <v/>
      </c>
      <c r="T8" s="105"/>
      <c r="U8" s="105"/>
      <c r="V8" s="105"/>
      <c r="W8" s="105"/>
      <c r="X8" s="105"/>
    </row>
    <row r="9" spans="3:24" x14ac:dyDescent="0.35">
      <c r="C9" s="99" t="s">
        <v>76</v>
      </c>
      <c r="D9" s="107"/>
      <c r="M9" s="102" t="s">
        <v>125</v>
      </c>
      <c r="N9" s="103"/>
      <c r="O9" s="104"/>
      <c r="P9" s="104"/>
      <c r="Q9" s="104"/>
      <c r="R9" s="104" t="s">
        <v>126</v>
      </c>
      <c r="S9" s="104" t="str">
        <f>IF(ISERROR(D16),"",IF(ISBLANK(D16),"",D16))</f>
        <v/>
      </c>
      <c r="T9" s="105"/>
      <c r="U9" s="105"/>
      <c r="V9" s="105"/>
      <c r="W9" s="105"/>
      <c r="X9" s="105"/>
    </row>
    <row r="10" spans="3:24" x14ac:dyDescent="0.35">
      <c r="C10" s="99" t="s">
        <v>77</v>
      </c>
      <c r="D10" s="106"/>
      <c r="M10" s="103" t="s">
        <v>114</v>
      </c>
      <c r="N10" s="103"/>
      <c r="O10" s="104"/>
      <c r="P10" s="104"/>
      <c r="Q10" s="104"/>
      <c r="R10" s="104" t="s">
        <v>127</v>
      </c>
      <c r="S10" s="104" t="str">
        <f>IF(ISERROR(E16),"",IF(ISBLANK(E16),"",E16))</f>
        <v/>
      </c>
      <c r="T10" s="105"/>
      <c r="U10" s="105"/>
      <c r="V10" s="105"/>
      <c r="W10" s="105"/>
      <c r="X10" s="105"/>
    </row>
    <row r="11" spans="3:24" x14ac:dyDescent="0.35">
      <c r="C11" s="99" t="s">
        <v>78</v>
      </c>
      <c r="D11" s="107"/>
      <c r="M11" s="103"/>
      <c r="N11" s="103"/>
      <c r="O11" s="104"/>
      <c r="P11" s="104"/>
      <c r="Q11" s="104"/>
      <c r="R11" s="104" t="s">
        <v>128</v>
      </c>
      <c r="S11" s="104" t="str">
        <f>IF(ISERROR(F16),"",IF(ISBLANK(F16),"",F16))</f>
        <v/>
      </c>
      <c r="T11" s="105"/>
      <c r="U11" s="105"/>
      <c r="V11" s="105"/>
      <c r="W11" s="105"/>
      <c r="X11" s="105"/>
    </row>
    <row r="12" spans="3:24" x14ac:dyDescent="0.35">
      <c r="M12" s="103"/>
      <c r="N12" s="103"/>
      <c r="O12" s="104"/>
      <c r="P12" s="104"/>
      <c r="Q12" s="104"/>
      <c r="R12" s="104" t="s">
        <v>129</v>
      </c>
      <c r="S12" s="104" t="str">
        <f>IF(ISERROR(G16),"",IF(ISBLANK(G16),"",G16))</f>
        <v/>
      </c>
      <c r="T12" s="105"/>
      <c r="U12" s="105"/>
      <c r="V12" s="105"/>
      <c r="W12" s="105"/>
      <c r="X12" s="105"/>
    </row>
    <row r="13" spans="3:24" x14ac:dyDescent="0.35">
      <c r="M13" s="103"/>
      <c r="N13" s="103"/>
      <c r="O13" s="104"/>
      <c r="P13" s="104"/>
      <c r="Q13" s="104"/>
      <c r="R13" s="104" t="s">
        <v>130</v>
      </c>
      <c r="S13" s="104" t="str">
        <f>IF(ISERROR(H16),"",IF(ISBLANK(H16),"",H16))</f>
        <v/>
      </c>
      <c r="T13" s="105"/>
      <c r="U13" s="105"/>
      <c r="V13" s="105"/>
      <c r="W13" s="105"/>
      <c r="X13" s="105"/>
    </row>
    <row r="14" spans="3:24" x14ac:dyDescent="0.35">
      <c r="C14" s="99" t="s">
        <v>131</v>
      </c>
      <c r="D14" s="108" t="s">
        <v>5</v>
      </c>
      <c r="E14" s="109"/>
      <c r="F14" s="110"/>
      <c r="G14" s="111" t="s">
        <v>6</v>
      </c>
      <c r="H14" s="112"/>
      <c r="I14" s="113"/>
      <c r="J14" s="108" t="s">
        <v>7</v>
      </c>
      <c r="K14" s="109"/>
      <c r="L14" s="110"/>
      <c r="M14" s="102" t="s">
        <v>132</v>
      </c>
      <c r="N14" s="103"/>
      <c r="O14" s="104"/>
      <c r="P14" s="104"/>
      <c r="Q14" s="104"/>
      <c r="R14" s="104" t="s">
        <v>133</v>
      </c>
      <c r="S14" s="104" t="str">
        <f>IF(ISERROR(I16),"",IF(ISBLANK(I16),"",I16))</f>
        <v/>
      </c>
      <c r="T14" s="105"/>
      <c r="U14" s="105"/>
      <c r="V14" s="105"/>
      <c r="W14" s="105"/>
      <c r="X14" s="105"/>
    </row>
    <row r="15" spans="3:24" ht="29" x14ac:dyDescent="0.35">
      <c r="C15" s="75" t="s">
        <v>1</v>
      </c>
      <c r="D15" s="114" t="s">
        <v>14</v>
      </c>
      <c r="E15" s="74" t="s">
        <v>10</v>
      </c>
      <c r="F15" s="115" t="s">
        <v>4</v>
      </c>
      <c r="G15" s="114" t="s">
        <v>14</v>
      </c>
      <c r="H15" s="74" t="s">
        <v>10</v>
      </c>
      <c r="I15" s="115" t="s">
        <v>4</v>
      </c>
      <c r="J15" s="114" t="s">
        <v>14</v>
      </c>
      <c r="K15" s="74" t="s">
        <v>10</v>
      </c>
      <c r="L15" s="115" t="s">
        <v>4</v>
      </c>
      <c r="M15" s="103" t="s">
        <v>134</v>
      </c>
      <c r="N15" s="103"/>
      <c r="O15" s="104"/>
      <c r="P15" s="104"/>
      <c r="Q15" s="104"/>
      <c r="R15" s="104" t="s">
        <v>135</v>
      </c>
      <c r="S15" s="104" t="str">
        <f>IF(ISERROR(J16),"",IF(ISBLANK(J16),"",J16))</f>
        <v/>
      </c>
      <c r="T15" s="105"/>
      <c r="U15" s="105"/>
      <c r="V15" s="105"/>
      <c r="W15" s="105"/>
      <c r="X15" s="105"/>
    </row>
    <row r="16" spans="3:24" x14ac:dyDescent="0.35">
      <c r="C16" s="75">
        <v>6</v>
      </c>
      <c r="D16" s="116"/>
      <c r="E16" s="107"/>
      <c r="F16" s="117"/>
      <c r="G16" s="116"/>
      <c r="H16" s="107"/>
      <c r="I16" s="117"/>
      <c r="J16" s="116"/>
      <c r="K16" s="107"/>
      <c r="L16" s="117"/>
      <c r="M16" s="103" t="s">
        <v>136</v>
      </c>
      <c r="N16" s="103"/>
      <c r="O16" s="104"/>
      <c r="P16" s="104"/>
      <c r="Q16" s="104"/>
      <c r="R16" s="104" t="s">
        <v>137</v>
      </c>
      <c r="S16" s="104" t="str">
        <f>IF(ISERROR(K16),"",IF(ISBLANK(K16),"",K16))</f>
        <v/>
      </c>
      <c r="T16" s="105"/>
      <c r="U16" s="105"/>
      <c r="V16" s="105"/>
      <c r="W16" s="105"/>
      <c r="X16" s="105"/>
    </row>
    <row r="17" spans="3:24" x14ac:dyDescent="0.35">
      <c r="C17" s="75">
        <v>11</v>
      </c>
      <c r="D17" s="118"/>
      <c r="E17" s="119"/>
      <c r="F17" s="120"/>
      <c r="G17" s="118"/>
      <c r="H17" s="119"/>
      <c r="I17" s="120"/>
      <c r="J17" s="118"/>
      <c r="K17" s="119"/>
      <c r="L17" s="120"/>
      <c r="M17" s="103" t="s">
        <v>138</v>
      </c>
      <c r="N17" s="103"/>
      <c r="O17" s="104"/>
      <c r="P17" s="104"/>
      <c r="Q17" s="104"/>
      <c r="R17" s="104" t="s">
        <v>139</v>
      </c>
      <c r="S17" s="104" t="str">
        <f>IF(ISERROR(L16),"",IF(ISBLANK(L16),"",L16))</f>
        <v/>
      </c>
      <c r="T17" s="105"/>
      <c r="U17" s="105"/>
      <c r="V17" s="105"/>
      <c r="W17" s="105"/>
      <c r="X17" s="105"/>
    </row>
    <row r="18" spans="3:24" x14ac:dyDescent="0.35">
      <c r="M18" s="103" t="s">
        <v>140</v>
      </c>
      <c r="N18" s="103"/>
      <c r="O18" s="104"/>
      <c r="P18" s="104"/>
      <c r="Q18" s="104"/>
      <c r="R18" s="104" t="s">
        <v>141</v>
      </c>
      <c r="S18" s="104" t="str">
        <f>IF(ISERROR(D17),"",IF(ISBLANK(D17),"",D17))</f>
        <v/>
      </c>
      <c r="T18" s="105"/>
      <c r="U18" s="105"/>
      <c r="V18" s="105"/>
      <c r="W18" s="105"/>
      <c r="X18" s="105"/>
    </row>
    <row r="19" spans="3:24" x14ac:dyDescent="0.35">
      <c r="C19" s="99" t="s">
        <v>142</v>
      </c>
      <c r="M19" s="103" t="s">
        <v>143</v>
      </c>
      <c r="N19" s="103"/>
      <c r="O19" s="104"/>
      <c r="P19" s="104"/>
      <c r="Q19" s="104"/>
      <c r="R19" s="104" t="s">
        <v>144</v>
      </c>
      <c r="S19" s="104" t="str">
        <f>IF(ISERROR(E17),"",IF(ISBLANK(E17),"",E17))</f>
        <v/>
      </c>
      <c r="T19" s="105"/>
      <c r="U19" s="105"/>
      <c r="V19" s="105"/>
      <c r="W19" s="105"/>
      <c r="X19" s="105"/>
    </row>
    <row r="20" spans="3:24" x14ac:dyDescent="0.35">
      <c r="C20" s="74" t="s">
        <v>4</v>
      </c>
      <c r="D20" s="121" t="s">
        <v>5</v>
      </c>
      <c r="E20" s="75" t="s">
        <v>6</v>
      </c>
      <c r="F20" s="75" t="s">
        <v>7</v>
      </c>
      <c r="M20" s="103" t="s">
        <v>145</v>
      </c>
      <c r="N20" s="103"/>
      <c r="O20" s="104"/>
      <c r="P20" s="104"/>
      <c r="Q20" s="104"/>
      <c r="R20" s="104" t="s">
        <v>146</v>
      </c>
      <c r="S20" s="104" t="str">
        <f>IF(ISERROR(F17),"",IF(ISBLANK(F17),"",F17))</f>
        <v/>
      </c>
      <c r="T20" s="105"/>
      <c r="U20" s="105"/>
      <c r="V20" s="105"/>
      <c r="W20" s="105"/>
      <c r="X20" s="105"/>
    </row>
    <row r="21" spans="3:24" x14ac:dyDescent="0.35">
      <c r="C21" s="74" t="s">
        <v>3</v>
      </c>
      <c r="D21" s="107"/>
      <c r="E21" s="107"/>
      <c r="F21" s="107"/>
      <c r="M21" s="102" t="s">
        <v>147</v>
      </c>
      <c r="N21" s="103"/>
      <c r="O21" s="104"/>
      <c r="P21" s="104"/>
      <c r="Q21" s="104"/>
      <c r="R21" s="104" t="s">
        <v>148</v>
      </c>
      <c r="S21" s="104" t="str">
        <f>IF(ISERROR(G17),"",IF(ISBLANK(G17),"",G17))</f>
        <v/>
      </c>
      <c r="T21" s="105"/>
      <c r="U21" s="105"/>
      <c r="V21" s="105"/>
      <c r="W21" s="105"/>
      <c r="X21" s="105"/>
    </row>
    <row r="22" spans="3:24" x14ac:dyDescent="0.35">
      <c r="C22" s="74" t="s">
        <v>9</v>
      </c>
      <c r="D22" s="107"/>
      <c r="E22" s="107"/>
      <c r="F22" s="107"/>
      <c r="M22" s="103" t="s">
        <v>134</v>
      </c>
      <c r="N22" s="103"/>
      <c r="O22" s="104"/>
      <c r="P22" s="104"/>
      <c r="Q22" s="104"/>
      <c r="R22" s="104" t="s">
        <v>149</v>
      </c>
      <c r="S22" s="104" t="str">
        <f>IF(ISERROR(H17),"",IF(ISBLANK(H17),"",H17))</f>
        <v/>
      </c>
      <c r="T22" s="105"/>
      <c r="U22" s="105"/>
      <c r="V22" s="105"/>
      <c r="W22" s="105"/>
      <c r="X22" s="105"/>
    </row>
    <row r="23" spans="3:24" x14ac:dyDescent="0.35">
      <c r="M23" s="103"/>
      <c r="N23" s="103"/>
      <c r="O23" s="104"/>
      <c r="P23" s="104"/>
      <c r="Q23" s="104"/>
      <c r="R23" s="104" t="s">
        <v>150</v>
      </c>
      <c r="S23" s="104" t="str">
        <f>IF(ISERROR(I17),"",IF(ISBLANK(I17),"",I17))</f>
        <v/>
      </c>
      <c r="T23" s="105"/>
      <c r="U23" s="105"/>
      <c r="V23" s="105"/>
      <c r="W23" s="105"/>
      <c r="X23" s="105"/>
    </row>
    <row r="24" spans="3:24" x14ac:dyDescent="0.35">
      <c r="M24" s="103"/>
      <c r="N24" s="103"/>
      <c r="O24" s="104"/>
      <c r="P24" s="104"/>
      <c r="Q24" s="104"/>
      <c r="R24" s="104" t="s">
        <v>151</v>
      </c>
      <c r="S24" s="104" t="str">
        <f>IF(ISERROR(J17),"",IF(ISBLANK(J17),"",J17))</f>
        <v/>
      </c>
      <c r="T24" s="105"/>
      <c r="U24" s="105"/>
      <c r="V24" s="105"/>
      <c r="W24" s="105"/>
      <c r="X24" s="105"/>
    </row>
    <row r="25" spans="3:24" x14ac:dyDescent="0.35">
      <c r="C25" s="99" t="s">
        <v>79</v>
      </c>
      <c r="M25" s="102" t="s">
        <v>152</v>
      </c>
      <c r="N25" s="103"/>
      <c r="O25" s="104"/>
      <c r="P25" s="104"/>
      <c r="Q25" s="104"/>
      <c r="R25" s="104" t="s">
        <v>153</v>
      </c>
      <c r="S25" s="104" t="str">
        <f>IF(ISERROR(K17),"",IF(ISBLANK(K17),"",K17))</f>
        <v/>
      </c>
      <c r="T25" s="105"/>
      <c r="U25" s="105"/>
      <c r="V25" s="105"/>
      <c r="W25" s="105"/>
      <c r="X25" s="105"/>
    </row>
    <row r="26" spans="3:24" x14ac:dyDescent="0.35">
      <c r="C26" s="122" t="s">
        <v>17</v>
      </c>
      <c r="D26" s="123" t="s">
        <v>18</v>
      </c>
      <c r="E26" s="75" t="s">
        <v>22</v>
      </c>
      <c r="M26" s="103" t="s">
        <v>154</v>
      </c>
      <c r="N26" s="103"/>
      <c r="O26" s="104"/>
      <c r="P26" s="104"/>
      <c r="Q26" s="104"/>
      <c r="R26" s="104" t="s">
        <v>155</v>
      </c>
      <c r="S26" s="104" t="str">
        <f>IF(ISERROR(L17),"",IF(ISBLANK(L17),"",L17))</f>
        <v/>
      </c>
      <c r="T26" s="105"/>
      <c r="U26" s="105"/>
      <c r="V26" s="105"/>
      <c r="W26" s="105"/>
      <c r="X26" s="105"/>
    </row>
    <row r="27" spans="3:24" x14ac:dyDescent="0.35">
      <c r="C27" s="122" t="s">
        <v>23</v>
      </c>
      <c r="D27" s="123" t="s">
        <v>24</v>
      </c>
      <c r="E27" s="107"/>
      <c r="M27" s="103" t="s">
        <v>156</v>
      </c>
      <c r="N27" s="103"/>
      <c r="O27" s="104"/>
      <c r="P27" s="104"/>
      <c r="Q27" s="104"/>
      <c r="R27" s="104" t="s">
        <v>157</v>
      </c>
      <c r="S27" s="104" t="str">
        <f>IF(ISERROR(D21),"",IF(ISBLANK(D21),"",D21))</f>
        <v/>
      </c>
      <c r="T27" s="105"/>
      <c r="U27" s="105"/>
      <c r="V27" s="105"/>
      <c r="W27" s="105"/>
      <c r="X27" s="105"/>
    </row>
    <row r="28" spans="3:24" x14ac:dyDescent="0.35">
      <c r="C28" s="122" t="s">
        <v>25</v>
      </c>
      <c r="D28" s="123" t="s">
        <v>26</v>
      </c>
      <c r="E28" s="107"/>
      <c r="M28" s="103" t="s">
        <v>158</v>
      </c>
      <c r="N28" s="103"/>
      <c r="O28" s="104"/>
      <c r="P28" s="104"/>
      <c r="Q28" s="104"/>
      <c r="R28" s="104" t="s">
        <v>159</v>
      </c>
      <c r="S28" s="104" t="str">
        <f>IF(ISERROR(E21),"",IF(ISBLANK(E21),"",E21))</f>
        <v/>
      </c>
      <c r="T28" s="105"/>
      <c r="U28" s="105"/>
      <c r="V28" s="105"/>
      <c r="W28" s="105"/>
      <c r="X28" s="105"/>
    </row>
    <row r="29" spans="3:24" x14ac:dyDescent="0.35">
      <c r="C29" s="122" t="s">
        <v>27</v>
      </c>
      <c r="D29" s="123" t="s">
        <v>24</v>
      </c>
      <c r="E29" s="107"/>
      <c r="M29" s="103" t="s">
        <v>160</v>
      </c>
      <c r="N29" s="103"/>
      <c r="O29" s="104"/>
      <c r="P29" s="104"/>
      <c r="Q29" s="104"/>
      <c r="R29" s="104" t="s">
        <v>161</v>
      </c>
      <c r="S29" s="104" t="str">
        <f>IF(ISERROR(F21),"",IF(ISBLANK(F21),"",F21))</f>
        <v/>
      </c>
      <c r="T29" s="105"/>
      <c r="U29" s="105"/>
      <c r="V29" s="105"/>
      <c r="W29" s="105"/>
      <c r="X29" s="105"/>
    </row>
    <row r="30" spans="3:24" x14ac:dyDescent="0.35">
      <c r="C30" s="122" t="s">
        <v>28</v>
      </c>
      <c r="D30" s="123" t="s">
        <v>29</v>
      </c>
      <c r="E30" s="107"/>
      <c r="M30" s="103" t="s">
        <v>162</v>
      </c>
      <c r="N30" s="103"/>
      <c r="O30" s="104"/>
      <c r="P30" s="104"/>
      <c r="Q30" s="104"/>
      <c r="R30" s="104" t="s">
        <v>163</v>
      </c>
      <c r="S30" s="104" t="str">
        <f>IF(ISERROR(D22),"",IF(ISBLANK(D22),"",D22))</f>
        <v/>
      </c>
      <c r="T30" s="105"/>
      <c r="U30" s="105"/>
      <c r="V30" s="105"/>
      <c r="W30" s="105"/>
      <c r="X30" s="105"/>
    </row>
    <row r="31" spans="3:24" x14ac:dyDescent="0.35">
      <c r="C31" s="122" t="s">
        <v>27</v>
      </c>
      <c r="D31" s="123" t="s">
        <v>30</v>
      </c>
      <c r="E31" s="107"/>
      <c r="M31" s="103" t="s">
        <v>164</v>
      </c>
      <c r="N31" s="103"/>
      <c r="O31" s="104"/>
      <c r="P31" s="104"/>
      <c r="Q31" s="104"/>
      <c r="R31" s="104" t="s">
        <v>165</v>
      </c>
      <c r="S31" s="104" t="str">
        <f>IF(ISERROR(E22),"",IF(ISBLANK(E22),"",E22))</f>
        <v/>
      </c>
      <c r="T31" s="105"/>
      <c r="U31" s="105"/>
      <c r="V31" s="105"/>
      <c r="W31" s="105"/>
      <c r="X31" s="105"/>
    </row>
    <row r="32" spans="3:24" x14ac:dyDescent="0.35">
      <c r="C32" s="122" t="s">
        <v>31</v>
      </c>
      <c r="D32" s="123" t="s">
        <v>24</v>
      </c>
      <c r="E32" s="107"/>
      <c r="M32" s="103" t="s">
        <v>166</v>
      </c>
      <c r="N32" s="103"/>
      <c r="O32" s="104"/>
      <c r="P32" s="104"/>
      <c r="Q32" s="104"/>
      <c r="R32" s="104" t="s">
        <v>167</v>
      </c>
      <c r="S32" s="104" t="str">
        <f>IF(ISERROR(F22),"",IF(ISBLANK(F22),"",F22))</f>
        <v/>
      </c>
      <c r="T32" s="105"/>
      <c r="U32" s="105"/>
      <c r="V32" s="105"/>
      <c r="W32" s="105"/>
      <c r="X32" s="105"/>
    </row>
    <row r="33" spans="3:24" x14ac:dyDescent="0.35">
      <c r="C33" s="122" t="s">
        <v>32</v>
      </c>
      <c r="D33" s="123" t="s">
        <v>33</v>
      </c>
      <c r="E33" s="107"/>
      <c r="M33" s="103" t="s">
        <v>162</v>
      </c>
      <c r="N33" s="103"/>
      <c r="O33" s="104"/>
      <c r="P33" s="104"/>
      <c r="Q33" s="104"/>
      <c r="R33" s="104" t="s">
        <v>168</v>
      </c>
      <c r="S33" s="104" t="str">
        <f>IF(ISERROR(E27),"",IF(ISBLANK(E27),"",E27))</f>
        <v/>
      </c>
      <c r="T33" s="105"/>
      <c r="U33" s="105"/>
      <c r="V33" s="105"/>
      <c r="W33" s="105"/>
      <c r="X33" s="105"/>
    </row>
    <row r="34" spans="3:24" x14ac:dyDescent="0.35">
      <c r="C34" s="122" t="s">
        <v>34</v>
      </c>
      <c r="D34" s="123" t="s">
        <v>35</v>
      </c>
      <c r="E34" s="107"/>
      <c r="M34" s="103" t="s">
        <v>169</v>
      </c>
      <c r="N34" s="103"/>
      <c r="O34" s="104"/>
      <c r="P34" s="104"/>
      <c r="Q34" s="104"/>
      <c r="R34" s="104" t="s">
        <v>170</v>
      </c>
      <c r="S34" s="104" t="str">
        <f t="shared" ref="S34:S41" si="1">IF(ISERROR(E28),"",IF(ISBLANK(E28),"",E28))</f>
        <v/>
      </c>
      <c r="T34" s="105"/>
      <c r="U34" s="105"/>
      <c r="V34" s="105"/>
      <c r="W34" s="105"/>
      <c r="X34" s="105"/>
    </row>
    <row r="35" spans="3:24" x14ac:dyDescent="0.35">
      <c r="C35" s="122" t="s">
        <v>31</v>
      </c>
      <c r="D35" s="123" t="s">
        <v>30</v>
      </c>
      <c r="E35" s="107"/>
      <c r="M35" s="103" t="s">
        <v>171</v>
      </c>
      <c r="N35" s="103"/>
      <c r="O35" s="104"/>
      <c r="P35" s="104"/>
      <c r="Q35" s="104"/>
      <c r="R35" s="104" t="s">
        <v>172</v>
      </c>
      <c r="S35" s="104" t="str">
        <f t="shared" si="1"/>
        <v/>
      </c>
      <c r="T35" s="105"/>
      <c r="U35" s="105"/>
      <c r="V35" s="105"/>
      <c r="W35" s="105"/>
      <c r="X35" s="105"/>
    </row>
    <row r="36" spans="3:24" x14ac:dyDescent="0.35">
      <c r="C36" s="122" t="s">
        <v>36</v>
      </c>
      <c r="D36" s="123" t="s">
        <v>24</v>
      </c>
      <c r="E36" s="107"/>
      <c r="M36" s="103"/>
      <c r="N36" s="103"/>
      <c r="O36" s="104"/>
      <c r="P36" s="104"/>
      <c r="Q36" s="104"/>
      <c r="R36" s="104" t="s">
        <v>173</v>
      </c>
      <c r="S36" s="104" t="str">
        <f t="shared" si="1"/>
        <v/>
      </c>
      <c r="T36" s="105"/>
      <c r="U36" s="105"/>
      <c r="V36" s="105"/>
      <c r="W36" s="105"/>
      <c r="X36" s="105"/>
    </row>
    <row r="37" spans="3:24" x14ac:dyDescent="0.35">
      <c r="M37" s="103"/>
      <c r="N37" s="103"/>
      <c r="O37" s="104"/>
      <c r="P37" s="104"/>
      <c r="Q37" s="104"/>
      <c r="R37" s="104" t="s">
        <v>174</v>
      </c>
      <c r="S37" s="104" t="str">
        <f t="shared" si="1"/>
        <v/>
      </c>
      <c r="T37" s="105"/>
      <c r="U37" s="105"/>
      <c r="V37" s="105"/>
      <c r="W37" s="105"/>
      <c r="X37" s="105"/>
    </row>
    <row r="38" spans="3:24" x14ac:dyDescent="0.35">
      <c r="C38" s="73" t="s">
        <v>95</v>
      </c>
      <c r="D38" s="107"/>
      <c r="M38" s="103"/>
      <c r="N38" s="103"/>
      <c r="O38" s="104"/>
      <c r="P38" s="104"/>
      <c r="Q38" s="104"/>
      <c r="R38" s="104" t="s">
        <v>175</v>
      </c>
      <c r="S38" s="104" t="str">
        <f t="shared" si="1"/>
        <v/>
      </c>
      <c r="T38" s="105"/>
      <c r="U38" s="105"/>
      <c r="V38" s="105"/>
      <c r="W38" s="105"/>
      <c r="X38" s="105"/>
    </row>
    <row r="39" spans="3:24" x14ac:dyDescent="0.35">
      <c r="M39" s="103"/>
      <c r="N39" s="103"/>
      <c r="O39" s="104"/>
      <c r="P39" s="104"/>
      <c r="Q39" s="104"/>
      <c r="R39" s="104" t="s">
        <v>176</v>
      </c>
      <c r="S39" s="104" t="str">
        <f t="shared" si="1"/>
        <v/>
      </c>
      <c r="T39" s="105"/>
      <c r="U39" s="105"/>
      <c r="V39" s="105"/>
      <c r="W39" s="105"/>
      <c r="X39" s="105"/>
    </row>
    <row r="40" spans="3:24" x14ac:dyDescent="0.35">
      <c r="C40" s="124" t="s">
        <v>44</v>
      </c>
      <c r="D40" s="107"/>
      <c r="M40" s="103"/>
      <c r="N40" s="103"/>
      <c r="O40" s="104"/>
      <c r="P40" s="104"/>
      <c r="Q40" s="104"/>
      <c r="R40" s="104" t="s">
        <v>177</v>
      </c>
      <c r="S40" s="104" t="str">
        <f t="shared" si="1"/>
        <v/>
      </c>
      <c r="T40" s="105"/>
      <c r="U40" s="105"/>
      <c r="V40" s="105"/>
      <c r="W40" s="105"/>
      <c r="X40" s="105"/>
    </row>
    <row r="41" spans="3:24" x14ac:dyDescent="0.35">
      <c r="C41" s="74"/>
      <c r="M41" s="103"/>
      <c r="N41" s="103"/>
      <c r="O41" s="104"/>
      <c r="P41" s="104"/>
      <c r="Q41" s="104"/>
      <c r="R41" s="104" t="s">
        <v>178</v>
      </c>
      <c r="S41" s="104" t="str">
        <f t="shared" si="1"/>
        <v/>
      </c>
      <c r="T41" s="105"/>
      <c r="U41" s="105"/>
      <c r="V41" s="105"/>
      <c r="W41" s="105"/>
      <c r="X41" s="105"/>
    </row>
    <row r="42" spans="3:24" ht="15" customHeight="1" x14ac:dyDescent="0.35">
      <c r="C42" s="124" t="s">
        <v>43</v>
      </c>
      <c r="D42" s="107"/>
      <c r="M42" s="103"/>
      <c r="N42" s="103"/>
      <c r="O42" s="104"/>
      <c r="P42" s="104"/>
      <c r="Q42" s="104"/>
      <c r="R42" s="104" t="s">
        <v>179</v>
      </c>
      <c r="S42" s="104" t="str">
        <f>IF(ISERROR(E36),"",IF(ISBLANK(E36),"",E36))</f>
        <v/>
      </c>
      <c r="T42" s="105"/>
      <c r="U42" s="105"/>
      <c r="V42" s="105"/>
      <c r="W42" s="105"/>
      <c r="X42" s="105"/>
    </row>
    <row r="43" spans="3:24" x14ac:dyDescent="0.35">
      <c r="M43" s="103"/>
      <c r="N43" s="103"/>
      <c r="O43" s="104"/>
      <c r="P43" s="104"/>
      <c r="Q43" s="104"/>
      <c r="R43" s="104" t="s">
        <v>180</v>
      </c>
      <c r="S43" s="104" t="str">
        <f>IF(ISERROR(D38),"",IF(ISBLANK(D38),"",D38))</f>
        <v/>
      </c>
      <c r="T43" s="105"/>
      <c r="U43" s="105"/>
      <c r="V43" s="105"/>
      <c r="W43" s="105"/>
      <c r="X43" s="105"/>
    </row>
    <row r="44" spans="3:24" x14ac:dyDescent="0.35">
      <c r="C44" s="99" t="s">
        <v>80</v>
      </c>
      <c r="D44" s="98" t="s">
        <v>181</v>
      </c>
      <c r="E44" s="98"/>
      <c r="F44" s="98"/>
      <c r="G44" s="98"/>
      <c r="H44" s="98"/>
      <c r="M44" s="102" t="s">
        <v>182</v>
      </c>
      <c r="N44" s="103"/>
      <c r="O44" s="104"/>
      <c r="P44" s="104"/>
      <c r="Q44" s="104"/>
      <c r="R44" s="104" t="s">
        <v>183</v>
      </c>
      <c r="S44" s="104" t="str">
        <f>IF(ISERROR(D40),"",IF(ISBLANK(D40),"",D40))</f>
        <v/>
      </c>
      <c r="T44" s="105"/>
      <c r="U44" s="105"/>
      <c r="V44" s="105"/>
      <c r="W44" s="105"/>
      <c r="X44" s="105"/>
    </row>
    <row r="45" spans="3:24" x14ac:dyDescent="0.35">
      <c r="D45" s="98"/>
      <c r="E45" s="98"/>
      <c r="F45" s="98"/>
      <c r="G45" s="98"/>
      <c r="H45" s="98"/>
      <c r="M45" s="103" t="s">
        <v>184</v>
      </c>
      <c r="N45" s="103"/>
      <c r="O45" s="104"/>
      <c r="P45" s="104"/>
      <c r="Q45" s="104"/>
      <c r="R45" s="104" t="s">
        <v>185</v>
      </c>
      <c r="S45" s="104" t="str">
        <f>IF(ISERROR(D42),"",IF(ISBLANK(D42),"",D42))</f>
        <v/>
      </c>
      <c r="T45" s="105"/>
      <c r="U45" s="105"/>
      <c r="V45" s="105"/>
      <c r="W45" s="105"/>
      <c r="X45" s="105"/>
    </row>
    <row r="46" spans="3:24" x14ac:dyDescent="0.35">
      <c r="D46" s="98"/>
      <c r="E46" s="98"/>
      <c r="F46" s="98"/>
      <c r="G46" s="98"/>
      <c r="H46" s="98"/>
      <c r="M46" s="103" t="s">
        <v>186</v>
      </c>
      <c r="N46" s="103"/>
      <c r="O46" s="104"/>
      <c r="P46" s="104"/>
      <c r="Q46" s="104"/>
      <c r="R46" s="104" t="s">
        <v>187</v>
      </c>
      <c r="S46" s="104" t="str">
        <f>IF(ISERROR(D44),"",IF(ISBLANK(D44),"",D44))</f>
        <v>Type your explanation here.</v>
      </c>
      <c r="T46" s="105"/>
      <c r="U46" s="105"/>
      <c r="V46" s="105"/>
      <c r="W46" s="105"/>
      <c r="X46" s="105"/>
    </row>
    <row r="47" spans="3:24" x14ac:dyDescent="0.35">
      <c r="C47" s="74" t="s">
        <v>81</v>
      </c>
      <c r="D47" s="75">
        <f>LEN(D44)</f>
        <v>27</v>
      </c>
      <c r="E47" s="75" t="s">
        <v>82</v>
      </c>
      <c r="M47" s="103" t="s">
        <v>188</v>
      </c>
      <c r="N47" s="103"/>
      <c r="O47" s="104"/>
      <c r="P47" s="104"/>
      <c r="Q47" s="104"/>
      <c r="R47" s="104"/>
      <c r="S47" s="104"/>
      <c r="T47" s="105"/>
      <c r="U47" s="105"/>
      <c r="V47" s="105"/>
      <c r="W47" s="105"/>
      <c r="X47" s="105"/>
    </row>
  </sheetData>
  <mergeCells count="4">
    <mergeCell ref="D14:F14"/>
    <mergeCell ref="G14:I14"/>
    <mergeCell ref="J14:L14"/>
    <mergeCell ref="D44:H46"/>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Drop Down 1">
              <controlPr defaultSize="0" autoLine="0" autoPict="0">
                <anchor moveWithCells="1">
                  <from>
                    <xdr:col>3</xdr:col>
                    <xdr:colOff>0</xdr:colOff>
                    <xdr:row>3</xdr:row>
                    <xdr:rowOff>0</xdr:rowOff>
                  </from>
                  <to>
                    <xdr:col>4</xdr:col>
                    <xdr:colOff>12700</xdr:colOff>
                    <xdr:row>4</xdr:row>
                    <xdr:rowOff>19050</xdr:rowOff>
                  </to>
                </anchor>
              </controlPr>
            </control>
          </mc:Choice>
        </mc:AlternateContent>
        <mc:AlternateContent xmlns:mc="http://schemas.openxmlformats.org/markup-compatibility/2006">
          <mc:Choice Requires="x14">
            <control shapeId="8194" r:id="rId4" name="Drop Down 2">
              <controlPr defaultSize="0" autoLine="0" autoPict="0">
                <anchor moveWithCells="1">
                  <from>
                    <xdr:col>3</xdr:col>
                    <xdr:colOff>0</xdr:colOff>
                    <xdr:row>4</xdr:row>
                    <xdr:rowOff>0</xdr:rowOff>
                  </from>
                  <to>
                    <xdr:col>4</xdr:col>
                    <xdr:colOff>12700</xdr:colOff>
                    <xdr:row>5</xdr:row>
                    <xdr:rowOff>19050</xdr:rowOff>
                  </to>
                </anchor>
              </controlPr>
            </control>
          </mc:Choice>
        </mc:AlternateContent>
        <mc:AlternateContent xmlns:mc="http://schemas.openxmlformats.org/markup-compatibility/2006">
          <mc:Choice Requires="x14">
            <control shapeId="8195" r:id="rId5" name="Drop Down 3">
              <controlPr defaultSize="0" autoLine="0" autoPict="0">
                <anchor moveWithCells="1">
                  <from>
                    <xdr:col>3</xdr:col>
                    <xdr:colOff>0</xdr:colOff>
                    <xdr:row>5</xdr:row>
                    <xdr:rowOff>0</xdr:rowOff>
                  </from>
                  <to>
                    <xdr:col>4</xdr:col>
                    <xdr:colOff>12700</xdr:colOff>
                    <xdr:row>6</xdr:row>
                    <xdr:rowOff>19050</xdr:rowOff>
                  </to>
                </anchor>
              </controlPr>
            </control>
          </mc:Choice>
        </mc:AlternateContent>
        <mc:AlternateContent xmlns:mc="http://schemas.openxmlformats.org/markup-compatibility/2006">
          <mc:Choice Requires="x14">
            <control shapeId="8196" r:id="rId6" name="Drop Down 4">
              <controlPr defaultSize="0" autoLine="0" autoPict="0">
                <anchor moveWithCells="1">
                  <from>
                    <xdr:col>3</xdr:col>
                    <xdr:colOff>0</xdr:colOff>
                    <xdr:row>6</xdr:row>
                    <xdr:rowOff>0</xdr:rowOff>
                  </from>
                  <to>
                    <xdr:col>4</xdr:col>
                    <xdr:colOff>12700</xdr:colOff>
                    <xdr:row>7</xdr:row>
                    <xdr:rowOff>19050</xdr:rowOff>
                  </to>
                </anchor>
              </controlPr>
            </control>
          </mc:Choice>
        </mc:AlternateContent>
        <mc:AlternateContent xmlns:mc="http://schemas.openxmlformats.org/markup-compatibility/2006">
          <mc:Choice Requires="x14">
            <control shapeId="8197" r:id="rId7" name="Drop Down 5">
              <controlPr defaultSize="0" autoLine="0" autoPict="0">
                <anchor moveWithCells="1">
                  <from>
                    <xdr:col>3</xdr:col>
                    <xdr:colOff>0</xdr:colOff>
                    <xdr:row>8</xdr:row>
                    <xdr:rowOff>184150</xdr:rowOff>
                  </from>
                  <to>
                    <xdr:col>4</xdr:col>
                    <xdr:colOff>12700</xdr:colOff>
                    <xdr:row>10</xdr:row>
                    <xdr:rowOff>12700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1-2</vt:lpstr>
      <vt:lpstr>3-4</vt:lpstr>
      <vt:lpstr>SR</vt:lpstr>
      <vt:lpstr>5-7</vt:lpstr>
      <vt:lpstr>OM Club</vt:lpstr>
      <vt:lpstr>8-9</vt:lpstr>
      <vt:lpstr>WestPlast</vt:lpstr>
      <vt:lpstr>10</vt:lpstr>
      <vt:lpstr>10 (# of products&lt;=7)</vt:lpstr>
      <vt:lpstr>10 (# of products&lt;=6)</vt:lpstr>
      <vt:lpstr>10 (# of products&lt;=5)</vt:lpstr>
      <vt:lpstr>11</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Ito</dc:creator>
  <cp:lastModifiedBy>Saied</cp:lastModifiedBy>
  <dcterms:created xsi:type="dcterms:W3CDTF">2023-10-23T03:00:15Z</dcterms:created>
  <dcterms:modified xsi:type="dcterms:W3CDTF">2023-11-02T21:55:03Z</dcterms:modified>
</cp:coreProperties>
</file>