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My Drive\U of A\Teaching\OM 352\Fall 2023\Exams\Quiz 3\Final files\Solution\"/>
    </mc:Choice>
  </mc:AlternateContent>
  <bookViews>
    <workbookView xWindow="0" yWindow="0" windowWidth="38400" windowHeight="17700" activeTab="1"/>
  </bookViews>
  <sheets>
    <sheet name="1-5" sheetId="8" r:id="rId1"/>
    <sheet name="6-8" sheetId="9" r:id="rId2"/>
    <sheet name="EVAC" sheetId="2" r:id="rId3"/>
    <sheet name="9" sheetId="3" r:id="rId4"/>
    <sheet name="10" sheetId="4" r:id="rId5"/>
    <sheet name="GF" sheetId="7" r:id="rId6"/>
    <sheet name="11-12" sheetId="5" r:id="rId7"/>
    <sheet name="Answers" sheetId="1" r:id="rId8"/>
  </sheets>
  <definedNames>
    <definedName name="_xlnm._FilterDatabase" localSheetId="4" hidden="1">'10'!$A$1:$E$24</definedName>
    <definedName name="_xlnm._FilterDatabase" localSheetId="3" hidden="1">'9'!$A$1:$E$24</definedName>
    <definedName name="_xlnm._FilterDatabase" localSheetId="2" hidden="1">EVAC!$A$1:$E$24</definedName>
    <definedName name="a" localSheetId="1">#REF!</definedName>
    <definedName name="a">#REF!</definedName>
    <definedName name="cap" localSheetId="1">#REF!</definedName>
    <definedName name="cap">#REF!</definedName>
    <definedName name="Desired" localSheetId="1">#REF!</definedName>
    <definedName name="Desired">#REF!</definedName>
    <definedName name="i" localSheetId="1">#REF!</definedName>
    <definedName name="i">#REF!</definedName>
    <definedName name="MaximumMargin" localSheetId="1">#REF!</definedName>
    <definedName name="MaximumMargin">#REF!</definedName>
    <definedName name="MaxMarin" localSheetId="1">#REF!</definedName>
    <definedName name="MaxMarin">#REF!</definedName>
    <definedName name="pp" localSheetId="1">#REF!</definedName>
    <definedName name="pp">#REF!</definedName>
    <definedName name="RiskAutoStopPercChange">1.5</definedName>
    <definedName name="RiskCollectDistributionSamples">2</definedName>
    <definedName name="RiskExcelReportsGoInNewWorkbook">FALSE</definedName>
    <definedName name="RiskExcelReportsToGenerate">6144</definedName>
    <definedName name="RiskFixedSeed">1</definedName>
    <definedName name="RiskGenerateExcelReportsAtEndOfSimulation">TRUE</definedName>
    <definedName name="RiskHasSettings">TRUE</definedName>
    <definedName name="RiskMinimizeOnStart">FALSE</definedName>
    <definedName name="RiskMonitorConvergence">FALSE</definedName>
    <definedName name="RiskNumIterations">100</definedName>
    <definedName name="RiskNumSimulations">14</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2</definedName>
    <definedName name="RiskTemplateSheetName">"myTemplate"</definedName>
    <definedName name="RiskUpdateDisplay">FALSE</definedName>
    <definedName name="RiskUseDifferentSeedForEachSim">FALSE</definedName>
    <definedName name="RiskUseFixedSeed">FALSE</definedName>
    <definedName name="RiskUseMultipleCPUs">FALSE</definedName>
    <definedName name="solver_adj" localSheetId="4" hidden="1">'10'!$A$2:$A$24,'10'!$K$2,'10'!$L$16,'10'!$F$2:$F$24</definedName>
    <definedName name="solver_adj" localSheetId="6" hidden="1">'11-12'!$B$2:$D$2,'11-12'!$E$6:$E$10,'11-12'!$E$13:$E$17</definedName>
    <definedName name="solver_adj" localSheetId="3" hidden="1">'9'!$A$2:$A$24,'9'!$I$2,'9'!$J$16</definedName>
    <definedName name="solver_adj" localSheetId="2" hidden="1">EVAC!$A$2:$A$24,EVAC!$I$2,EVAC!$J$16</definedName>
    <definedName name="solver_cvg" localSheetId="4" hidden="1">0.0001</definedName>
    <definedName name="solver_cvg" localSheetId="6" hidden="1">0.0001</definedName>
    <definedName name="solver_cvg" localSheetId="3" hidden="1">0.0001</definedName>
    <definedName name="solver_cvg" localSheetId="2" hidden="1">0.0001</definedName>
    <definedName name="solver_drv" localSheetId="4" hidden="1">1</definedName>
    <definedName name="solver_drv" localSheetId="6" hidden="1">1</definedName>
    <definedName name="solver_drv" localSheetId="3" hidden="1">1</definedName>
    <definedName name="solver_drv" localSheetId="2" hidden="1">1</definedName>
    <definedName name="solver_eng" localSheetId="4" hidden="1">2</definedName>
    <definedName name="solver_eng" localSheetId="6" hidden="1">2</definedName>
    <definedName name="solver_eng" localSheetId="3" hidden="1">2</definedName>
    <definedName name="solver_eng" localSheetId="2" hidden="1">2</definedName>
    <definedName name="solver_eng" localSheetId="5" hidden="1">1</definedName>
    <definedName name="solver_est" localSheetId="4" hidden="1">1</definedName>
    <definedName name="solver_est" localSheetId="6" hidden="1">1</definedName>
    <definedName name="solver_est" localSheetId="3" hidden="1">1</definedName>
    <definedName name="solver_est" localSheetId="2" hidden="1">1</definedName>
    <definedName name="solver_itr" localSheetId="4" hidden="1">2147483647</definedName>
    <definedName name="solver_itr" localSheetId="6" hidden="1">2147483647</definedName>
    <definedName name="solver_itr" localSheetId="3" hidden="1">2147483647</definedName>
    <definedName name="solver_itr" localSheetId="2" hidden="1">2147483647</definedName>
    <definedName name="solver_lhs1" localSheetId="4" hidden="1">'10'!$A$2:$A$24</definedName>
    <definedName name="solver_lhs1" localSheetId="6" hidden="1">'11-12'!$B$2</definedName>
    <definedName name="solver_lhs1" localSheetId="3" hidden="1">'9'!$A$2:$A$24</definedName>
    <definedName name="solver_lhs1" localSheetId="2" hidden="1">EVAC!$A$2:$A$24</definedName>
    <definedName name="solver_lhs2" localSheetId="4" hidden="1">'10'!$F$2:$F$24</definedName>
    <definedName name="solver_lhs2" localSheetId="6" hidden="1">'11-12'!$B$2:$C$2</definedName>
    <definedName name="solver_lhs2" localSheetId="3" hidden="1">'9'!$M$2:$M$16</definedName>
    <definedName name="solver_lhs2" localSheetId="2" hidden="1">EVAC!$M$2:$M$16</definedName>
    <definedName name="solver_lhs3" localSheetId="4" hidden="1">'10'!$J$22</definedName>
    <definedName name="solver_lhs3" localSheetId="6" hidden="1">'11-12'!$B$2:$C$2</definedName>
    <definedName name="solver_lhs4" localSheetId="4" hidden="1">'10'!$O$2:$O$16</definedName>
    <definedName name="solver_lhs4" localSheetId="6" hidden="1">'11-12'!$E$13:$E$17</definedName>
    <definedName name="solver_lhs5" localSheetId="6" hidden="1">'11-12'!$E$6:$E$10</definedName>
    <definedName name="solver_lhs6" localSheetId="6" hidden="1">'11-12'!$F$13:$F$17</definedName>
    <definedName name="solver_lhs7" localSheetId="6" hidden="1">'11-12'!$F$6:$F$10</definedName>
    <definedName name="solver_lin" localSheetId="4" hidden="1">1</definedName>
    <definedName name="solver_lin" localSheetId="3" hidden="1">1</definedName>
    <definedName name="solver_lin" localSheetId="2" hidden="1">1</definedName>
    <definedName name="solver_mip" localSheetId="4" hidden="1">2147483647</definedName>
    <definedName name="solver_mip" localSheetId="6" hidden="1">2147483647</definedName>
    <definedName name="solver_mip" localSheetId="3" hidden="1">2147483647</definedName>
    <definedName name="solver_mip" localSheetId="2" hidden="1">2147483647</definedName>
    <definedName name="solver_mni" localSheetId="4" hidden="1">30</definedName>
    <definedName name="solver_mni" localSheetId="6" hidden="1">30</definedName>
    <definedName name="solver_mni" localSheetId="3" hidden="1">30</definedName>
    <definedName name="solver_mni" localSheetId="2" hidden="1">30</definedName>
    <definedName name="solver_mrt" localSheetId="4" hidden="1">0.075</definedName>
    <definedName name="solver_mrt" localSheetId="6" hidden="1">0.075</definedName>
    <definedName name="solver_mrt" localSheetId="3" hidden="1">0.075</definedName>
    <definedName name="solver_mrt" localSheetId="2" hidden="1">0.075</definedName>
    <definedName name="solver_msl" localSheetId="4" hidden="1">2</definedName>
    <definedName name="solver_msl" localSheetId="6" hidden="1">2</definedName>
    <definedName name="solver_msl" localSheetId="3" hidden="1">2</definedName>
    <definedName name="solver_msl" localSheetId="2" hidden="1">2</definedName>
    <definedName name="solver_neg" localSheetId="4" hidden="1">1</definedName>
    <definedName name="solver_neg" localSheetId="6" hidden="1">2</definedName>
    <definedName name="solver_neg" localSheetId="3" hidden="1">1</definedName>
    <definedName name="solver_neg" localSheetId="2" hidden="1">1</definedName>
    <definedName name="solver_neg" localSheetId="5" hidden="1">1</definedName>
    <definedName name="solver_nod" localSheetId="4" hidden="1">2147483647</definedName>
    <definedName name="solver_nod" localSheetId="6" hidden="1">2147483647</definedName>
    <definedName name="solver_nod" localSheetId="3" hidden="1">2147483647</definedName>
    <definedName name="solver_nod" localSheetId="2" hidden="1">2147483647</definedName>
    <definedName name="solver_num" localSheetId="4" hidden="1">4</definedName>
    <definedName name="solver_num" localSheetId="6" hidden="1">7</definedName>
    <definedName name="solver_num" localSheetId="3" hidden="1">2</definedName>
    <definedName name="solver_num" localSheetId="2" hidden="1">2</definedName>
    <definedName name="solver_num" localSheetId="5" hidden="1">0</definedName>
    <definedName name="solver_nwt" localSheetId="4" hidden="1">1</definedName>
    <definedName name="solver_nwt" localSheetId="6" hidden="1">1</definedName>
    <definedName name="solver_nwt" localSheetId="3" hidden="1">1</definedName>
    <definedName name="solver_nwt" localSheetId="2" hidden="1">1</definedName>
    <definedName name="solver_opt" localSheetId="4" hidden="1">'10'!$J$18</definedName>
    <definedName name="solver_opt" localSheetId="6" hidden="1">'11-12'!$M$5</definedName>
    <definedName name="solver_opt" localSheetId="3" hidden="1">'9'!$H$18</definedName>
    <definedName name="solver_opt" localSheetId="2" hidden="1">EVAC!$H$18</definedName>
    <definedName name="solver_opt" localSheetId="5" hidden="1">GF!$M$5</definedName>
    <definedName name="solver_pre" localSheetId="4" hidden="1">0.000001</definedName>
    <definedName name="solver_pre" localSheetId="6" hidden="1">0.000001</definedName>
    <definedName name="solver_pre" localSheetId="3" hidden="1">0.000001</definedName>
    <definedName name="solver_pre" localSheetId="2" hidden="1">0.000001</definedName>
    <definedName name="solver_rbv" localSheetId="4" hidden="1">1</definedName>
    <definedName name="solver_rbv" localSheetId="6" hidden="1">1</definedName>
    <definedName name="solver_rbv" localSheetId="3" hidden="1">1</definedName>
    <definedName name="solver_rbv" localSheetId="2" hidden="1">1</definedName>
    <definedName name="solver_rel1" localSheetId="4" hidden="1">1</definedName>
    <definedName name="solver_rel1" localSheetId="6" hidden="1">2</definedName>
    <definedName name="solver_rel1" localSheetId="3" hidden="1">1</definedName>
    <definedName name="solver_rel1" localSheetId="2" hidden="1">1</definedName>
    <definedName name="solver_rel2" localSheetId="4" hidden="1">5</definedName>
    <definedName name="solver_rel2" localSheetId="6" hidden="1">1</definedName>
    <definedName name="solver_rel2" localSheetId="3" hidden="1">3</definedName>
    <definedName name="solver_rel2" localSheetId="2" hidden="1">3</definedName>
    <definedName name="solver_rel3" localSheetId="4" hidden="1">1</definedName>
    <definedName name="solver_rel3" localSheetId="6" hidden="1">3</definedName>
    <definedName name="solver_rel4" localSheetId="4" hidden="1">3</definedName>
    <definedName name="solver_rel4" localSheetId="6" hidden="1">5</definedName>
    <definedName name="solver_rel5" localSheetId="6" hidden="1">5</definedName>
    <definedName name="solver_rel6" localSheetId="6" hidden="1">3</definedName>
    <definedName name="solver_rel7" localSheetId="6" hidden="1">1</definedName>
    <definedName name="solver_rhs1" localSheetId="4" hidden="1">'10'!$G$2:$G$24</definedName>
    <definedName name="solver_rhs1" localSheetId="6" hidden="1">0</definedName>
    <definedName name="solver_rhs1" localSheetId="3" hidden="1">'9'!$E$2:$E$24</definedName>
    <definedName name="solver_rhs1" localSheetId="2" hidden="1">EVAC!$E$2:$E$24</definedName>
    <definedName name="solver_rhs2" localSheetId="4" hidden="1">binary</definedName>
    <definedName name="solver_rhs2" localSheetId="6" hidden="1">1</definedName>
    <definedName name="solver_rhs2" localSheetId="3" hidden="1">'9'!$N$2:$N$16</definedName>
    <definedName name="solver_rhs2" localSheetId="2" hidden="1">EVAC!$N$2:$N$16</definedName>
    <definedName name="solver_rhs3" localSheetId="4" hidden="1">'10'!$J$21</definedName>
    <definedName name="solver_rhs3" localSheetId="6" hidden="1">-1</definedName>
    <definedName name="solver_rhs4" localSheetId="4" hidden="1">'10'!$P$2:$P$16</definedName>
    <definedName name="solver_rhs4" localSheetId="6" hidden="1">binary</definedName>
    <definedName name="solver_rhs5" localSheetId="6" hidden="1">binary</definedName>
    <definedName name="solver_rhs6" localSheetId="6" hidden="1">'11-12'!$G$13:$G$17</definedName>
    <definedName name="solver_rhs7" localSheetId="6" hidden="1">'11-12'!$G$6:$G$10</definedName>
    <definedName name="solver_rlx" localSheetId="4" hidden="1">2</definedName>
    <definedName name="solver_rlx" localSheetId="6" hidden="1">2</definedName>
    <definedName name="solver_rlx" localSheetId="3" hidden="1">2</definedName>
    <definedName name="solver_rlx" localSheetId="2" hidden="1">2</definedName>
    <definedName name="solver_rsd" localSheetId="4" hidden="1">0</definedName>
    <definedName name="solver_rsd" localSheetId="6" hidden="1">0</definedName>
    <definedName name="solver_rsd" localSheetId="3" hidden="1">0</definedName>
    <definedName name="solver_rsd" localSheetId="2" hidden="1">0</definedName>
    <definedName name="solver_scl" localSheetId="4" hidden="1">1</definedName>
    <definedName name="solver_scl" localSheetId="6" hidden="1">1</definedName>
    <definedName name="solver_scl" localSheetId="3" hidden="1">1</definedName>
    <definedName name="solver_scl" localSheetId="2" hidden="1">1</definedName>
    <definedName name="solver_sho" localSheetId="4" hidden="1">2</definedName>
    <definedName name="solver_sho" localSheetId="6" hidden="1">2</definedName>
    <definedName name="solver_sho" localSheetId="3" hidden="1">2</definedName>
    <definedName name="solver_sho" localSheetId="2" hidden="1">2</definedName>
    <definedName name="solver_ssz" localSheetId="4" hidden="1">100</definedName>
    <definedName name="solver_ssz" localSheetId="6" hidden="1">100</definedName>
    <definedName name="solver_ssz" localSheetId="3" hidden="1">100</definedName>
    <definedName name="solver_ssz" localSheetId="2" hidden="1">100</definedName>
    <definedName name="solver_tim" localSheetId="4" hidden="1">2147483647</definedName>
    <definedName name="solver_tim" localSheetId="6" hidden="1">2147483647</definedName>
    <definedName name="solver_tim" localSheetId="3" hidden="1">2147483647</definedName>
    <definedName name="solver_tim" localSheetId="2" hidden="1">2147483647</definedName>
    <definedName name="solver_tol" localSheetId="4" hidden="1">0</definedName>
    <definedName name="solver_tol" localSheetId="6" hidden="1">0</definedName>
    <definedName name="solver_tol" localSheetId="3" hidden="1">0.01</definedName>
    <definedName name="solver_tol" localSheetId="2" hidden="1">0.01</definedName>
    <definedName name="solver_typ" localSheetId="4" hidden="1">1</definedName>
    <definedName name="solver_typ" localSheetId="6" hidden="1">2</definedName>
    <definedName name="solver_typ" localSheetId="3" hidden="1">1</definedName>
    <definedName name="solver_typ" localSheetId="2" hidden="1">1</definedName>
    <definedName name="solver_typ" localSheetId="5" hidden="1">1</definedName>
    <definedName name="solver_val" localSheetId="4" hidden="1">0</definedName>
    <definedName name="solver_val" localSheetId="6" hidden="1">0</definedName>
    <definedName name="solver_val" localSheetId="3" hidden="1">0</definedName>
    <definedName name="solver_val" localSheetId="2" hidden="1">0</definedName>
    <definedName name="solver_val" localSheetId="5" hidden="1">0</definedName>
    <definedName name="solver_ver" localSheetId="4" hidden="1">3</definedName>
    <definedName name="solver_ver" localSheetId="6" hidden="1">3</definedName>
    <definedName name="solver_ver" localSheetId="3" hidden="1">3</definedName>
    <definedName name="solver_ver" localSheetId="2" hidden="1">3</definedName>
    <definedName name="solver_ver" localSheetId="5" hidden="1">3</definedName>
    <definedName name="solver_ver">1.3</definedName>
    <definedName name="Submit" localSheetId="1">#REF!</definedName>
    <definedName name="Submit">#REF!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3" i="5" l="1"/>
  <c r="F24" i="5"/>
  <c r="F25" i="5"/>
  <c r="F26" i="5"/>
  <c r="F22" i="5"/>
  <c r="L22" i="7" l="1"/>
  <c r="L21" i="7"/>
  <c r="L20" i="7"/>
  <c r="L19" i="7"/>
  <c r="L18" i="7"/>
  <c r="L17" i="7"/>
  <c r="H17" i="7"/>
  <c r="G17" i="7"/>
  <c r="F17" i="7"/>
  <c r="L16" i="7"/>
  <c r="H16" i="7"/>
  <c r="G16" i="7"/>
  <c r="F16" i="7"/>
  <c r="L15" i="7"/>
  <c r="H15" i="7"/>
  <c r="G15" i="7"/>
  <c r="F15" i="7"/>
  <c r="L14" i="7"/>
  <c r="H14" i="7"/>
  <c r="G14" i="7"/>
  <c r="F14" i="7"/>
  <c r="L13" i="7"/>
  <c r="H13" i="7"/>
  <c r="G13" i="7"/>
  <c r="F13" i="7"/>
  <c r="H10" i="7"/>
  <c r="G10" i="7"/>
  <c r="F10" i="7"/>
  <c r="H9" i="7"/>
  <c r="G9" i="7"/>
  <c r="F9" i="7"/>
  <c r="H8" i="7"/>
  <c r="G8" i="7"/>
  <c r="F8" i="7"/>
  <c r="H7" i="7"/>
  <c r="G7" i="7"/>
  <c r="F7" i="7"/>
  <c r="H6" i="7"/>
  <c r="G6" i="7"/>
  <c r="F6" i="7"/>
  <c r="G24" i="5"/>
  <c r="G25" i="5"/>
  <c r="G26" i="5"/>
  <c r="G23" i="5"/>
  <c r="G22" i="5"/>
  <c r="M5" i="7" l="1"/>
  <c r="E23" i="5"/>
  <c r="E24" i="5"/>
  <c r="E25" i="5"/>
  <c r="E26" i="5"/>
  <c r="E22" i="5"/>
  <c r="H17" i="5"/>
  <c r="G17" i="5"/>
  <c r="H16" i="5"/>
  <c r="G16" i="5"/>
  <c r="H15" i="5"/>
  <c r="G15" i="5"/>
  <c r="H14" i="5"/>
  <c r="G14" i="5"/>
  <c r="H13" i="5"/>
  <c r="G13" i="5"/>
  <c r="H10" i="5"/>
  <c r="G10" i="5"/>
  <c r="H9" i="5"/>
  <c r="G9" i="5"/>
  <c r="H8" i="5"/>
  <c r="G8" i="5"/>
  <c r="H7" i="5"/>
  <c r="G7" i="5"/>
  <c r="H6" i="5"/>
  <c r="G6" i="5"/>
  <c r="L22" i="5" l="1"/>
  <c r="L21" i="5"/>
  <c r="L20" i="5"/>
  <c r="L19" i="5"/>
  <c r="L18" i="5"/>
  <c r="L17" i="5"/>
  <c r="L16" i="5"/>
  <c r="L15" i="5"/>
  <c r="L14" i="5"/>
  <c r="L13" i="5"/>
  <c r="F17" i="5"/>
  <c r="F16" i="5"/>
  <c r="F15" i="5"/>
  <c r="F14" i="5"/>
  <c r="F13" i="5"/>
  <c r="F10" i="5"/>
  <c r="F9" i="5"/>
  <c r="F8" i="5"/>
  <c r="F7" i="5"/>
  <c r="M5" i="5"/>
  <c r="F6" i="5"/>
  <c r="G24" i="4" l="1"/>
  <c r="G23" i="4"/>
  <c r="J22" i="4"/>
  <c r="G22" i="4"/>
  <c r="G21" i="4"/>
  <c r="G20" i="4"/>
  <c r="G19" i="4"/>
  <c r="J18" i="4"/>
  <c r="G18" i="4"/>
  <c r="G17" i="4"/>
  <c r="N16" i="4"/>
  <c r="P16" i="4" s="1"/>
  <c r="M16" i="4"/>
  <c r="O16" i="4" s="1"/>
  <c r="G16" i="4"/>
  <c r="N15" i="4"/>
  <c r="P15" i="4" s="1"/>
  <c r="M15" i="4"/>
  <c r="O15" i="4" s="1"/>
  <c r="G15" i="4"/>
  <c r="N14" i="4"/>
  <c r="P14" i="4" s="1"/>
  <c r="M14" i="4"/>
  <c r="O14" i="4" s="1"/>
  <c r="G14" i="4"/>
  <c r="N13" i="4"/>
  <c r="P13" i="4" s="1"/>
  <c r="M13" i="4"/>
  <c r="O13" i="4" s="1"/>
  <c r="G13" i="4"/>
  <c r="N12" i="4"/>
  <c r="P12" i="4" s="1"/>
  <c r="M12" i="4"/>
  <c r="O12" i="4" s="1"/>
  <c r="G12" i="4"/>
  <c r="N11" i="4"/>
  <c r="P11" i="4" s="1"/>
  <c r="M11" i="4"/>
  <c r="O11" i="4" s="1"/>
  <c r="G11" i="4"/>
  <c r="N10" i="4"/>
  <c r="P10" i="4" s="1"/>
  <c r="M10" i="4"/>
  <c r="O10" i="4" s="1"/>
  <c r="G10" i="4"/>
  <c r="N9" i="4"/>
  <c r="P9" i="4" s="1"/>
  <c r="M9" i="4"/>
  <c r="O9" i="4" s="1"/>
  <c r="G9" i="4"/>
  <c r="N8" i="4"/>
  <c r="P8" i="4" s="1"/>
  <c r="M8" i="4"/>
  <c r="O8" i="4" s="1"/>
  <c r="G8" i="4"/>
  <c r="N7" i="4"/>
  <c r="P7" i="4" s="1"/>
  <c r="M7" i="4"/>
  <c r="O7" i="4" s="1"/>
  <c r="G7" i="4"/>
  <c r="N6" i="4"/>
  <c r="P6" i="4" s="1"/>
  <c r="M6" i="4"/>
  <c r="O6" i="4" s="1"/>
  <c r="G6" i="4"/>
  <c r="N5" i="4"/>
  <c r="P5" i="4" s="1"/>
  <c r="M5" i="4"/>
  <c r="O5" i="4" s="1"/>
  <c r="G5" i="4"/>
  <c r="N4" i="4"/>
  <c r="P4" i="4" s="1"/>
  <c r="M4" i="4"/>
  <c r="O4" i="4" s="1"/>
  <c r="G4" i="4"/>
  <c r="N3" i="4"/>
  <c r="P3" i="4" s="1"/>
  <c r="M3" i="4"/>
  <c r="O3" i="4" s="1"/>
  <c r="G3" i="4"/>
  <c r="N2" i="4"/>
  <c r="P2" i="4" s="1"/>
  <c r="M2" i="4"/>
  <c r="O2" i="4" s="1"/>
  <c r="G2" i="4"/>
  <c r="H18" i="3"/>
  <c r="L16" i="3"/>
  <c r="N16" i="3" s="1"/>
  <c r="K16" i="3"/>
  <c r="M16" i="3" s="1"/>
  <c r="L15" i="3"/>
  <c r="N15" i="3" s="1"/>
  <c r="K15" i="3"/>
  <c r="M15" i="3" s="1"/>
  <c r="L14" i="3"/>
  <c r="N14" i="3" s="1"/>
  <c r="K14" i="3"/>
  <c r="M14" i="3" s="1"/>
  <c r="L13" i="3"/>
  <c r="N13" i="3" s="1"/>
  <c r="K13" i="3"/>
  <c r="M13" i="3" s="1"/>
  <c r="L12" i="3"/>
  <c r="N12" i="3" s="1"/>
  <c r="K12" i="3"/>
  <c r="M12" i="3" s="1"/>
  <c r="L11" i="3"/>
  <c r="N11" i="3" s="1"/>
  <c r="K11" i="3"/>
  <c r="M11" i="3" s="1"/>
  <c r="L10" i="3"/>
  <c r="N10" i="3" s="1"/>
  <c r="K10" i="3"/>
  <c r="M10" i="3" s="1"/>
  <c r="L9" i="3"/>
  <c r="N9" i="3" s="1"/>
  <c r="K9" i="3"/>
  <c r="M9" i="3" s="1"/>
  <c r="L8" i="3"/>
  <c r="N8" i="3" s="1"/>
  <c r="K8" i="3"/>
  <c r="M8" i="3" s="1"/>
  <c r="L7" i="3"/>
  <c r="N7" i="3" s="1"/>
  <c r="K7" i="3"/>
  <c r="M7" i="3" s="1"/>
  <c r="L6" i="3"/>
  <c r="N6" i="3" s="1"/>
  <c r="K6" i="3"/>
  <c r="M6" i="3" s="1"/>
  <c r="L5" i="3"/>
  <c r="N5" i="3" s="1"/>
  <c r="K5" i="3"/>
  <c r="M5" i="3" s="1"/>
  <c r="L4" i="3"/>
  <c r="N4" i="3" s="1"/>
  <c r="K4" i="3"/>
  <c r="M4" i="3" s="1"/>
  <c r="L3" i="3"/>
  <c r="N3" i="3" s="1"/>
  <c r="K3" i="3"/>
  <c r="M3" i="3" s="1"/>
  <c r="L2" i="3"/>
  <c r="N2" i="3" s="1"/>
  <c r="K2" i="3"/>
  <c r="M2" i="3" s="1"/>
  <c r="H19" i="2"/>
  <c r="H18" i="2"/>
  <c r="N16" i="2"/>
  <c r="M16" i="2"/>
  <c r="L16" i="2"/>
  <c r="K16" i="2"/>
  <c r="N15" i="2"/>
  <c r="M15" i="2"/>
  <c r="L15" i="2"/>
  <c r="K15" i="2"/>
  <c r="N14" i="2"/>
  <c r="M14" i="2"/>
  <c r="L14" i="2"/>
  <c r="K14" i="2"/>
  <c r="N13" i="2"/>
  <c r="M13" i="2"/>
  <c r="L13" i="2"/>
  <c r="K13" i="2"/>
  <c r="N12" i="2"/>
  <c r="M12" i="2"/>
  <c r="L12" i="2"/>
  <c r="K12" i="2"/>
  <c r="N11" i="2"/>
  <c r="M11" i="2"/>
  <c r="L11" i="2"/>
  <c r="K11" i="2"/>
  <c r="N10" i="2"/>
  <c r="M10" i="2"/>
  <c r="L10" i="2"/>
  <c r="K10" i="2"/>
  <c r="N9" i="2"/>
  <c r="M9" i="2"/>
  <c r="L9" i="2"/>
  <c r="K9" i="2"/>
  <c r="N8" i="2"/>
  <c r="M8" i="2"/>
  <c r="L8" i="2"/>
  <c r="K8" i="2"/>
  <c r="N7" i="2"/>
  <c r="M7" i="2"/>
  <c r="L7" i="2"/>
  <c r="K7" i="2"/>
  <c r="N6" i="2"/>
  <c r="M6" i="2"/>
  <c r="L6" i="2"/>
  <c r="K6" i="2"/>
  <c r="N5" i="2"/>
  <c r="M5" i="2"/>
  <c r="L5" i="2"/>
  <c r="K5" i="2"/>
  <c r="N4" i="2"/>
  <c r="M4" i="2"/>
  <c r="L4" i="2"/>
  <c r="K4" i="2"/>
  <c r="N3" i="2"/>
  <c r="M3" i="2"/>
  <c r="L3" i="2"/>
  <c r="K3" i="2"/>
  <c r="N2" i="2"/>
  <c r="L2" i="2"/>
  <c r="K2" i="2"/>
  <c r="M2" i="2" s="1"/>
</calcChain>
</file>

<file path=xl/sharedStrings.xml><?xml version="1.0" encoding="utf-8"?>
<sst xmlns="http://schemas.openxmlformats.org/spreadsheetml/2006/main" count="235" uniqueCount="99">
  <si>
    <t>Student ID #</t>
  </si>
  <si>
    <t>Question 1</t>
  </si>
  <si>
    <t>[No response, a,b,c,d]</t>
  </si>
  <si>
    <t>Question 2</t>
  </si>
  <si>
    <t>Question 3</t>
  </si>
  <si>
    <t>Question 4</t>
  </si>
  <si>
    <t>OM 352 Quiz 3</t>
  </si>
  <si>
    <t>Flow</t>
  </si>
  <si>
    <t>From</t>
  </si>
  <si>
    <t>To</t>
  </si>
  <si>
    <t>Distance (km)</t>
  </si>
  <si>
    <t>Capacity (thousands / hr.)</t>
  </si>
  <si>
    <t>Node</t>
  </si>
  <si>
    <t>Supply</t>
  </si>
  <si>
    <t>Demand</t>
  </si>
  <si>
    <t>Flow in</t>
  </si>
  <si>
    <t>Flow out</t>
  </si>
  <si>
    <t>FI+S</t>
  </si>
  <si>
    <t>FO+D</t>
  </si>
  <si>
    <t>Downtown</t>
  </si>
  <si>
    <t>Safe Zone</t>
  </si>
  <si>
    <t>Max demand at node 15</t>
  </si>
  <si>
    <t>Total Distance Travelled</t>
  </si>
  <si>
    <t>person-kms</t>
  </si>
  <si>
    <t>Double Capacity?</t>
  </si>
  <si>
    <t>Revised Capacity</t>
  </si>
  <si>
    <t>Doubled?</t>
  </si>
  <si>
    <t>&lt; Report 1 if the capacity was doubled, 0 if not</t>
  </si>
  <si>
    <t>Maximum # Arcs to double</t>
  </si>
  <si>
    <t># Arcs doubled</t>
  </si>
  <si>
    <t>c1</t>
  </si>
  <si>
    <t>c2</t>
  </si>
  <si>
    <t>b</t>
  </si>
  <si>
    <t>e</t>
  </si>
  <si>
    <t>M</t>
  </si>
  <si>
    <t>Cost of inspection:</t>
  </si>
  <si>
    <t>per claim</t>
  </si>
  <si>
    <t>Fine recovered</t>
  </si>
  <si>
    <t>per fraudulent claim</t>
  </si>
  <si>
    <t>Claim number</t>
  </si>
  <si>
    <t>Amount claimed</t>
  </si>
  <si>
    <t>Hectares</t>
  </si>
  <si>
    <t>Fraud?</t>
  </si>
  <si>
    <t>Misclassified</t>
  </si>
  <si>
    <t>c1 * Amt + c2 * Hectares - M* Misclassified?</t>
  </si>
  <si>
    <t>b - e</t>
  </si>
  <si>
    <t>No Fraud</t>
  </si>
  <si>
    <t>Total net cost in training set</t>
  </si>
  <si>
    <t>c1 * Amt + c2 * Hectares + M* Misclassified?</t>
  </si>
  <si>
    <t>b + e</t>
  </si>
  <si>
    <t>Fraud</t>
  </si>
  <si>
    <t>Coordinates for line</t>
  </si>
  <si>
    <t>Amt. claimed</t>
  </si>
  <si>
    <t>Training data:</t>
  </si>
  <si>
    <t>Test data:</t>
  </si>
  <si>
    <t>Inspect?</t>
  </si>
  <si>
    <t>Question 9</t>
  </si>
  <si>
    <t>training data -&gt;</t>
  </si>
  <si>
    <t>Question 10</t>
  </si>
  <si>
    <t>test data -&gt;</t>
  </si>
  <si>
    <t>Maximum demand at Node 15</t>
  </si>
  <si>
    <t>Net cost</t>
  </si>
  <si>
    <t>&lt;--- 1: inspect, 0: not inspect</t>
  </si>
  <si>
    <t>Question 5</t>
  </si>
  <si>
    <t>Question 6</t>
  </si>
  <si>
    <t>Question 7</t>
  </si>
  <si>
    <t>Question 8</t>
  </si>
  <si>
    <t>Question 11</t>
  </si>
  <si>
    <t>Question 12</t>
  </si>
  <si>
    <t>Alternative way to calculate net cost</t>
  </si>
  <si>
    <t>1 pt. no part marks given</t>
  </si>
  <si>
    <t>1 pt. if correct, no part marks given</t>
  </si>
  <si>
    <t>1 pt. if correct or consistent with reported answers in Q6 and Q7, no part marks given</t>
  </si>
  <si>
    <t>2 points in correct solution is reported</t>
  </si>
  <si>
    <t>1 point for doubling up to 4 arcs</t>
  </si>
  <si>
    <t>2 points for consistency:</t>
  </si>
  <si>
    <t>Node 15 calculated based on reported flows</t>
  </si>
  <si>
    <t>2 points for optimality:</t>
  </si>
  <si>
    <t>If the reported solution is feasible and results in a maximum demand of 63</t>
  </si>
  <si>
    <t>for Node 15</t>
  </si>
  <si>
    <t>1 point for capacity c1,c2 being between -1 and 1</t>
  </si>
  <si>
    <t>1 point for correct classification constraints</t>
  </si>
  <si>
    <t>1 point if c1 = 0</t>
  </si>
  <si>
    <t>1 point for consistency:</t>
  </si>
  <si>
    <t>if reported total net cost is correctly calculated and is consistent</t>
  </si>
  <si>
    <t>with the reported solution</t>
  </si>
  <si>
    <t>1 point for optimality:</t>
  </si>
  <si>
    <t>If solution is feasible and results in a total net cost of $14,472</t>
  </si>
  <si>
    <t>reported classification line</t>
  </si>
  <si>
    <t>claim and the inspection decision</t>
  </si>
  <si>
    <t>1 point for capacity constraints (modified based on the doubling decision)</t>
  </si>
  <si>
    <t>is &gt;= (reported maximum demand at Node 15)</t>
  </si>
  <si>
    <t>if reported "maximum demand at Node 15 " is equal to the "Flow in" for</t>
  </si>
  <si>
    <t>3 points for feasibility:</t>
  </si>
  <si>
    <t xml:space="preserve">1 point for correctly predicting inspection decision and consistent with </t>
  </si>
  <si>
    <t xml:space="preserve">1 point for correctly calculating net cost based on the actual type of </t>
  </si>
  <si>
    <t>Marking remarks:</t>
  </si>
  <si>
    <t>2 points for feasibility:</t>
  </si>
  <si>
    <t>1 point if the solution is feasible but results in 2.5% of the optimal solution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</si>
</sst>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quot;$&quot;#,##0_);[Red]\(&quot;$&quot;#,##0\)"/>
    <numFmt numFmtId="165" formatCode="_(&quot;$&quot;* #,##0.00_);_(&quot;$&quot;* \(#,##0.00\);_(&quot;$&quot;* &quot;-&quot;??_);_(@_)"/>
    <numFmt numFmtId="166" formatCode="_(* #,##0.00_);_(* \(#,##0.00\);_(* &quot;-&quot;??_);_(@_)"/>
    <numFmt numFmtId="167" formatCode="0.000"/>
    <numFmt numFmtId="168" formatCode="_(* #,##0_);_(* \(#,##0\);_(* &quot;-&quot;??_);_(@_)"/>
    <numFmt numFmtId="169" formatCode="_(&quot;$&quot;* #,##0_);_(&quot;$&quot;* \(#,##0\);_(&quot;$&quot;* &quot;-&quot;??_);_(@_)"/>
    <numFmt numFmtId="170" formatCode="_([$$-409]* #,##0.00_);_([$$-409]* \(#,##0.00\);_([$$-409]* &quot;-&quot;??_);_(@_)"/>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1"/>
      <name val="Calibri"/>
      <family val="2"/>
      <scheme val="minor"/>
    </font>
    <font>
      <sz val="11"/>
      <name val="Calibri"/>
      <family val="2"/>
      <scheme val="minor"/>
    </font>
    <font>
      <b/>
      <sz val="11"/>
      <color indexed="17"/>
      <name val="Calibri"/>
      <family val="2"/>
      <scheme val="minor"/>
    </font>
    <font>
      <b/>
      <sz val="11"/>
      <color rgb="FF00B050"/>
      <name val="Calibri"/>
      <family val="2"/>
      <scheme val="minor"/>
    </font>
    <font>
      <b/>
      <sz val="12"/>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rgb="FF00B0F0"/>
        <bgColor indexed="64"/>
      </patternFill>
    </fill>
    <fill>
      <patternFill patternType="solid">
        <fgColor theme="9" tint="0.39997558519241921"/>
        <bgColor indexed="64"/>
      </patternFill>
    </fill>
  </fills>
  <borders count="1">
    <border>
      <left/>
      <right/>
      <top/>
      <bottom/>
      <diagonal/>
    </border>
  </borders>
  <cellStyleXfs count="6">
    <xf numFmtId="0" fontId="0" fillId="0" borderId="0"/>
    <xf numFmtId="0" fontId="3" fillId="0" borderId="0"/>
    <xf numFmtId="0" fontId="1" fillId="0" borderId="0"/>
    <xf numFmtId="166" fontId="1" fillId="0" borderId="0" applyFont="0" applyFill="0" applyBorder="0" applyAlignment="0" applyProtection="0"/>
    <xf numFmtId="165" fontId="1" fillId="0" borderId="0" applyFont="0" applyFill="0" applyBorder="0" applyAlignment="0" applyProtection="0"/>
    <xf numFmtId="9" fontId="3" fillId="0" borderId="0" applyFont="0" applyFill="0" applyBorder="0" applyAlignment="0" applyProtection="0"/>
  </cellStyleXfs>
  <cellXfs count="44">
    <xf numFmtId="0" fontId="0" fillId="0" borderId="0" xfId="0"/>
    <xf numFmtId="0" fontId="0" fillId="0" borderId="0" xfId="0" applyFont="1"/>
    <xf numFmtId="0" fontId="2" fillId="0" borderId="0" xfId="0" applyFont="1"/>
    <xf numFmtId="0" fontId="0" fillId="2" borderId="0" xfId="0" applyFont="1" applyFill="1"/>
    <xf numFmtId="0" fontId="0" fillId="3" borderId="0" xfId="0" applyFont="1" applyFill="1"/>
    <xf numFmtId="0" fontId="2" fillId="0" borderId="0" xfId="0" applyFont="1" applyAlignment="1">
      <alignment horizontal="center"/>
    </xf>
    <xf numFmtId="0" fontId="4" fillId="0" borderId="0" xfId="1" applyFont="1" applyAlignment="1">
      <alignment horizontal="center"/>
    </xf>
    <xf numFmtId="0" fontId="4" fillId="0" borderId="0" xfId="1" applyFont="1" applyAlignment="1">
      <alignment horizontal="center" wrapText="1"/>
    </xf>
    <xf numFmtId="0" fontId="5" fillId="0" borderId="0" xfId="1" applyFont="1"/>
    <xf numFmtId="0" fontId="5" fillId="4" borderId="0" xfId="1" applyFont="1" applyFill="1"/>
    <xf numFmtId="0" fontId="6" fillId="0" borderId="0" xfId="1" applyFont="1"/>
    <xf numFmtId="0" fontId="4" fillId="0" borderId="0" xfId="1" applyFont="1" applyAlignment="1">
      <alignment horizontal="right"/>
    </xf>
    <xf numFmtId="0" fontId="5" fillId="0" borderId="0" xfId="1" applyFont="1" applyAlignment="1">
      <alignment horizontal="right"/>
    </xf>
    <xf numFmtId="0" fontId="5" fillId="2" borderId="0" xfId="1" applyFont="1" applyFill="1"/>
    <xf numFmtId="0" fontId="0" fillId="3" borderId="0" xfId="0" applyFill="1"/>
    <xf numFmtId="0" fontId="0" fillId="0" borderId="0" xfId="0" applyAlignment="1">
      <alignment horizontal="right"/>
    </xf>
    <xf numFmtId="0" fontId="1" fillId="0" borderId="0" xfId="2"/>
    <xf numFmtId="0" fontId="2" fillId="0" borderId="0" xfId="2" applyFont="1" applyBorder="1"/>
    <xf numFmtId="0" fontId="1" fillId="0" borderId="0" xfId="2" applyFill="1" applyBorder="1"/>
    <xf numFmtId="167" fontId="0" fillId="4" borderId="0" xfId="3" applyNumberFormat="1" applyFont="1" applyFill="1" applyBorder="1"/>
    <xf numFmtId="0" fontId="7" fillId="0" borderId="0" xfId="2" applyFont="1" applyBorder="1"/>
    <xf numFmtId="168" fontId="7" fillId="0" borderId="0" xfId="3" applyNumberFormat="1" applyFont="1" applyBorder="1"/>
    <xf numFmtId="0" fontId="1" fillId="0" borderId="0" xfId="2" applyAlignment="1">
      <alignment horizontal="right"/>
    </xf>
    <xf numFmtId="164" fontId="7" fillId="0" borderId="0" xfId="2" applyNumberFormat="1" applyFont="1"/>
    <xf numFmtId="0" fontId="2" fillId="0" borderId="0" xfId="2" applyFont="1" applyAlignment="1">
      <alignment horizontal="center"/>
    </xf>
    <xf numFmtId="0" fontId="2" fillId="0" borderId="0" xfId="2" applyFont="1" applyFill="1" applyBorder="1"/>
    <xf numFmtId="0" fontId="1" fillId="0" borderId="0" xfId="2" applyBorder="1"/>
    <xf numFmtId="0" fontId="5" fillId="0" borderId="0" xfId="2" applyFont="1"/>
    <xf numFmtId="169" fontId="7" fillId="0" borderId="0" xfId="4" applyNumberFormat="1" applyFont="1"/>
    <xf numFmtId="0" fontId="1" fillId="4" borderId="0" xfId="2" applyFill="1"/>
    <xf numFmtId="167" fontId="1" fillId="0" borderId="0" xfId="2" applyNumberFormat="1"/>
    <xf numFmtId="170" fontId="1" fillId="0" borderId="0" xfId="2" applyNumberFormat="1" applyBorder="1"/>
    <xf numFmtId="0" fontId="1" fillId="0" borderId="0" xfId="2" applyFill="1" applyBorder="1" applyAlignment="1">
      <alignment horizontal="right"/>
    </xf>
    <xf numFmtId="170" fontId="1" fillId="2" borderId="0" xfId="2" applyNumberFormat="1" applyFill="1" applyBorder="1"/>
    <xf numFmtId="0" fontId="3" fillId="0" borderId="0" xfId="1"/>
    <xf numFmtId="2" fontId="1" fillId="0" borderId="0" xfId="2" applyNumberFormat="1" applyBorder="1"/>
    <xf numFmtId="0" fontId="7" fillId="0" borderId="0" xfId="0" applyFont="1"/>
    <xf numFmtId="164" fontId="0" fillId="0" borderId="0" xfId="0" applyNumberFormat="1"/>
    <xf numFmtId="0" fontId="8" fillId="0" borderId="0" xfId="2" applyFont="1" applyAlignment="1">
      <alignment horizontal="center"/>
    </xf>
    <xf numFmtId="0" fontId="1" fillId="0" borderId="0" xfId="2" applyFont="1" applyAlignment="1">
      <alignment horizontal="center"/>
    </xf>
    <xf numFmtId="0" fontId="2" fillId="0" borderId="0" xfId="2" applyFont="1" applyFill="1" applyBorder="1" applyAlignment="1">
      <alignment horizontal="center"/>
    </xf>
    <xf numFmtId="0" fontId="0" fillId="0" borderId="0" xfId="2" applyFont="1"/>
    <xf numFmtId="0" fontId="0" fillId="5" borderId="0" xfId="0" applyFill="1"/>
    <xf numFmtId="0" fontId="2" fillId="5" borderId="0" xfId="0" applyFont="1" applyFill="1"/>
  </cellXfs>
  <cellStyles count="6">
    <cellStyle name="Comma 2" xfId="3"/>
    <cellStyle name="Currency 2" xfId="4"/>
    <cellStyle name="Normal" xfId="0" builtinId="0"/>
    <cellStyle name="Normal 2" xfId="1"/>
    <cellStyle name="Normal 2 2" xfId="2"/>
    <cellStyle name="Percent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2"/>
          <c:order val="2"/>
          <c:tx>
            <c:v>Line</c:v>
          </c:tx>
          <c:marker>
            <c:symbol val="none"/>
          </c:marker>
          <c:xVal>
            <c:numRef>
              <c:f>GF!$K$13:$K$22</c:f>
              <c:numCache>
                <c:formatCode>General</c:formatCode>
                <c:ptCount val="10"/>
                <c:pt idx="0">
                  <c:v>0</c:v>
                </c:pt>
                <c:pt idx="1">
                  <c:v>2500</c:v>
                </c:pt>
                <c:pt idx="2">
                  <c:v>5000</c:v>
                </c:pt>
                <c:pt idx="3">
                  <c:v>7500</c:v>
                </c:pt>
                <c:pt idx="4">
                  <c:v>10000</c:v>
                </c:pt>
                <c:pt idx="5">
                  <c:v>12500</c:v>
                </c:pt>
                <c:pt idx="6">
                  <c:v>15000</c:v>
                </c:pt>
                <c:pt idx="7">
                  <c:v>17500</c:v>
                </c:pt>
                <c:pt idx="8">
                  <c:v>20000</c:v>
                </c:pt>
                <c:pt idx="9">
                  <c:v>22500</c:v>
                </c:pt>
              </c:numCache>
            </c:numRef>
          </c:xVal>
          <c:yVal>
            <c:numRef>
              <c:f>GF!$L$13:$L$22</c:f>
              <c:numCache>
                <c:formatCode>0.00</c:formatCode>
                <c:ptCount val="10"/>
                <c:pt idx="0">
                  <c:v>0</c:v>
                </c:pt>
                <c:pt idx="1">
                  <c:v>0</c:v>
                </c:pt>
                <c:pt idx="2">
                  <c:v>0</c:v>
                </c:pt>
                <c:pt idx="3">
                  <c:v>0</c:v>
                </c:pt>
                <c:pt idx="4">
                  <c:v>0</c:v>
                </c:pt>
                <c:pt idx="5">
                  <c:v>0</c:v>
                </c:pt>
                <c:pt idx="6">
                  <c:v>0</c:v>
                </c:pt>
                <c:pt idx="7">
                  <c:v>0</c:v>
                </c:pt>
                <c:pt idx="8">
                  <c:v>0</c:v>
                </c:pt>
                <c:pt idx="9">
                  <c:v>0</c:v>
                </c:pt>
              </c:numCache>
            </c:numRef>
          </c:yVal>
          <c:smooth val="1"/>
          <c:extLst>
            <c:ext xmlns:c16="http://schemas.microsoft.com/office/drawing/2014/chart" uri="{C3380CC4-5D6E-409C-BE32-E72D297353CC}">
              <c16:uniqueId val="{00000000-118E-4ED1-BB1A-4F3E71B35E14}"/>
            </c:ext>
          </c:extLst>
        </c:ser>
        <c:dLbls>
          <c:showLegendKey val="0"/>
          <c:showVal val="0"/>
          <c:showCatName val="0"/>
          <c:showSerName val="0"/>
          <c:showPercent val="0"/>
          <c:showBubbleSize val="0"/>
        </c:dLbls>
        <c:axId val="86864256"/>
        <c:axId val="86940288"/>
      </c:scatterChart>
      <c:scatterChart>
        <c:scatterStyle val="lineMarker"/>
        <c:varyColors val="0"/>
        <c:ser>
          <c:idx val="0"/>
          <c:order val="0"/>
          <c:tx>
            <c:strRef>
              <c:f>GF!$D$13</c:f>
              <c:strCache>
                <c:ptCount val="1"/>
                <c:pt idx="0">
                  <c:v>Fraud</c:v>
                </c:pt>
              </c:strCache>
            </c:strRef>
          </c:tx>
          <c:spPr>
            <a:ln w="28575">
              <a:noFill/>
            </a:ln>
          </c:spPr>
          <c:marker>
            <c:symbol val="diamond"/>
            <c:size val="7"/>
            <c:spPr>
              <a:solidFill>
                <a:srgbClr val="FF0000"/>
              </a:solidFill>
              <a:ln>
                <a:solidFill>
                  <a:srgbClr val="FF0000"/>
                </a:solidFill>
              </a:ln>
            </c:spPr>
          </c:marker>
          <c:xVal>
            <c:numRef>
              <c:f>GF!$B$13:$B$17</c:f>
              <c:numCache>
                <c:formatCode>_("$"* #,##0_);_("$"* \(#,##0\);_("$"* "-"??_);_(@_)</c:formatCode>
                <c:ptCount val="5"/>
                <c:pt idx="0">
                  <c:v>17982</c:v>
                </c:pt>
                <c:pt idx="1">
                  <c:v>18350</c:v>
                </c:pt>
                <c:pt idx="2">
                  <c:v>12578</c:v>
                </c:pt>
                <c:pt idx="3">
                  <c:v>6893</c:v>
                </c:pt>
                <c:pt idx="4">
                  <c:v>3682</c:v>
                </c:pt>
              </c:numCache>
            </c:numRef>
          </c:xVal>
          <c:yVal>
            <c:numRef>
              <c:f>GF!$C$13:$C$17</c:f>
              <c:numCache>
                <c:formatCode>General</c:formatCode>
                <c:ptCount val="5"/>
                <c:pt idx="0">
                  <c:v>198</c:v>
                </c:pt>
                <c:pt idx="1">
                  <c:v>350</c:v>
                </c:pt>
                <c:pt idx="2">
                  <c:v>388</c:v>
                </c:pt>
                <c:pt idx="3">
                  <c:v>250</c:v>
                </c:pt>
                <c:pt idx="4">
                  <c:v>105</c:v>
                </c:pt>
              </c:numCache>
            </c:numRef>
          </c:yVal>
          <c:smooth val="0"/>
          <c:extLst>
            <c:ext xmlns:c16="http://schemas.microsoft.com/office/drawing/2014/chart" uri="{C3380CC4-5D6E-409C-BE32-E72D297353CC}">
              <c16:uniqueId val="{00000001-118E-4ED1-BB1A-4F3E71B35E14}"/>
            </c:ext>
          </c:extLst>
        </c:ser>
        <c:ser>
          <c:idx val="1"/>
          <c:order val="1"/>
          <c:tx>
            <c:strRef>
              <c:f>GF!$D$6</c:f>
              <c:strCache>
                <c:ptCount val="1"/>
                <c:pt idx="0">
                  <c:v>No Fraud</c:v>
                </c:pt>
              </c:strCache>
            </c:strRef>
          </c:tx>
          <c:spPr>
            <a:ln w="28575">
              <a:noFill/>
            </a:ln>
          </c:spPr>
          <c:marker>
            <c:symbol val="circle"/>
            <c:size val="6"/>
            <c:spPr>
              <a:solidFill>
                <a:srgbClr val="00B050"/>
              </a:solidFill>
            </c:spPr>
          </c:marker>
          <c:xVal>
            <c:numRef>
              <c:f>GF!$B$6:$B$10</c:f>
              <c:numCache>
                <c:formatCode>_("$"* #,##0_);_("$"* \(#,##0\);_("$"* "-"??_);_(@_)</c:formatCode>
                <c:ptCount val="5"/>
                <c:pt idx="0">
                  <c:v>6203</c:v>
                </c:pt>
                <c:pt idx="1">
                  <c:v>1389</c:v>
                </c:pt>
                <c:pt idx="2">
                  <c:v>18880</c:v>
                </c:pt>
                <c:pt idx="3">
                  <c:v>8200</c:v>
                </c:pt>
                <c:pt idx="4">
                  <c:v>9800</c:v>
                </c:pt>
              </c:numCache>
            </c:numRef>
          </c:xVal>
          <c:yVal>
            <c:numRef>
              <c:f>GF!$C$6:$C$10</c:f>
              <c:numCache>
                <c:formatCode>General</c:formatCode>
                <c:ptCount val="5"/>
                <c:pt idx="0">
                  <c:v>258</c:v>
                </c:pt>
                <c:pt idx="1">
                  <c:v>189</c:v>
                </c:pt>
                <c:pt idx="2">
                  <c:v>456</c:v>
                </c:pt>
                <c:pt idx="3">
                  <c:v>100</c:v>
                </c:pt>
                <c:pt idx="4">
                  <c:v>160</c:v>
                </c:pt>
              </c:numCache>
            </c:numRef>
          </c:yVal>
          <c:smooth val="0"/>
          <c:extLst>
            <c:ext xmlns:c16="http://schemas.microsoft.com/office/drawing/2014/chart" uri="{C3380CC4-5D6E-409C-BE32-E72D297353CC}">
              <c16:uniqueId val="{00000002-118E-4ED1-BB1A-4F3E71B35E14}"/>
            </c:ext>
          </c:extLst>
        </c:ser>
        <c:dLbls>
          <c:showLegendKey val="0"/>
          <c:showVal val="0"/>
          <c:showCatName val="0"/>
          <c:showSerName val="0"/>
          <c:showPercent val="0"/>
          <c:showBubbleSize val="0"/>
        </c:dLbls>
        <c:axId val="86864256"/>
        <c:axId val="86940288"/>
      </c:scatterChart>
      <c:valAx>
        <c:axId val="86864256"/>
        <c:scaling>
          <c:orientation val="minMax"/>
        </c:scaling>
        <c:delete val="0"/>
        <c:axPos val="b"/>
        <c:title>
          <c:tx>
            <c:rich>
              <a:bodyPr/>
              <a:lstStyle/>
              <a:p>
                <a:pPr>
                  <a:defRPr/>
                </a:pPr>
                <a:r>
                  <a:rPr lang="en-US"/>
                  <a:t>Amount claimed</a:t>
                </a:r>
              </a:p>
            </c:rich>
          </c:tx>
          <c:overlay val="0"/>
        </c:title>
        <c:numFmt formatCode="General" sourceLinked="1"/>
        <c:majorTickMark val="out"/>
        <c:minorTickMark val="none"/>
        <c:tickLblPos val="nextTo"/>
        <c:crossAx val="86940288"/>
        <c:crosses val="autoZero"/>
        <c:crossBetween val="midCat"/>
      </c:valAx>
      <c:valAx>
        <c:axId val="86940288"/>
        <c:scaling>
          <c:orientation val="minMax"/>
        </c:scaling>
        <c:delete val="0"/>
        <c:axPos val="l"/>
        <c:title>
          <c:tx>
            <c:rich>
              <a:bodyPr rot="-5400000" vert="horz"/>
              <a:lstStyle/>
              <a:p>
                <a:pPr>
                  <a:defRPr/>
                </a:pPr>
                <a:r>
                  <a:rPr lang="en-US"/>
                  <a:t>Hectares</a:t>
                </a:r>
              </a:p>
            </c:rich>
          </c:tx>
          <c:overlay val="0"/>
        </c:title>
        <c:numFmt formatCode="0.00" sourceLinked="1"/>
        <c:majorTickMark val="out"/>
        <c:minorTickMark val="none"/>
        <c:tickLblPos val="nextTo"/>
        <c:crossAx val="86864256"/>
        <c:crosses val="autoZero"/>
        <c:crossBetween val="midCat"/>
      </c:valAx>
    </c:plotArea>
    <c:legend>
      <c:legendPos val="r"/>
      <c:layout>
        <c:manualLayout>
          <c:xMode val="edge"/>
          <c:yMode val="edge"/>
          <c:x val="0.78512576552930879"/>
          <c:y val="3.0350647907188878E-2"/>
          <c:w val="0.18713954505686786"/>
          <c:h val="0.18860924026743042"/>
        </c:manualLayout>
      </c:layout>
      <c:overlay val="1"/>
      <c:spPr>
        <a:ln>
          <a:solidFill>
            <a:schemeClr val="accent1"/>
          </a:solidFill>
        </a:ln>
      </c:spPr>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2"/>
          <c:order val="2"/>
          <c:tx>
            <c:v>Line</c:v>
          </c:tx>
          <c:marker>
            <c:symbol val="none"/>
          </c:marker>
          <c:xVal>
            <c:numRef>
              <c:f>'11-12'!$K$13:$K$22</c:f>
              <c:numCache>
                <c:formatCode>General</c:formatCode>
                <c:ptCount val="10"/>
                <c:pt idx="0">
                  <c:v>0</c:v>
                </c:pt>
                <c:pt idx="1">
                  <c:v>2500</c:v>
                </c:pt>
                <c:pt idx="2">
                  <c:v>5000</c:v>
                </c:pt>
                <c:pt idx="3">
                  <c:v>7500</c:v>
                </c:pt>
                <c:pt idx="4">
                  <c:v>10000</c:v>
                </c:pt>
                <c:pt idx="5">
                  <c:v>12500</c:v>
                </c:pt>
                <c:pt idx="6">
                  <c:v>15000</c:v>
                </c:pt>
                <c:pt idx="7">
                  <c:v>17500</c:v>
                </c:pt>
                <c:pt idx="8">
                  <c:v>20000</c:v>
                </c:pt>
                <c:pt idx="9">
                  <c:v>22500</c:v>
                </c:pt>
              </c:numCache>
            </c:numRef>
          </c:xVal>
          <c:yVal>
            <c:numRef>
              <c:f>'11-12'!$L$13:$L$22</c:f>
              <c:numCache>
                <c:formatCode>0.00</c:formatCode>
                <c:ptCount val="10"/>
                <c:pt idx="0">
                  <c:v>101.99999999999818</c:v>
                </c:pt>
                <c:pt idx="1">
                  <c:v>101.99999999999818</c:v>
                </c:pt>
                <c:pt idx="2">
                  <c:v>101.99999999999818</c:v>
                </c:pt>
                <c:pt idx="3">
                  <c:v>101.99999999999818</c:v>
                </c:pt>
                <c:pt idx="4">
                  <c:v>101.99999999999818</c:v>
                </c:pt>
                <c:pt idx="5">
                  <c:v>101.99999999999818</c:v>
                </c:pt>
                <c:pt idx="6">
                  <c:v>101.99999999999818</c:v>
                </c:pt>
                <c:pt idx="7">
                  <c:v>101.99999999999818</c:v>
                </c:pt>
                <c:pt idx="8">
                  <c:v>101.99999999999818</c:v>
                </c:pt>
                <c:pt idx="9">
                  <c:v>101.99999999999818</c:v>
                </c:pt>
              </c:numCache>
            </c:numRef>
          </c:yVal>
          <c:smooth val="1"/>
          <c:extLst>
            <c:ext xmlns:c16="http://schemas.microsoft.com/office/drawing/2014/chart" uri="{C3380CC4-5D6E-409C-BE32-E72D297353CC}">
              <c16:uniqueId val="{00000000-05D6-44F0-85EB-B446F2D63192}"/>
            </c:ext>
          </c:extLst>
        </c:ser>
        <c:dLbls>
          <c:showLegendKey val="0"/>
          <c:showVal val="0"/>
          <c:showCatName val="0"/>
          <c:showSerName val="0"/>
          <c:showPercent val="0"/>
          <c:showBubbleSize val="0"/>
        </c:dLbls>
        <c:axId val="86864256"/>
        <c:axId val="86940288"/>
      </c:scatterChart>
      <c:scatterChart>
        <c:scatterStyle val="lineMarker"/>
        <c:varyColors val="0"/>
        <c:ser>
          <c:idx val="0"/>
          <c:order val="0"/>
          <c:tx>
            <c:strRef>
              <c:f>'11-12'!$D$13</c:f>
              <c:strCache>
                <c:ptCount val="1"/>
                <c:pt idx="0">
                  <c:v>Fraud</c:v>
                </c:pt>
              </c:strCache>
            </c:strRef>
          </c:tx>
          <c:spPr>
            <a:ln w="28575">
              <a:noFill/>
            </a:ln>
          </c:spPr>
          <c:marker>
            <c:symbol val="diamond"/>
            <c:size val="7"/>
            <c:spPr>
              <a:solidFill>
                <a:srgbClr val="FF0000"/>
              </a:solidFill>
              <a:ln>
                <a:solidFill>
                  <a:srgbClr val="FF0000"/>
                </a:solidFill>
              </a:ln>
            </c:spPr>
          </c:marker>
          <c:xVal>
            <c:numRef>
              <c:f>'11-12'!$B$13:$B$17</c:f>
              <c:numCache>
                <c:formatCode>_("$"* #,##0_);_("$"* \(#,##0\);_("$"* "-"??_);_(@_)</c:formatCode>
                <c:ptCount val="5"/>
                <c:pt idx="0">
                  <c:v>17982</c:v>
                </c:pt>
                <c:pt idx="1">
                  <c:v>18350</c:v>
                </c:pt>
                <c:pt idx="2">
                  <c:v>12578</c:v>
                </c:pt>
                <c:pt idx="3">
                  <c:v>6893</c:v>
                </c:pt>
                <c:pt idx="4">
                  <c:v>3682</c:v>
                </c:pt>
              </c:numCache>
            </c:numRef>
          </c:xVal>
          <c:yVal>
            <c:numRef>
              <c:f>'11-12'!$C$13:$C$17</c:f>
              <c:numCache>
                <c:formatCode>General</c:formatCode>
                <c:ptCount val="5"/>
                <c:pt idx="0">
                  <c:v>198</c:v>
                </c:pt>
                <c:pt idx="1">
                  <c:v>350</c:v>
                </c:pt>
                <c:pt idx="2">
                  <c:v>388</c:v>
                </c:pt>
                <c:pt idx="3">
                  <c:v>250</c:v>
                </c:pt>
                <c:pt idx="4">
                  <c:v>105</c:v>
                </c:pt>
              </c:numCache>
            </c:numRef>
          </c:yVal>
          <c:smooth val="0"/>
          <c:extLst>
            <c:ext xmlns:c16="http://schemas.microsoft.com/office/drawing/2014/chart" uri="{C3380CC4-5D6E-409C-BE32-E72D297353CC}">
              <c16:uniqueId val="{00000001-05D6-44F0-85EB-B446F2D63192}"/>
            </c:ext>
          </c:extLst>
        </c:ser>
        <c:ser>
          <c:idx val="1"/>
          <c:order val="1"/>
          <c:tx>
            <c:strRef>
              <c:f>'11-12'!$D$6</c:f>
              <c:strCache>
                <c:ptCount val="1"/>
                <c:pt idx="0">
                  <c:v>No Fraud</c:v>
                </c:pt>
              </c:strCache>
            </c:strRef>
          </c:tx>
          <c:spPr>
            <a:ln w="28575">
              <a:noFill/>
            </a:ln>
          </c:spPr>
          <c:marker>
            <c:symbol val="circle"/>
            <c:size val="6"/>
            <c:spPr>
              <a:solidFill>
                <a:srgbClr val="00B050"/>
              </a:solidFill>
            </c:spPr>
          </c:marker>
          <c:xVal>
            <c:numRef>
              <c:f>'11-12'!$B$6:$B$10</c:f>
              <c:numCache>
                <c:formatCode>_("$"* #,##0_);_("$"* \(#,##0\);_("$"* "-"??_);_(@_)</c:formatCode>
                <c:ptCount val="5"/>
                <c:pt idx="0">
                  <c:v>6203</c:v>
                </c:pt>
                <c:pt idx="1">
                  <c:v>1389</c:v>
                </c:pt>
                <c:pt idx="2">
                  <c:v>18880</c:v>
                </c:pt>
                <c:pt idx="3">
                  <c:v>8200</c:v>
                </c:pt>
                <c:pt idx="4">
                  <c:v>9800</c:v>
                </c:pt>
              </c:numCache>
            </c:numRef>
          </c:xVal>
          <c:yVal>
            <c:numRef>
              <c:f>'11-12'!$C$6:$C$10</c:f>
              <c:numCache>
                <c:formatCode>General</c:formatCode>
                <c:ptCount val="5"/>
                <c:pt idx="0">
                  <c:v>258</c:v>
                </c:pt>
                <c:pt idx="1">
                  <c:v>189</c:v>
                </c:pt>
                <c:pt idx="2">
                  <c:v>456</c:v>
                </c:pt>
                <c:pt idx="3">
                  <c:v>100</c:v>
                </c:pt>
                <c:pt idx="4">
                  <c:v>160</c:v>
                </c:pt>
              </c:numCache>
            </c:numRef>
          </c:yVal>
          <c:smooth val="0"/>
          <c:extLst>
            <c:ext xmlns:c16="http://schemas.microsoft.com/office/drawing/2014/chart" uri="{C3380CC4-5D6E-409C-BE32-E72D297353CC}">
              <c16:uniqueId val="{00000002-05D6-44F0-85EB-B446F2D63192}"/>
            </c:ext>
          </c:extLst>
        </c:ser>
        <c:dLbls>
          <c:showLegendKey val="0"/>
          <c:showVal val="0"/>
          <c:showCatName val="0"/>
          <c:showSerName val="0"/>
          <c:showPercent val="0"/>
          <c:showBubbleSize val="0"/>
        </c:dLbls>
        <c:axId val="86864256"/>
        <c:axId val="86940288"/>
      </c:scatterChart>
      <c:valAx>
        <c:axId val="86864256"/>
        <c:scaling>
          <c:orientation val="minMax"/>
        </c:scaling>
        <c:delete val="0"/>
        <c:axPos val="b"/>
        <c:title>
          <c:tx>
            <c:rich>
              <a:bodyPr/>
              <a:lstStyle/>
              <a:p>
                <a:pPr>
                  <a:defRPr/>
                </a:pPr>
                <a:r>
                  <a:rPr lang="en-US"/>
                  <a:t>Amount claimed</a:t>
                </a:r>
              </a:p>
            </c:rich>
          </c:tx>
          <c:overlay val="0"/>
        </c:title>
        <c:numFmt formatCode="General" sourceLinked="1"/>
        <c:majorTickMark val="out"/>
        <c:minorTickMark val="none"/>
        <c:tickLblPos val="nextTo"/>
        <c:crossAx val="86940288"/>
        <c:crosses val="autoZero"/>
        <c:crossBetween val="midCat"/>
      </c:valAx>
      <c:valAx>
        <c:axId val="86940288"/>
        <c:scaling>
          <c:orientation val="minMax"/>
        </c:scaling>
        <c:delete val="0"/>
        <c:axPos val="l"/>
        <c:title>
          <c:tx>
            <c:rich>
              <a:bodyPr rot="-5400000" vert="horz"/>
              <a:lstStyle/>
              <a:p>
                <a:pPr>
                  <a:defRPr/>
                </a:pPr>
                <a:r>
                  <a:rPr lang="en-US"/>
                  <a:t>Hectares</a:t>
                </a:r>
              </a:p>
            </c:rich>
          </c:tx>
          <c:overlay val="0"/>
        </c:title>
        <c:numFmt formatCode="0.00" sourceLinked="1"/>
        <c:majorTickMark val="out"/>
        <c:minorTickMark val="none"/>
        <c:tickLblPos val="nextTo"/>
        <c:crossAx val="86864256"/>
        <c:crosses val="autoZero"/>
        <c:crossBetween val="midCat"/>
      </c:valAx>
    </c:plotArea>
    <c:legend>
      <c:legendPos val="r"/>
      <c:layout>
        <c:manualLayout>
          <c:xMode val="edge"/>
          <c:yMode val="edge"/>
          <c:x val="0.78512576552930879"/>
          <c:y val="3.0350647907188878E-2"/>
          <c:w val="0.18713954505686786"/>
          <c:h val="0.18860924026743042"/>
        </c:manualLayout>
      </c:layout>
      <c:overlay val="1"/>
      <c:spPr>
        <a:ln>
          <a:solidFill>
            <a:schemeClr val="accent1"/>
          </a:solidFill>
        </a:ln>
      </c:spPr>
    </c:legend>
    <c:plotVisOnly val="1"/>
    <c:dispBlanksAs val="gap"/>
    <c:showDLblsOverMax val="0"/>
  </c:chart>
  <c:spPr>
    <a:ln>
      <a:noFill/>
    </a:ln>
  </c:spPr>
  <c:printSettings>
    <c:headerFooter/>
    <c:pageMargins b="0.75" l="0.7" r="0.7" t="0.75" header="0.3" footer="0.3"/>
    <c:pageSetup/>
  </c:printSettings>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311150</xdr:colOff>
      <xdr:row>0</xdr:row>
      <xdr:rowOff>88900</xdr:rowOff>
    </xdr:from>
    <xdr:to>
      <xdr:col>11</xdr:col>
      <xdr:colOff>584200</xdr:colOff>
      <xdr:row>37</xdr:row>
      <xdr:rowOff>76200</xdr:rowOff>
    </xdr:to>
    <xdr:sp macro="" textlink="">
      <xdr:nvSpPr>
        <xdr:cNvPr id="2" name="TextBox 1"/>
        <xdr:cNvSpPr txBox="1"/>
      </xdr:nvSpPr>
      <xdr:spPr>
        <a:xfrm>
          <a:off x="311150" y="88900"/>
          <a:ext cx="6978650" cy="680085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rtl="0"/>
          <a:r>
            <a:rPr lang="en-US" sz="1100">
              <a:solidFill>
                <a:schemeClr val="dk1"/>
              </a:solidFill>
              <a:effectLst/>
              <a:latin typeface="+mn-lt"/>
              <a:ea typeface="+mn-ea"/>
              <a:cs typeface="+mn-cs"/>
            </a:rPr>
            <a:t>1. (1 pt.) In Distribution Management, which of the following is a valid reason why we have the constraint “Flow In + Supply </a:t>
          </a:r>
          <a:r>
            <a:rPr lang="en-US" sz="1100" b="1">
              <a:solidFill>
                <a:schemeClr val="dk1"/>
              </a:solidFill>
              <a:effectLst/>
              <a:latin typeface="+mn-lt"/>
              <a:ea typeface="+mn-ea"/>
              <a:cs typeface="+mn-cs"/>
            </a:rPr>
            <a:t>&gt;=</a:t>
          </a:r>
          <a:r>
            <a:rPr lang="en-US" sz="1100">
              <a:solidFill>
                <a:schemeClr val="dk1"/>
              </a:solidFill>
              <a:effectLst/>
              <a:latin typeface="+mn-lt"/>
              <a:ea typeface="+mn-ea"/>
              <a:cs typeface="+mn-cs"/>
            </a:rPr>
            <a:t> Flow Out + Demand”, instead of “Flow In + Supply </a:t>
          </a:r>
          <a:r>
            <a:rPr lang="en-US" sz="1100" b="1">
              <a:solidFill>
                <a:schemeClr val="dk1"/>
              </a:solidFill>
              <a:effectLst/>
              <a:latin typeface="+mn-lt"/>
              <a:ea typeface="+mn-ea"/>
              <a:cs typeface="+mn-cs"/>
            </a:rPr>
            <a:t>=</a:t>
          </a:r>
          <a:r>
            <a:rPr lang="en-US" sz="1100">
              <a:solidFill>
                <a:schemeClr val="dk1"/>
              </a:solidFill>
              <a:effectLst/>
              <a:latin typeface="+mn-lt"/>
              <a:ea typeface="+mn-ea"/>
              <a:cs typeface="+mn-cs"/>
            </a:rPr>
            <a:t> Flow Out + Demand”?</a:t>
          </a:r>
        </a:p>
        <a:p>
          <a:pPr lvl="1"/>
          <a:r>
            <a:rPr lang="en-US" sz="1100">
              <a:solidFill>
                <a:schemeClr val="dk1"/>
              </a:solidFill>
              <a:effectLst/>
              <a:latin typeface="+mn-lt"/>
              <a:ea typeface="+mn-ea"/>
              <a:cs typeface="+mn-cs"/>
            </a:rPr>
            <a:t>a) It allows for the possibility of excess demand.</a:t>
          </a:r>
        </a:p>
        <a:p>
          <a:pPr lvl="1"/>
          <a:r>
            <a:rPr lang="en-US" sz="1100" b="1">
              <a:solidFill>
                <a:srgbClr val="FF0000"/>
              </a:solidFill>
              <a:effectLst/>
              <a:latin typeface="+mn-lt"/>
              <a:ea typeface="+mn-ea"/>
              <a:cs typeface="+mn-cs"/>
            </a:rPr>
            <a:t>b) It is better to tell Solver what is possible, and let Solver determine what is optimal.</a:t>
          </a:r>
        </a:p>
        <a:p>
          <a:pPr lvl="1"/>
          <a:r>
            <a:rPr lang="en-US" sz="1100">
              <a:solidFill>
                <a:schemeClr val="dk1"/>
              </a:solidFill>
              <a:effectLst/>
              <a:latin typeface="+mn-lt"/>
              <a:ea typeface="+mn-ea"/>
              <a:cs typeface="+mn-cs"/>
            </a:rPr>
            <a:t>c)</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It is only feasible if Supply = Demand.</a:t>
          </a:r>
        </a:p>
        <a:p>
          <a:pPr lvl="1"/>
          <a:r>
            <a:rPr lang="en-US" sz="1100">
              <a:solidFill>
                <a:schemeClr val="dk1"/>
              </a:solidFill>
              <a:effectLst/>
              <a:latin typeface="+mn-lt"/>
              <a:ea typeface="+mn-ea"/>
              <a:cs typeface="+mn-cs"/>
            </a:rPr>
            <a:t>d) It makes the model linear and easier for Solver to find an optimal solution.</a:t>
          </a:r>
        </a:p>
        <a:p>
          <a:pPr lvl="0"/>
          <a:r>
            <a:rPr lang="en-US" sz="1100">
              <a:solidFill>
                <a:schemeClr val="dk1"/>
              </a:solidFill>
              <a:effectLst/>
              <a:latin typeface="+mn-lt"/>
              <a:ea typeface="+mn-ea"/>
              <a:cs typeface="+mn-cs"/>
            </a:rPr>
            <a:t>2. (1 pt.) If we increase the reorder point (ROP) in an inventory system and all else remains the same, which of the following we expect to happen?</a:t>
          </a:r>
        </a:p>
        <a:p>
          <a:pPr lvl="1"/>
          <a:r>
            <a:rPr lang="en-US" sz="1100">
              <a:solidFill>
                <a:schemeClr val="dk1"/>
              </a:solidFill>
              <a:effectLst/>
              <a:latin typeface="+mn-lt"/>
              <a:ea typeface="+mn-ea"/>
              <a:cs typeface="+mn-cs"/>
            </a:rPr>
            <a:t>a) The average number of orders in a year increases</a:t>
          </a:r>
        </a:p>
        <a:p>
          <a:pPr lvl="1"/>
          <a:r>
            <a:rPr lang="en-US" sz="1100">
              <a:solidFill>
                <a:schemeClr val="dk1"/>
              </a:solidFill>
              <a:effectLst/>
              <a:latin typeface="+mn-lt"/>
              <a:ea typeface="+mn-ea"/>
              <a:cs typeface="+mn-cs"/>
            </a:rPr>
            <a:t>b) The amount of shortages in a year increases</a:t>
          </a:r>
        </a:p>
        <a:p>
          <a:pPr lvl="1"/>
          <a:r>
            <a:rPr lang="en-US" sz="1100" b="1">
              <a:solidFill>
                <a:srgbClr val="FF0000"/>
              </a:solidFill>
              <a:effectLst/>
              <a:latin typeface="+mn-lt"/>
              <a:ea typeface="+mn-ea"/>
              <a:cs typeface="+mn-cs"/>
            </a:rPr>
            <a:t>c) The annual holding cost increases</a:t>
          </a:r>
        </a:p>
        <a:p>
          <a:pPr lvl="1"/>
          <a:r>
            <a:rPr lang="en-US" sz="1100">
              <a:solidFill>
                <a:schemeClr val="dk1"/>
              </a:solidFill>
              <a:effectLst/>
              <a:latin typeface="+mn-lt"/>
              <a:ea typeface="+mn-ea"/>
              <a:cs typeface="+mn-cs"/>
            </a:rPr>
            <a:t>d) The fill rate decreases</a:t>
          </a:r>
        </a:p>
        <a:p>
          <a:pPr lvl="0"/>
          <a:r>
            <a:rPr lang="en-US" sz="1100">
              <a:solidFill>
                <a:srgbClr val="FF0000"/>
              </a:solidFill>
              <a:effectLst/>
              <a:latin typeface="+mn-lt"/>
              <a:ea typeface="+mn-ea"/>
              <a:cs typeface="+mn-cs"/>
            </a:rPr>
            <a:t>Answer:</a:t>
          </a:r>
          <a:r>
            <a:rPr lang="en-US" sz="1100" baseline="0">
              <a:solidFill>
                <a:srgbClr val="FF0000"/>
              </a:solidFill>
              <a:effectLst/>
              <a:latin typeface="+mn-lt"/>
              <a:ea typeface="+mn-ea"/>
              <a:cs typeface="+mn-cs"/>
            </a:rPr>
            <a:t> When we increase ROP, we increase the safety stock, which means more inventory and less shortage. So fill rates will go up but holding cost goes up as well. The average number of order is D/Q, which is independent of ROP. </a:t>
          </a:r>
        </a:p>
        <a:p>
          <a:pPr lvl="0"/>
          <a:endParaRPr lang="en-US" sz="1100">
            <a:solidFill>
              <a:schemeClr val="dk1"/>
            </a:solidFill>
            <a:effectLst/>
            <a:latin typeface="+mn-lt"/>
            <a:ea typeface="+mn-ea"/>
            <a:cs typeface="+mn-cs"/>
          </a:endParaRPr>
        </a:p>
        <a:p>
          <a:pPr lvl="0"/>
          <a:r>
            <a:rPr lang="en-US" sz="1100">
              <a:solidFill>
                <a:schemeClr val="dk1"/>
              </a:solidFill>
              <a:effectLst/>
              <a:latin typeface="+mn-lt"/>
              <a:ea typeface="+mn-ea"/>
              <a:cs typeface="+mn-cs"/>
            </a:rPr>
            <a:t>3) (1 pt.) Inventory theft falls into which inventory cost category?</a:t>
          </a:r>
        </a:p>
        <a:p>
          <a:pPr lvl="1"/>
          <a:r>
            <a:rPr lang="en-US" sz="1100">
              <a:solidFill>
                <a:schemeClr val="dk1"/>
              </a:solidFill>
              <a:effectLst/>
              <a:latin typeface="+mn-lt"/>
              <a:ea typeface="+mn-ea"/>
              <a:cs typeface="+mn-cs"/>
            </a:rPr>
            <a:t>a) It is irrelevant</a:t>
          </a:r>
        </a:p>
        <a:p>
          <a:pPr lvl="1"/>
          <a:r>
            <a:rPr lang="en-US" sz="1100">
              <a:solidFill>
                <a:schemeClr val="dk1"/>
              </a:solidFill>
              <a:effectLst/>
              <a:latin typeface="+mn-lt"/>
              <a:ea typeface="+mn-ea"/>
              <a:cs typeface="+mn-cs"/>
            </a:rPr>
            <a:t>b) Shortage cost</a:t>
          </a:r>
        </a:p>
        <a:p>
          <a:pPr lvl="1"/>
          <a:r>
            <a:rPr lang="en-US" sz="1100">
              <a:solidFill>
                <a:schemeClr val="dk1"/>
              </a:solidFill>
              <a:effectLst/>
              <a:latin typeface="+mn-lt"/>
              <a:ea typeface="+mn-ea"/>
              <a:cs typeface="+mn-cs"/>
            </a:rPr>
            <a:t>c) Ordering cost</a:t>
          </a:r>
        </a:p>
        <a:p>
          <a:pPr lvl="1"/>
          <a:r>
            <a:rPr lang="en-US" sz="1100" b="1">
              <a:solidFill>
                <a:srgbClr val="FF0000"/>
              </a:solidFill>
              <a:effectLst/>
              <a:latin typeface="+mn-lt"/>
              <a:ea typeface="+mn-ea"/>
              <a:cs typeface="+mn-cs"/>
            </a:rPr>
            <a:t>d) Holding cost</a:t>
          </a:r>
        </a:p>
        <a:p>
          <a:pPr lvl="0"/>
          <a:r>
            <a:rPr lang="en-US" sz="1100">
              <a:solidFill>
                <a:schemeClr val="dk1"/>
              </a:solidFill>
              <a:effectLst/>
              <a:latin typeface="+mn-lt"/>
              <a:ea typeface="+mn-ea"/>
              <a:cs typeface="+mn-cs"/>
            </a:rPr>
            <a:t>4. (1 pt.) Suppose Q = 50 and ROP = 75. The lead time is two days. The last two orders placed were yesterday and 4 days ago. The current inventory on hand is 10 units. Which of the following statements is completely correct?</a:t>
          </a:r>
        </a:p>
        <a:p>
          <a:pPr lvl="1"/>
          <a:r>
            <a:rPr lang="en-US" sz="1100">
              <a:solidFill>
                <a:schemeClr val="dk1"/>
              </a:solidFill>
              <a:effectLst/>
              <a:latin typeface="+mn-lt"/>
              <a:ea typeface="+mn-ea"/>
              <a:cs typeface="+mn-cs"/>
            </a:rPr>
            <a:t>a) The current inventory position is 10 units and therefore we should not place an order today</a:t>
          </a:r>
        </a:p>
        <a:p>
          <a:pPr lvl="1"/>
          <a:r>
            <a:rPr lang="en-US" sz="1100">
              <a:solidFill>
                <a:schemeClr val="dk1"/>
              </a:solidFill>
              <a:effectLst/>
              <a:latin typeface="+mn-lt"/>
              <a:ea typeface="+mn-ea"/>
              <a:cs typeface="+mn-cs"/>
            </a:rPr>
            <a:t>b) Both last orders have arrived and therefore we should place another order today</a:t>
          </a:r>
        </a:p>
        <a:p>
          <a:pPr lvl="1"/>
          <a:r>
            <a:rPr lang="en-US" sz="1100" b="1">
              <a:solidFill>
                <a:srgbClr val="FF0000"/>
              </a:solidFill>
              <a:effectLst/>
              <a:latin typeface="+mn-lt"/>
              <a:ea typeface="+mn-ea"/>
              <a:cs typeface="+mn-cs"/>
            </a:rPr>
            <a:t>c) The current inventory position is 60 units and therefore we should place an order today</a:t>
          </a:r>
        </a:p>
        <a:p>
          <a:pPr lvl="1"/>
          <a:r>
            <a:rPr lang="en-US" sz="1100">
              <a:solidFill>
                <a:schemeClr val="dk1"/>
              </a:solidFill>
              <a:effectLst/>
              <a:latin typeface="+mn-lt"/>
              <a:ea typeface="+mn-ea"/>
              <a:cs typeface="+mn-cs"/>
            </a:rPr>
            <a:t>d) The last order has not received yet so we should not place a new order today </a:t>
          </a:r>
        </a:p>
        <a:p>
          <a:pPr lvl="0"/>
          <a:r>
            <a:rPr lang="en-US" sz="1100">
              <a:solidFill>
                <a:srgbClr val="FF0000"/>
              </a:solidFill>
              <a:effectLst/>
              <a:latin typeface="+mn-lt"/>
              <a:ea typeface="+mn-ea"/>
              <a:cs typeface="+mn-cs"/>
            </a:rPr>
            <a:t>Answer:</a:t>
          </a:r>
          <a:r>
            <a:rPr lang="en-US" sz="1100" baseline="0">
              <a:solidFill>
                <a:srgbClr val="FF0000"/>
              </a:solidFill>
              <a:effectLst/>
              <a:latin typeface="+mn-lt"/>
              <a:ea typeface="+mn-ea"/>
              <a:cs typeface="+mn-cs"/>
            </a:rPr>
            <a:t> Decision to place an order or not is based on the inventory position and ROP. Whenever inventory position &lt;= ROP, we place an order. In this example, the first order has arrived but the second order, which was placed yesterday, is still on the way. So inventory position is 10+50 &lt;= 75, so we place an order.</a:t>
          </a:r>
          <a:endParaRPr lang="en-US" sz="1100">
            <a:solidFill>
              <a:srgbClr val="FF0000"/>
            </a:solidFill>
            <a:effectLst/>
            <a:latin typeface="+mn-lt"/>
            <a:ea typeface="+mn-ea"/>
            <a:cs typeface="+mn-cs"/>
          </a:endParaRPr>
        </a:p>
        <a:p>
          <a:pPr lvl="0"/>
          <a:r>
            <a:rPr lang="en-US" sz="1100">
              <a:solidFill>
                <a:schemeClr val="dk1"/>
              </a:solidFill>
              <a:effectLst/>
              <a:latin typeface="+mn-lt"/>
              <a:ea typeface="+mn-ea"/>
              <a:cs typeface="+mn-cs"/>
            </a:rPr>
            <a:t>5. (1 pt.) What is the slope of the line represented by 2x – 3y = 10? </a:t>
          </a:r>
        </a:p>
        <a:p>
          <a:pPr lvl="1"/>
          <a:r>
            <a:rPr lang="en-US" sz="1100">
              <a:solidFill>
                <a:schemeClr val="dk1"/>
              </a:solidFill>
              <a:effectLst/>
              <a:latin typeface="+mn-lt"/>
              <a:ea typeface="+mn-ea"/>
              <a:cs typeface="+mn-cs"/>
            </a:rPr>
            <a:t>a) Zero (horizontal line) </a:t>
          </a:r>
        </a:p>
        <a:p>
          <a:pPr lvl="1"/>
          <a:r>
            <a:rPr lang="en-US" sz="1100" b="1">
              <a:solidFill>
                <a:srgbClr val="FF0000"/>
              </a:solidFill>
              <a:effectLst/>
              <a:latin typeface="+mn-lt"/>
              <a:ea typeface="+mn-ea"/>
              <a:cs typeface="+mn-cs"/>
            </a:rPr>
            <a:t>b) 0.667 </a:t>
          </a:r>
        </a:p>
        <a:p>
          <a:pPr lvl="1"/>
          <a:r>
            <a:rPr lang="en-US" sz="1100">
              <a:solidFill>
                <a:schemeClr val="dk1"/>
              </a:solidFill>
              <a:effectLst/>
              <a:latin typeface="+mn-lt"/>
              <a:ea typeface="+mn-ea"/>
              <a:cs typeface="+mn-cs"/>
            </a:rPr>
            <a:t>c) –1.5 </a:t>
          </a:r>
        </a:p>
        <a:p>
          <a:pPr lvl="1"/>
          <a:r>
            <a:rPr lang="en-US" sz="1100">
              <a:solidFill>
                <a:schemeClr val="dk1"/>
              </a:solidFill>
              <a:effectLst/>
              <a:latin typeface="+mn-lt"/>
              <a:ea typeface="+mn-ea"/>
              <a:cs typeface="+mn-cs"/>
            </a:rPr>
            <a:t>d) Infinite (vertical line) </a:t>
          </a:r>
        </a:p>
        <a:p>
          <a:r>
            <a:rPr kumimoji="0" lang="en-US" sz="1100" b="0" i="0" u="none" strike="noStrike" kern="0" cap="none" spc="0" normalizeH="0" baseline="0" noProof="0">
              <a:ln>
                <a:noFill/>
              </a:ln>
              <a:solidFill>
                <a:srgbClr val="FF0000"/>
              </a:solidFill>
              <a:effectLst/>
              <a:uLnTx/>
              <a:uFillTx/>
              <a:latin typeface="+mn-lt"/>
              <a:ea typeface="+mn-ea"/>
              <a:cs typeface="+mn-cs"/>
            </a:rPr>
            <a:t>Answer: We rearrange the line equation:</a:t>
          </a:r>
        </a:p>
        <a:p>
          <a:r>
            <a:rPr kumimoji="0" lang="en-US" sz="1100" b="0" i="0" u="none" strike="noStrike" kern="0" cap="none" spc="0" normalizeH="0" baseline="0" noProof="0">
              <a:ln>
                <a:noFill/>
              </a:ln>
              <a:solidFill>
                <a:srgbClr val="FF0000"/>
              </a:solidFill>
              <a:effectLst/>
              <a:uLnTx/>
              <a:uFillTx/>
              <a:latin typeface="+mn-lt"/>
              <a:ea typeface="+mn-ea"/>
              <a:cs typeface="+mn-cs"/>
            </a:rPr>
            <a:t>2x -3y = 10 --&gt;</a:t>
          </a:r>
        </a:p>
        <a:p>
          <a:r>
            <a:rPr kumimoji="0" lang="en-US" sz="1100" b="0" i="0" u="none" strike="noStrike" kern="0" cap="none" spc="0" normalizeH="0" baseline="0" noProof="0">
              <a:ln>
                <a:noFill/>
              </a:ln>
              <a:solidFill>
                <a:srgbClr val="FF0000"/>
              </a:solidFill>
              <a:effectLst/>
              <a:uLnTx/>
              <a:uFillTx/>
              <a:latin typeface="+mn-lt"/>
              <a:ea typeface="+mn-ea"/>
              <a:cs typeface="+mn-cs"/>
            </a:rPr>
            <a:t>3y = 2x - 10  --&gt;</a:t>
          </a:r>
        </a:p>
        <a:p>
          <a:r>
            <a:rPr kumimoji="0" lang="en-US" sz="1100" b="0" i="0" u="none" strike="noStrike" kern="0" cap="none" spc="0" normalizeH="0" baseline="0" noProof="0">
              <a:ln>
                <a:noFill/>
              </a:ln>
              <a:solidFill>
                <a:srgbClr val="FF0000"/>
              </a:solidFill>
              <a:effectLst/>
              <a:uLnTx/>
              <a:uFillTx/>
              <a:latin typeface="+mn-lt"/>
              <a:ea typeface="+mn-ea"/>
              <a:cs typeface="+mn-cs"/>
            </a:rPr>
            <a:t>y = 2/3 x- 10/3 </a:t>
          </a:r>
        </a:p>
        <a:p>
          <a:r>
            <a:rPr kumimoji="0" lang="en-US" sz="1100" b="0" i="0" u="none" strike="noStrike" kern="0" cap="none" spc="0" normalizeH="0" baseline="0" noProof="0">
              <a:ln>
                <a:noFill/>
              </a:ln>
              <a:solidFill>
                <a:srgbClr val="FF0000"/>
              </a:solidFill>
              <a:effectLst/>
              <a:uLnTx/>
              <a:uFillTx/>
              <a:latin typeface="+mn-lt"/>
              <a:ea typeface="+mn-ea"/>
              <a:cs typeface="+mn-cs"/>
            </a:rPr>
            <a:t>The coefficient of x (2/3 is the slope.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311150</xdr:colOff>
      <xdr:row>0</xdr:row>
      <xdr:rowOff>88900</xdr:rowOff>
    </xdr:from>
    <xdr:to>
      <xdr:col>11</xdr:col>
      <xdr:colOff>584200</xdr:colOff>
      <xdr:row>37</xdr:row>
      <xdr:rowOff>76200</xdr:rowOff>
    </xdr:to>
    <xdr:sp macro="" textlink="">
      <xdr:nvSpPr>
        <xdr:cNvPr id="2" name="TextBox 1"/>
        <xdr:cNvSpPr txBox="1"/>
      </xdr:nvSpPr>
      <xdr:spPr>
        <a:xfrm>
          <a:off x="311150" y="88900"/>
          <a:ext cx="6978650" cy="680085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EOQ model </a:t>
          </a:r>
          <a:r>
            <a:rPr lang="en-US" sz="1100">
              <a:solidFill>
                <a:schemeClr val="dk1"/>
              </a:solidFill>
              <a:effectLst/>
              <a:latin typeface="+mn-lt"/>
              <a:ea typeface="+mn-ea"/>
              <a:cs typeface="+mn-cs"/>
            </a:rPr>
            <a:t>(3 pts.)</a:t>
          </a:r>
        </a:p>
        <a:p>
          <a:r>
            <a:rPr lang="en-CA" sz="1100">
              <a:solidFill>
                <a:schemeClr val="dk1"/>
              </a:solidFill>
              <a:effectLst/>
              <a:latin typeface="+mn-lt"/>
              <a:ea typeface="+mn-ea"/>
              <a:cs typeface="+mn-cs"/>
            </a:rPr>
            <a:t>Suppose in an inventory system the annual demand is 1200 units, the order cost is $250 per order, the holding cost is $25 per unit per year, and lead time is one month. </a:t>
          </a:r>
          <a:endParaRPr lang="en-US" sz="1100">
            <a:solidFill>
              <a:schemeClr val="dk1"/>
            </a:solidFill>
            <a:effectLst/>
            <a:latin typeface="+mn-lt"/>
            <a:ea typeface="+mn-ea"/>
            <a:cs typeface="+mn-cs"/>
          </a:endParaRPr>
        </a:p>
        <a:p>
          <a:pPr lvl="0"/>
          <a:r>
            <a:rPr lang="en-US" sz="1100">
              <a:solidFill>
                <a:schemeClr val="dk1"/>
              </a:solidFill>
              <a:effectLst/>
              <a:latin typeface="+mn-lt"/>
              <a:ea typeface="+mn-ea"/>
              <a:cs typeface="+mn-cs"/>
            </a:rPr>
            <a:t>6 .(1 pt.) If the average number of orders is 10 times per year, what is the order size? </a:t>
          </a:r>
        </a:p>
        <a:p>
          <a:pPr lvl="0"/>
          <a:r>
            <a:rPr kumimoji="0" lang="en-US" sz="1100" b="0" i="0" u="none" strike="noStrike" kern="0" cap="none" spc="0" normalizeH="0" baseline="0" noProof="0">
              <a:ln>
                <a:noFill/>
              </a:ln>
              <a:solidFill>
                <a:srgbClr val="FF0000"/>
              </a:solidFill>
              <a:effectLst/>
              <a:uLnTx/>
              <a:uFillTx/>
              <a:latin typeface="+mn-lt"/>
              <a:ea typeface="+mn-ea"/>
              <a:cs typeface="+mn-cs"/>
            </a:rPr>
            <a:t>Answer: </a:t>
          </a:r>
        </a:p>
        <a:p>
          <a:pPr lvl="0"/>
          <a:r>
            <a:rPr kumimoji="0" lang="en-US" sz="1100" b="0" i="0" u="none" strike="noStrike" kern="0" cap="none" spc="0" normalizeH="0" baseline="0" noProof="0">
              <a:ln>
                <a:noFill/>
              </a:ln>
              <a:solidFill>
                <a:srgbClr val="FF0000"/>
              </a:solidFill>
              <a:effectLst/>
              <a:uLnTx/>
              <a:uFillTx/>
              <a:latin typeface="+mn-lt"/>
              <a:ea typeface="+mn-ea"/>
              <a:cs typeface="+mn-cs"/>
            </a:rPr>
            <a:t>N = D / Q --&gt; Q = D / N = 1200 / 10 = 120  </a:t>
          </a:r>
          <a:endParaRPr lang="en-US" sz="1100">
            <a:solidFill>
              <a:schemeClr val="dk1"/>
            </a:solidFill>
            <a:effectLst/>
            <a:latin typeface="+mn-lt"/>
            <a:ea typeface="+mn-ea"/>
            <a:cs typeface="+mn-cs"/>
          </a:endParaRPr>
        </a:p>
        <a:p>
          <a:pPr lvl="0"/>
          <a:r>
            <a:rPr lang="en-US" sz="1100">
              <a:solidFill>
                <a:schemeClr val="dk1"/>
              </a:solidFill>
              <a:effectLst/>
              <a:latin typeface="+mn-lt"/>
              <a:ea typeface="+mn-ea"/>
              <a:cs typeface="+mn-cs"/>
            </a:rPr>
            <a:t>7.</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(1 pt.) If ROP = 150, what is the safety stock (i.e., the minimum inventory)?</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FF0000"/>
              </a:solidFill>
              <a:effectLst/>
              <a:uLnTx/>
              <a:uFillTx/>
              <a:latin typeface="+mn-lt"/>
              <a:ea typeface="+mn-ea"/>
              <a:cs typeface="+mn-cs"/>
            </a:rPr>
            <a:t>Answer: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FF0000"/>
              </a:solidFill>
              <a:effectLst/>
              <a:uLnTx/>
              <a:uFillTx/>
              <a:latin typeface="+mn-lt"/>
              <a:ea typeface="+mn-ea"/>
              <a:cs typeface="+mn-cs"/>
            </a:rPr>
            <a:t>LT = 1 month. D = 1200 / year = 100 / month</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FF0000"/>
              </a:solidFill>
              <a:effectLst/>
              <a:uLnTx/>
              <a:uFillTx/>
              <a:latin typeface="+mn-lt"/>
              <a:ea typeface="+mn-ea"/>
              <a:cs typeface="+mn-cs"/>
            </a:rPr>
            <a:t>LTD = LT * D = 1 * 100 = 100</a:t>
          </a:r>
        </a:p>
        <a:p>
          <a:pPr lvl="0"/>
          <a:r>
            <a:rPr kumimoji="0" lang="en-US" sz="1100" b="0" i="0" u="none" strike="noStrike" kern="0" cap="none" spc="0" normalizeH="0" baseline="0">
              <a:ln>
                <a:noFill/>
              </a:ln>
              <a:solidFill>
                <a:srgbClr val="FF0000"/>
              </a:solidFill>
              <a:effectLst/>
              <a:uLnTx/>
              <a:uFillTx/>
              <a:latin typeface="+mn-lt"/>
              <a:ea typeface="+mn-ea"/>
              <a:cs typeface="+mn-cs"/>
            </a:rPr>
            <a:t>SS = ROP - LTD = 150 - 100 = 50</a:t>
          </a:r>
        </a:p>
        <a:p>
          <a:pPr lvl="0"/>
          <a:r>
            <a:rPr lang="en-US" sz="1100">
              <a:solidFill>
                <a:schemeClr val="dk1"/>
              </a:solidFill>
              <a:effectLst/>
              <a:latin typeface="+mn-lt"/>
              <a:ea typeface="+mn-ea"/>
              <a:cs typeface="+mn-cs"/>
            </a:rPr>
            <a:t>8. (1 pt.) Based on the information in the last two questions, what is the annual holding cost?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FF0000"/>
              </a:solidFill>
              <a:effectLst/>
              <a:uLnTx/>
              <a:uFillTx/>
              <a:latin typeface="+mn-lt"/>
              <a:ea typeface="+mn-ea"/>
              <a:cs typeface="+mn-cs"/>
            </a:rPr>
            <a:t>Answer: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FF0000"/>
              </a:solidFill>
              <a:effectLst/>
              <a:uLnTx/>
              <a:uFillTx/>
              <a:latin typeface="+mn-lt"/>
              <a:ea typeface="+mn-ea"/>
              <a:cs typeface="+mn-cs"/>
            </a:rPr>
            <a:t>I_avg = Q / 2 + SS = 120/2 + 50 = 110</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FF0000"/>
              </a:solidFill>
              <a:effectLst/>
              <a:uLnTx/>
              <a:uFillTx/>
              <a:latin typeface="+mn-lt"/>
              <a:ea typeface="+mn-ea"/>
              <a:cs typeface="+mn-cs"/>
            </a:rPr>
            <a:t>Annual holding cost = 110 * $25 = $2,750</a:t>
          </a:r>
          <a:endParaRPr lang="en-US" sz="1100">
            <a:solidFill>
              <a:schemeClr val="dk1"/>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161925</xdr:colOff>
      <xdr:row>9</xdr:row>
      <xdr:rowOff>52387</xdr:rowOff>
    </xdr:from>
    <xdr:to>
      <xdr:col>14</xdr:col>
      <xdr:colOff>581025</xdr:colOff>
      <xdr:row>28</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742950</xdr:colOff>
      <xdr:row>8</xdr:row>
      <xdr:rowOff>42862</xdr:rowOff>
    </xdr:from>
    <xdr:to>
      <xdr:col>14</xdr:col>
      <xdr:colOff>552450</xdr:colOff>
      <xdr:row>27</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1231900</xdr:colOff>
      <xdr:row>28</xdr:row>
      <xdr:rowOff>114300</xdr:rowOff>
    </xdr:from>
    <xdr:to>
      <xdr:col>8</xdr:col>
      <xdr:colOff>304800</xdr:colOff>
      <xdr:row>39</xdr:row>
      <xdr:rowOff>101600</xdr:rowOff>
    </xdr:to>
    <xdr:sp macro="" textlink="">
      <xdr:nvSpPr>
        <xdr:cNvPr id="3" name="TextBox 2"/>
        <xdr:cNvSpPr txBox="1"/>
      </xdr:nvSpPr>
      <xdr:spPr>
        <a:xfrm>
          <a:off x="5734050" y="5295900"/>
          <a:ext cx="3613150" cy="201295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 There are multiple optimal solution</a:t>
          </a:r>
          <a:r>
            <a:rPr lang="en-US" sz="1100" baseline="0"/>
            <a:t> to this problem. As long as the solution satisfies all constraints and results in a total net cost of $14,472, the solution is acceptable. </a:t>
          </a:r>
        </a:p>
        <a:p>
          <a:endParaRPr lang="en-US" sz="1100" baseline="0"/>
        </a:p>
        <a:p>
          <a:r>
            <a:rPr lang="en-US" sz="1100" baseline="0"/>
            <a:t>For question 12, as long as your inspection decision and net cost are consistent with reported answers in question 11, your answer is correct.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43" sqref="E43"/>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H42" sqref="H42"/>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zoomScaleNormal="100" zoomScalePageLayoutView="125" workbookViewId="0">
      <selection activeCell="E111" sqref="E111"/>
    </sheetView>
  </sheetViews>
  <sheetFormatPr defaultColWidth="8.85546875" defaultRowHeight="15" x14ac:dyDescent="0.25"/>
  <cols>
    <col min="1" max="1" width="8.85546875" style="8"/>
    <col min="2" max="2" width="6.42578125" style="8" bestFit="1" customWidth="1"/>
    <col min="3" max="3" width="3.42578125" style="8" bestFit="1" customWidth="1"/>
    <col min="4" max="4" width="11.140625" style="8" customWidth="1"/>
    <col min="5" max="5" width="16.140625" style="8" customWidth="1"/>
    <col min="6" max="6" width="3.42578125" style="8" customWidth="1"/>
    <col min="7" max="7" width="22.7109375" style="8" customWidth="1"/>
    <col min="8" max="8" width="9.42578125" style="8" bestFit="1" customWidth="1"/>
    <col min="9" max="9" width="8.7109375" style="8" customWidth="1"/>
    <col min="10" max="10" width="10" style="8" customWidth="1"/>
    <col min="11" max="12" width="8.85546875" style="8"/>
    <col min="13" max="13" width="5.140625" style="8" bestFit="1" customWidth="1"/>
    <col min="14" max="14" width="6" style="8" bestFit="1" customWidth="1"/>
    <col min="15" max="15" width="13.42578125" style="8" bestFit="1" customWidth="1"/>
    <col min="16" max="16384" width="8.85546875" style="8"/>
  </cols>
  <sheetData>
    <row r="1" spans="1:14" ht="30" x14ac:dyDescent="0.25">
      <c r="A1" s="6" t="s">
        <v>7</v>
      </c>
      <c r="B1" s="7" t="s">
        <v>8</v>
      </c>
      <c r="C1" s="7" t="s">
        <v>9</v>
      </c>
      <c r="D1" s="7" t="s">
        <v>10</v>
      </c>
      <c r="E1" s="7" t="s">
        <v>11</v>
      </c>
      <c r="H1" s="6" t="s">
        <v>12</v>
      </c>
      <c r="I1" s="6" t="s">
        <v>13</v>
      </c>
      <c r="J1" s="6" t="s">
        <v>14</v>
      </c>
      <c r="K1" s="6" t="s">
        <v>15</v>
      </c>
      <c r="L1" s="6" t="s">
        <v>16</v>
      </c>
      <c r="M1" s="6" t="s">
        <v>17</v>
      </c>
      <c r="N1" s="6" t="s">
        <v>18</v>
      </c>
    </row>
    <row r="2" spans="1:14" x14ac:dyDescent="0.25">
      <c r="A2" s="9"/>
      <c r="B2" s="10">
        <v>1</v>
      </c>
      <c r="C2" s="10">
        <v>2</v>
      </c>
      <c r="D2" s="10">
        <v>5</v>
      </c>
      <c r="E2" s="10">
        <v>17</v>
      </c>
      <c r="G2" s="11" t="s">
        <v>19</v>
      </c>
      <c r="H2" s="10">
        <v>1</v>
      </c>
      <c r="I2" s="9"/>
      <c r="K2" s="8">
        <f t="shared" ref="K2:K16" si="0">SUMIF($C$2:$C$24,H2,$A$2:$A$24)</f>
        <v>0</v>
      </c>
      <c r="L2" s="8">
        <f t="shared" ref="L2:L16" si="1">SUMIF($B$2:$B$24,H2,$A$2:$A$24)</f>
        <v>0</v>
      </c>
      <c r="M2" s="8">
        <f t="shared" ref="M2:N16" si="2">I2+K2</f>
        <v>0</v>
      </c>
      <c r="N2" s="8">
        <f t="shared" si="2"/>
        <v>0</v>
      </c>
    </row>
    <row r="3" spans="1:14" x14ac:dyDescent="0.25">
      <c r="A3" s="9"/>
      <c r="B3" s="10">
        <v>1</v>
      </c>
      <c r="C3" s="10">
        <v>3</v>
      </c>
      <c r="D3" s="10">
        <v>2</v>
      </c>
      <c r="E3" s="10">
        <v>22</v>
      </c>
      <c r="H3" s="10">
        <v>2</v>
      </c>
      <c r="K3" s="8">
        <f t="shared" si="0"/>
        <v>0</v>
      </c>
      <c r="L3" s="8">
        <f t="shared" si="1"/>
        <v>0</v>
      </c>
      <c r="M3" s="8">
        <f t="shared" si="2"/>
        <v>0</v>
      </c>
      <c r="N3" s="8">
        <f t="shared" si="2"/>
        <v>0</v>
      </c>
    </row>
    <row r="4" spans="1:14" x14ac:dyDescent="0.25">
      <c r="A4" s="9"/>
      <c r="B4" s="10">
        <v>2</v>
      </c>
      <c r="C4" s="10">
        <v>5</v>
      </c>
      <c r="D4" s="10">
        <v>5</v>
      </c>
      <c r="E4" s="10">
        <v>10</v>
      </c>
      <c r="H4" s="10">
        <v>3</v>
      </c>
      <c r="K4" s="8">
        <f t="shared" si="0"/>
        <v>0</v>
      </c>
      <c r="L4" s="8">
        <f t="shared" si="1"/>
        <v>0</v>
      </c>
      <c r="M4" s="8">
        <f t="shared" si="2"/>
        <v>0</v>
      </c>
      <c r="N4" s="8">
        <f t="shared" si="2"/>
        <v>0</v>
      </c>
    </row>
    <row r="5" spans="1:14" x14ac:dyDescent="0.25">
      <c r="A5" s="9"/>
      <c r="B5" s="10">
        <v>2</v>
      </c>
      <c r="C5" s="10">
        <v>6</v>
      </c>
      <c r="D5" s="10">
        <v>4</v>
      </c>
      <c r="E5" s="10">
        <v>9</v>
      </c>
      <c r="H5" s="10">
        <v>4</v>
      </c>
      <c r="K5" s="8">
        <f t="shared" si="0"/>
        <v>0</v>
      </c>
      <c r="L5" s="8">
        <f t="shared" si="1"/>
        <v>0</v>
      </c>
      <c r="M5" s="8">
        <f t="shared" si="2"/>
        <v>0</v>
      </c>
      <c r="N5" s="8">
        <f t="shared" si="2"/>
        <v>0</v>
      </c>
    </row>
    <row r="6" spans="1:14" x14ac:dyDescent="0.25">
      <c r="A6" s="9"/>
      <c r="B6" s="10">
        <v>3</v>
      </c>
      <c r="C6" s="10">
        <v>4</v>
      </c>
      <c r="D6" s="10">
        <v>2</v>
      </c>
      <c r="E6" s="10">
        <v>17</v>
      </c>
      <c r="H6" s="10">
        <v>5</v>
      </c>
      <c r="K6" s="8">
        <f t="shared" si="0"/>
        <v>0</v>
      </c>
      <c r="L6" s="8">
        <f t="shared" si="1"/>
        <v>0</v>
      </c>
      <c r="M6" s="8">
        <f t="shared" si="2"/>
        <v>0</v>
      </c>
      <c r="N6" s="8">
        <f t="shared" si="2"/>
        <v>0</v>
      </c>
    </row>
    <row r="7" spans="1:14" x14ac:dyDescent="0.25">
      <c r="A7" s="9"/>
      <c r="B7" s="10">
        <v>3</v>
      </c>
      <c r="C7" s="10">
        <v>9</v>
      </c>
      <c r="D7" s="10">
        <v>2</v>
      </c>
      <c r="E7" s="10">
        <v>18</v>
      </c>
      <c r="H7" s="10">
        <v>6</v>
      </c>
      <c r="K7" s="8">
        <f t="shared" si="0"/>
        <v>0</v>
      </c>
      <c r="L7" s="8">
        <f t="shared" si="1"/>
        <v>0</v>
      </c>
      <c r="M7" s="8">
        <f t="shared" si="2"/>
        <v>0</v>
      </c>
      <c r="N7" s="8">
        <f t="shared" si="2"/>
        <v>0</v>
      </c>
    </row>
    <row r="8" spans="1:14" x14ac:dyDescent="0.25">
      <c r="A8" s="9"/>
      <c r="B8" s="10">
        <v>4</v>
      </c>
      <c r="C8" s="10">
        <v>8</v>
      </c>
      <c r="D8" s="10">
        <v>4</v>
      </c>
      <c r="E8" s="10">
        <v>12</v>
      </c>
      <c r="H8" s="10">
        <v>7</v>
      </c>
      <c r="K8" s="8">
        <f t="shared" si="0"/>
        <v>0</v>
      </c>
      <c r="L8" s="8">
        <f t="shared" si="1"/>
        <v>0</v>
      </c>
      <c r="M8" s="8">
        <f t="shared" si="2"/>
        <v>0</v>
      </c>
      <c r="N8" s="8">
        <f t="shared" si="2"/>
        <v>0</v>
      </c>
    </row>
    <row r="9" spans="1:14" x14ac:dyDescent="0.25">
      <c r="A9" s="9"/>
      <c r="B9" s="10">
        <v>4</v>
      </c>
      <c r="C9" s="10">
        <v>10</v>
      </c>
      <c r="D9" s="10">
        <v>5</v>
      </c>
      <c r="E9" s="10">
        <v>12</v>
      </c>
      <c r="H9" s="10">
        <v>8</v>
      </c>
      <c r="K9" s="8">
        <f t="shared" si="0"/>
        <v>0</v>
      </c>
      <c r="L9" s="8">
        <f t="shared" si="1"/>
        <v>0</v>
      </c>
      <c r="M9" s="8">
        <f t="shared" si="2"/>
        <v>0</v>
      </c>
      <c r="N9" s="8">
        <f t="shared" si="2"/>
        <v>0</v>
      </c>
    </row>
    <row r="10" spans="1:14" x14ac:dyDescent="0.25">
      <c r="A10" s="9"/>
      <c r="B10" s="10">
        <v>5</v>
      </c>
      <c r="C10" s="10">
        <v>6</v>
      </c>
      <c r="D10" s="10">
        <v>5</v>
      </c>
      <c r="E10" s="10">
        <v>10</v>
      </c>
      <c r="H10" s="10">
        <v>9</v>
      </c>
      <c r="K10" s="8">
        <f t="shared" si="0"/>
        <v>0</v>
      </c>
      <c r="L10" s="8">
        <f t="shared" si="1"/>
        <v>0</v>
      </c>
      <c r="M10" s="8">
        <f t="shared" si="2"/>
        <v>0</v>
      </c>
      <c r="N10" s="8">
        <f t="shared" si="2"/>
        <v>0</v>
      </c>
    </row>
    <row r="11" spans="1:14" x14ac:dyDescent="0.25">
      <c r="A11" s="9"/>
      <c r="B11" s="10">
        <v>5</v>
      </c>
      <c r="C11" s="10">
        <v>7</v>
      </c>
      <c r="D11" s="10">
        <v>5</v>
      </c>
      <c r="E11" s="10">
        <v>18</v>
      </c>
      <c r="H11" s="10">
        <v>10</v>
      </c>
      <c r="K11" s="8">
        <f t="shared" si="0"/>
        <v>0</v>
      </c>
      <c r="L11" s="8">
        <f t="shared" si="1"/>
        <v>0</v>
      </c>
      <c r="M11" s="8">
        <f t="shared" si="2"/>
        <v>0</v>
      </c>
      <c r="N11" s="8">
        <f t="shared" si="2"/>
        <v>0</v>
      </c>
    </row>
    <row r="12" spans="1:14" x14ac:dyDescent="0.25">
      <c r="A12" s="9"/>
      <c r="B12" s="10">
        <v>6</v>
      </c>
      <c r="C12" s="10">
        <v>7</v>
      </c>
      <c r="D12" s="10">
        <v>3</v>
      </c>
      <c r="E12" s="10">
        <v>7</v>
      </c>
      <c r="H12" s="10">
        <v>11</v>
      </c>
      <c r="K12" s="8">
        <f t="shared" si="0"/>
        <v>0</v>
      </c>
      <c r="L12" s="8">
        <f t="shared" si="1"/>
        <v>0</v>
      </c>
      <c r="M12" s="8">
        <f t="shared" si="2"/>
        <v>0</v>
      </c>
      <c r="N12" s="8">
        <f t="shared" si="2"/>
        <v>0</v>
      </c>
    </row>
    <row r="13" spans="1:14" x14ac:dyDescent="0.25">
      <c r="A13" s="9"/>
      <c r="B13" s="10">
        <v>6</v>
      </c>
      <c r="C13" s="10">
        <v>11</v>
      </c>
      <c r="D13" s="10">
        <v>2</v>
      </c>
      <c r="E13" s="10">
        <v>4</v>
      </c>
      <c r="H13" s="10">
        <v>12</v>
      </c>
      <c r="K13" s="8">
        <f t="shared" si="0"/>
        <v>0</v>
      </c>
      <c r="L13" s="8">
        <f t="shared" si="1"/>
        <v>0</v>
      </c>
      <c r="M13" s="8">
        <f t="shared" si="2"/>
        <v>0</v>
      </c>
      <c r="N13" s="8">
        <f t="shared" si="2"/>
        <v>0</v>
      </c>
    </row>
    <row r="14" spans="1:14" x14ac:dyDescent="0.25">
      <c r="A14" s="9"/>
      <c r="B14" s="10">
        <v>7</v>
      </c>
      <c r="C14" s="10">
        <v>12</v>
      </c>
      <c r="D14" s="10">
        <v>3</v>
      </c>
      <c r="E14" s="10">
        <v>20</v>
      </c>
      <c r="H14" s="10">
        <v>13</v>
      </c>
      <c r="K14" s="8">
        <f t="shared" si="0"/>
        <v>0</v>
      </c>
      <c r="L14" s="8">
        <f t="shared" si="1"/>
        <v>0</v>
      </c>
      <c r="M14" s="8">
        <f t="shared" si="2"/>
        <v>0</v>
      </c>
      <c r="N14" s="8">
        <f t="shared" si="2"/>
        <v>0</v>
      </c>
    </row>
    <row r="15" spans="1:14" x14ac:dyDescent="0.25">
      <c r="A15" s="9"/>
      <c r="B15" s="10">
        <v>8</v>
      </c>
      <c r="C15" s="10">
        <v>14</v>
      </c>
      <c r="D15" s="10">
        <v>10</v>
      </c>
      <c r="E15" s="10">
        <v>24</v>
      </c>
      <c r="H15" s="10">
        <v>14</v>
      </c>
      <c r="K15" s="8">
        <f t="shared" si="0"/>
        <v>0</v>
      </c>
      <c r="L15" s="8">
        <f t="shared" si="1"/>
        <v>0</v>
      </c>
      <c r="M15" s="8">
        <f t="shared" si="2"/>
        <v>0</v>
      </c>
      <c r="N15" s="8">
        <f t="shared" si="2"/>
        <v>0</v>
      </c>
    </row>
    <row r="16" spans="1:14" x14ac:dyDescent="0.25">
      <c r="A16" s="9"/>
      <c r="B16" s="10">
        <v>9</v>
      </c>
      <c r="C16" s="10">
        <v>10</v>
      </c>
      <c r="D16" s="10">
        <v>2</v>
      </c>
      <c r="E16" s="10">
        <v>9</v>
      </c>
      <c r="G16" s="11" t="s">
        <v>20</v>
      </c>
      <c r="H16" s="10">
        <v>15</v>
      </c>
      <c r="J16" s="9"/>
      <c r="K16" s="8">
        <f t="shared" si="0"/>
        <v>0</v>
      </c>
      <c r="L16" s="8">
        <f t="shared" si="1"/>
        <v>0</v>
      </c>
      <c r="M16" s="8">
        <f t="shared" si="2"/>
        <v>0</v>
      </c>
      <c r="N16" s="8">
        <f t="shared" si="2"/>
        <v>0</v>
      </c>
    </row>
    <row r="17" spans="1:9" x14ac:dyDescent="0.25">
      <c r="A17" s="9"/>
      <c r="B17" s="10">
        <v>9</v>
      </c>
      <c r="C17" s="10">
        <v>11</v>
      </c>
      <c r="D17" s="10">
        <v>2</v>
      </c>
      <c r="E17" s="10">
        <v>21</v>
      </c>
    </row>
    <row r="18" spans="1:9" x14ac:dyDescent="0.25">
      <c r="A18" s="9"/>
      <c r="B18" s="10">
        <v>10</v>
      </c>
      <c r="C18" s="10">
        <v>13</v>
      </c>
      <c r="D18" s="10">
        <v>5</v>
      </c>
      <c r="E18" s="10">
        <v>15</v>
      </c>
      <c r="G18" s="12" t="s">
        <v>21</v>
      </c>
      <c r="H18" s="13">
        <f>J16</f>
        <v>0</v>
      </c>
    </row>
    <row r="19" spans="1:9" x14ac:dyDescent="0.25">
      <c r="A19" s="9"/>
      <c r="B19" s="10">
        <v>11</v>
      </c>
      <c r="C19" s="10">
        <v>12</v>
      </c>
      <c r="D19" s="10">
        <v>2</v>
      </c>
      <c r="E19" s="10">
        <v>20</v>
      </c>
      <c r="G19" s="12" t="s">
        <v>22</v>
      </c>
      <c r="H19" s="8">
        <f>SUMPRODUCT(A2:A24,D2:D24)</f>
        <v>0</v>
      </c>
      <c r="I19" s="8" t="s">
        <v>23</v>
      </c>
    </row>
    <row r="20" spans="1:9" x14ac:dyDescent="0.25">
      <c r="A20" s="9"/>
      <c r="B20" s="10">
        <v>11</v>
      </c>
      <c r="C20" s="10">
        <v>13</v>
      </c>
      <c r="D20" s="10">
        <v>1</v>
      </c>
      <c r="E20" s="10">
        <v>10</v>
      </c>
    </row>
    <row r="21" spans="1:9" x14ac:dyDescent="0.25">
      <c r="A21" s="9"/>
      <c r="B21" s="10">
        <v>12</v>
      </c>
      <c r="C21" s="10">
        <v>15</v>
      </c>
      <c r="D21" s="10">
        <v>4</v>
      </c>
      <c r="E21" s="10">
        <v>23</v>
      </c>
    </row>
    <row r="22" spans="1:9" x14ac:dyDescent="0.25">
      <c r="A22" s="9"/>
      <c r="B22" s="10">
        <v>13</v>
      </c>
      <c r="C22" s="10">
        <v>14</v>
      </c>
      <c r="D22" s="10">
        <v>2</v>
      </c>
      <c r="E22" s="10">
        <v>9</v>
      </c>
    </row>
    <row r="23" spans="1:9" x14ac:dyDescent="0.25">
      <c r="A23" s="9"/>
      <c r="B23" s="10">
        <v>13</v>
      </c>
      <c r="C23" s="10">
        <v>15</v>
      </c>
      <c r="D23" s="10">
        <v>4</v>
      </c>
      <c r="E23" s="10">
        <v>21</v>
      </c>
    </row>
    <row r="24" spans="1:9" x14ac:dyDescent="0.25">
      <c r="A24" s="9"/>
      <c r="B24" s="10">
        <v>14</v>
      </c>
      <c r="C24" s="10">
        <v>15</v>
      </c>
      <c r="D24" s="10">
        <v>4</v>
      </c>
      <c r="E24" s="10">
        <v>22</v>
      </c>
    </row>
  </sheetData>
  <pageMargins left="0.75" right="0.75" top="1" bottom="1" header="0.5" footer="0.5"/>
  <pageSetup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0"/>
  <sheetViews>
    <sheetView zoomScaleNormal="100" zoomScalePageLayoutView="125" workbookViewId="0"/>
  </sheetViews>
  <sheetFormatPr defaultColWidth="8.85546875" defaultRowHeight="15" x14ac:dyDescent="0.25"/>
  <cols>
    <col min="1" max="1" width="8.85546875" style="8"/>
    <col min="2" max="2" width="6.42578125" style="8" bestFit="1" customWidth="1"/>
    <col min="3" max="3" width="3.42578125" style="8" bestFit="1" customWidth="1"/>
    <col min="4" max="4" width="11.140625" style="8" customWidth="1"/>
    <col min="5" max="5" width="16.140625" style="8" customWidth="1"/>
    <col min="6" max="6" width="3.42578125" style="8" customWidth="1"/>
    <col min="7" max="7" width="21" style="8" customWidth="1"/>
    <col min="8" max="8" width="9.42578125" style="8" bestFit="1" customWidth="1"/>
    <col min="9" max="9" width="7.85546875" style="8" bestFit="1" customWidth="1"/>
    <col min="10" max="10" width="9.42578125" style="8" bestFit="1" customWidth="1"/>
    <col min="11" max="12" width="8.85546875" style="8"/>
    <col min="13" max="13" width="5.140625" style="8" bestFit="1" customWidth="1"/>
    <col min="14" max="14" width="6" style="8" bestFit="1" customWidth="1"/>
    <col min="15" max="15" width="13.42578125" style="8" bestFit="1" customWidth="1"/>
    <col min="16" max="16384" width="8.85546875" style="8"/>
  </cols>
  <sheetData>
    <row r="1" spans="1:22" ht="30" x14ac:dyDescent="0.25">
      <c r="A1" s="6" t="s">
        <v>7</v>
      </c>
      <c r="B1" s="7" t="s">
        <v>8</v>
      </c>
      <c r="C1" s="7" t="s">
        <v>9</v>
      </c>
      <c r="D1" s="7" t="s">
        <v>10</v>
      </c>
      <c r="E1" s="7" t="s">
        <v>11</v>
      </c>
      <c r="H1" s="6" t="s">
        <v>12</v>
      </c>
      <c r="I1" s="6" t="s">
        <v>13</v>
      </c>
      <c r="J1" s="6" t="s">
        <v>14</v>
      </c>
      <c r="K1" s="6" t="s">
        <v>15</v>
      </c>
      <c r="L1" s="6" t="s">
        <v>16</v>
      </c>
      <c r="M1" s="6" t="s">
        <v>17</v>
      </c>
      <c r="N1" s="6" t="s">
        <v>18</v>
      </c>
      <c r="P1"/>
      <c r="Q1"/>
      <c r="R1"/>
      <c r="S1"/>
      <c r="T1"/>
      <c r="U1"/>
      <c r="V1"/>
    </row>
    <row r="2" spans="1:22" x14ac:dyDescent="0.25">
      <c r="A2" s="9">
        <v>17</v>
      </c>
      <c r="B2" s="10">
        <v>1</v>
      </c>
      <c r="C2" s="10">
        <v>2</v>
      </c>
      <c r="D2" s="10">
        <v>5</v>
      </c>
      <c r="E2" s="10">
        <v>17</v>
      </c>
      <c r="G2" s="11" t="s">
        <v>19</v>
      </c>
      <c r="H2" s="10">
        <v>1</v>
      </c>
      <c r="I2" s="9">
        <v>39</v>
      </c>
      <c r="K2" s="8">
        <f t="shared" ref="K2:K16" si="0">SUMIF($C$2:$C$24,H2,$A$2:$A$24)</f>
        <v>0</v>
      </c>
      <c r="L2" s="8">
        <f t="shared" ref="L2:L16" si="1">SUMIF($B$2:$B$24,H2,$A$2:$A$24)</f>
        <v>39</v>
      </c>
      <c r="M2" s="8">
        <f t="shared" ref="M2:N16" si="2">I2+K2</f>
        <v>39</v>
      </c>
      <c r="N2" s="8">
        <f t="shared" si="2"/>
        <v>39</v>
      </c>
      <c r="P2"/>
      <c r="Q2"/>
      <c r="R2"/>
      <c r="S2"/>
      <c r="T2"/>
      <c r="U2"/>
      <c r="V2"/>
    </row>
    <row r="3" spans="1:22" x14ac:dyDescent="0.25">
      <c r="A3" s="9">
        <v>22</v>
      </c>
      <c r="B3" s="10">
        <v>1</v>
      </c>
      <c r="C3" s="10">
        <v>3</v>
      </c>
      <c r="D3" s="10">
        <v>2</v>
      </c>
      <c r="E3" s="10">
        <v>22</v>
      </c>
      <c r="H3" s="10">
        <v>2</v>
      </c>
      <c r="K3" s="8">
        <f t="shared" si="0"/>
        <v>17</v>
      </c>
      <c r="L3" s="8">
        <f t="shared" si="1"/>
        <v>17</v>
      </c>
      <c r="M3" s="8">
        <f t="shared" si="2"/>
        <v>17</v>
      </c>
      <c r="N3" s="8">
        <f t="shared" si="2"/>
        <v>17</v>
      </c>
      <c r="P3"/>
      <c r="Q3"/>
      <c r="R3"/>
      <c r="S3"/>
      <c r="T3"/>
      <c r="U3"/>
      <c r="V3"/>
    </row>
    <row r="4" spans="1:22" x14ac:dyDescent="0.25">
      <c r="A4" s="9">
        <v>10</v>
      </c>
      <c r="B4" s="10">
        <v>2</v>
      </c>
      <c r="C4" s="10">
        <v>5</v>
      </c>
      <c r="D4" s="10">
        <v>5</v>
      </c>
      <c r="E4" s="10">
        <v>10</v>
      </c>
      <c r="H4" s="10">
        <v>3</v>
      </c>
      <c r="K4" s="8">
        <f t="shared" si="0"/>
        <v>22</v>
      </c>
      <c r="L4" s="8">
        <f t="shared" si="1"/>
        <v>22</v>
      </c>
      <c r="M4" s="8">
        <f t="shared" si="2"/>
        <v>22</v>
      </c>
      <c r="N4" s="8">
        <f t="shared" si="2"/>
        <v>22</v>
      </c>
      <c r="P4"/>
      <c r="Q4"/>
      <c r="R4"/>
      <c r="S4"/>
      <c r="T4"/>
      <c r="U4"/>
      <c r="V4"/>
    </row>
    <row r="5" spans="1:22" x14ac:dyDescent="0.25">
      <c r="A5" s="9">
        <v>7</v>
      </c>
      <c r="B5" s="10">
        <v>2</v>
      </c>
      <c r="C5" s="10">
        <v>6</v>
      </c>
      <c r="D5" s="10">
        <v>4</v>
      </c>
      <c r="E5" s="10">
        <v>9</v>
      </c>
      <c r="H5" s="10">
        <v>4</v>
      </c>
      <c r="K5" s="8">
        <f t="shared" si="0"/>
        <v>13</v>
      </c>
      <c r="L5" s="8">
        <f t="shared" si="1"/>
        <v>13</v>
      </c>
      <c r="M5" s="8">
        <f t="shared" si="2"/>
        <v>13</v>
      </c>
      <c r="N5" s="8">
        <f t="shared" si="2"/>
        <v>13</v>
      </c>
      <c r="P5"/>
      <c r="Q5"/>
      <c r="R5"/>
      <c r="S5"/>
      <c r="T5"/>
      <c r="U5"/>
      <c r="V5"/>
    </row>
    <row r="6" spans="1:22" x14ac:dyDescent="0.25">
      <c r="A6" s="9">
        <v>13</v>
      </c>
      <c r="B6" s="10">
        <v>3</v>
      </c>
      <c r="C6" s="10">
        <v>4</v>
      </c>
      <c r="D6" s="10">
        <v>2</v>
      </c>
      <c r="E6" s="10">
        <v>17</v>
      </c>
      <c r="H6" s="10">
        <v>5</v>
      </c>
      <c r="K6" s="8">
        <f t="shared" si="0"/>
        <v>10</v>
      </c>
      <c r="L6" s="8">
        <f t="shared" si="1"/>
        <v>10</v>
      </c>
      <c r="M6" s="8">
        <f t="shared" si="2"/>
        <v>10</v>
      </c>
      <c r="N6" s="8">
        <f t="shared" si="2"/>
        <v>10</v>
      </c>
      <c r="P6"/>
      <c r="Q6"/>
      <c r="R6"/>
      <c r="S6"/>
      <c r="T6"/>
      <c r="U6"/>
      <c r="V6"/>
    </row>
    <row r="7" spans="1:22" x14ac:dyDescent="0.25">
      <c r="A7" s="9">
        <v>9</v>
      </c>
      <c r="B7" s="10">
        <v>3</v>
      </c>
      <c r="C7" s="10">
        <v>9</v>
      </c>
      <c r="D7" s="10">
        <v>2</v>
      </c>
      <c r="E7" s="10">
        <v>18</v>
      </c>
      <c r="H7" s="10">
        <v>6</v>
      </c>
      <c r="K7" s="8">
        <f t="shared" si="0"/>
        <v>7</v>
      </c>
      <c r="L7" s="8">
        <f t="shared" si="1"/>
        <v>7</v>
      </c>
      <c r="M7" s="8">
        <f t="shared" si="2"/>
        <v>7</v>
      </c>
      <c r="N7" s="8">
        <f t="shared" si="2"/>
        <v>7</v>
      </c>
      <c r="P7"/>
      <c r="Q7"/>
      <c r="R7"/>
      <c r="S7"/>
      <c r="T7"/>
      <c r="U7"/>
      <c r="V7"/>
    </row>
    <row r="8" spans="1:22" x14ac:dyDescent="0.25">
      <c r="A8" s="9">
        <v>1</v>
      </c>
      <c r="B8" s="10">
        <v>4</v>
      </c>
      <c r="C8" s="10">
        <v>8</v>
      </c>
      <c r="D8" s="10">
        <v>4</v>
      </c>
      <c r="E8" s="10">
        <v>12</v>
      </c>
      <c r="H8" s="10">
        <v>7</v>
      </c>
      <c r="K8" s="8">
        <f t="shared" si="0"/>
        <v>17</v>
      </c>
      <c r="L8" s="8">
        <f t="shared" si="1"/>
        <v>17</v>
      </c>
      <c r="M8" s="8">
        <f t="shared" si="2"/>
        <v>17</v>
      </c>
      <c r="N8" s="8">
        <f t="shared" si="2"/>
        <v>17</v>
      </c>
      <c r="P8"/>
      <c r="Q8"/>
      <c r="R8"/>
      <c r="S8"/>
      <c r="T8"/>
      <c r="U8"/>
      <c r="V8"/>
    </row>
    <row r="9" spans="1:22" x14ac:dyDescent="0.25">
      <c r="A9" s="9">
        <v>12</v>
      </c>
      <c r="B9" s="10">
        <v>4</v>
      </c>
      <c r="C9" s="10">
        <v>10</v>
      </c>
      <c r="D9" s="10">
        <v>5</v>
      </c>
      <c r="E9" s="10">
        <v>12</v>
      </c>
      <c r="H9" s="10">
        <v>8</v>
      </c>
      <c r="K9" s="8">
        <f t="shared" si="0"/>
        <v>1</v>
      </c>
      <c r="L9" s="8">
        <f t="shared" si="1"/>
        <v>1</v>
      </c>
      <c r="M9" s="8">
        <f t="shared" si="2"/>
        <v>1</v>
      </c>
      <c r="N9" s="8">
        <f t="shared" si="2"/>
        <v>1</v>
      </c>
      <c r="P9"/>
      <c r="Q9"/>
      <c r="R9"/>
      <c r="S9"/>
      <c r="T9"/>
      <c r="U9"/>
      <c r="V9"/>
    </row>
    <row r="10" spans="1:22" x14ac:dyDescent="0.25">
      <c r="A10" s="9">
        <v>0</v>
      </c>
      <c r="B10" s="10">
        <v>5</v>
      </c>
      <c r="C10" s="10">
        <v>6</v>
      </c>
      <c r="D10" s="10">
        <v>5</v>
      </c>
      <c r="E10" s="10">
        <v>10</v>
      </c>
      <c r="H10" s="10">
        <v>9</v>
      </c>
      <c r="K10" s="8">
        <f t="shared" si="0"/>
        <v>9</v>
      </c>
      <c r="L10" s="8">
        <f t="shared" si="1"/>
        <v>9</v>
      </c>
      <c r="M10" s="8">
        <f t="shared" si="2"/>
        <v>9</v>
      </c>
      <c r="N10" s="8">
        <f t="shared" si="2"/>
        <v>9</v>
      </c>
      <c r="P10"/>
      <c r="Q10"/>
      <c r="R10"/>
      <c r="S10"/>
      <c r="T10"/>
      <c r="U10"/>
      <c r="V10"/>
    </row>
    <row r="11" spans="1:22" x14ac:dyDescent="0.25">
      <c r="A11" s="9">
        <v>10</v>
      </c>
      <c r="B11" s="10">
        <v>5</v>
      </c>
      <c r="C11" s="10">
        <v>7</v>
      </c>
      <c r="D11" s="10">
        <v>5</v>
      </c>
      <c r="E11" s="10">
        <v>18</v>
      </c>
      <c r="H11" s="10">
        <v>10</v>
      </c>
      <c r="K11" s="8">
        <f t="shared" si="0"/>
        <v>15</v>
      </c>
      <c r="L11" s="8">
        <f t="shared" si="1"/>
        <v>15</v>
      </c>
      <c r="M11" s="8">
        <f t="shared" si="2"/>
        <v>15</v>
      </c>
      <c r="N11" s="8">
        <f t="shared" si="2"/>
        <v>15</v>
      </c>
      <c r="P11"/>
      <c r="Q11"/>
      <c r="R11"/>
      <c r="S11"/>
      <c r="T11"/>
      <c r="U11"/>
      <c r="V11"/>
    </row>
    <row r="12" spans="1:22" x14ac:dyDescent="0.25">
      <c r="A12" s="9">
        <v>7</v>
      </c>
      <c r="B12" s="10">
        <v>6</v>
      </c>
      <c r="C12" s="10">
        <v>7</v>
      </c>
      <c r="D12" s="10">
        <v>3</v>
      </c>
      <c r="E12" s="10">
        <v>7</v>
      </c>
      <c r="H12" s="10">
        <v>11</v>
      </c>
      <c r="K12" s="8">
        <f t="shared" si="0"/>
        <v>6</v>
      </c>
      <c r="L12" s="8">
        <f t="shared" si="1"/>
        <v>6</v>
      </c>
      <c r="M12" s="8">
        <f t="shared" si="2"/>
        <v>6</v>
      </c>
      <c r="N12" s="8">
        <f t="shared" si="2"/>
        <v>6</v>
      </c>
      <c r="P12"/>
      <c r="Q12"/>
      <c r="R12"/>
      <c r="S12"/>
      <c r="T12"/>
      <c r="U12"/>
      <c r="V12"/>
    </row>
    <row r="13" spans="1:22" x14ac:dyDescent="0.25">
      <c r="A13" s="9">
        <v>0</v>
      </c>
      <c r="B13" s="10">
        <v>6</v>
      </c>
      <c r="C13" s="10">
        <v>11</v>
      </c>
      <c r="D13" s="10">
        <v>2</v>
      </c>
      <c r="E13" s="10">
        <v>4</v>
      </c>
      <c r="H13" s="10">
        <v>12</v>
      </c>
      <c r="K13" s="8">
        <f t="shared" si="0"/>
        <v>23</v>
      </c>
      <c r="L13" s="8">
        <f t="shared" si="1"/>
        <v>23</v>
      </c>
      <c r="M13" s="8">
        <f t="shared" si="2"/>
        <v>23</v>
      </c>
      <c r="N13" s="8">
        <f t="shared" si="2"/>
        <v>23</v>
      </c>
      <c r="P13"/>
      <c r="Q13"/>
      <c r="R13"/>
      <c r="S13"/>
      <c r="T13"/>
      <c r="U13"/>
      <c r="V13"/>
    </row>
    <row r="14" spans="1:22" x14ac:dyDescent="0.25">
      <c r="A14" s="9">
        <v>17</v>
      </c>
      <c r="B14" s="10">
        <v>7</v>
      </c>
      <c r="C14" s="10">
        <v>12</v>
      </c>
      <c r="D14" s="10">
        <v>3</v>
      </c>
      <c r="E14" s="10">
        <v>20</v>
      </c>
      <c r="H14" s="10">
        <v>13</v>
      </c>
      <c r="K14" s="8">
        <f t="shared" si="0"/>
        <v>15</v>
      </c>
      <c r="L14" s="8">
        <f t="shared" si="1"/>
        <v>15</v>
      </c>
      <c r="M14" s="8">
        <f t="shared" si="2"/>
        <v>15</v>
      </c>
      <c r="N14" s="8">
        <f t="shared" si="2"/>
        <v>15</v>
      </c>
      <c r="P14"/>
      <c r="Q14"/>
      <c r="R14"/>
      <c r="S14"/>
      <c r="T14"/>
      <c r="U14"/>
      <c r="V14"/>
    </row>
    <row r="15" spans="1:22" x14ac:dyDescent="0.25">
      <c r="A15" s="9">
        <v>1</v>
      </c>
      <c r="B15" s="10">
        <v>8</v>
      </c>
      <c r="C15" s="10">
        <v>14</v>
      </c>
      <c r="D15" s="10">
        <v>10</v>
      </c>
      <c r="E15" s="10">
        <v>24</v>
      </c>
      <c r="H15" s="10">
        <v>14</v>
      </c>
      <c r="K15" s="8">
        <f t="shared" si="0"/>
        <v>1</v>
      </c>
      <c r="L15" s="8">
        <f t="shared" si="1"/>
        <v>1</v>
      </c>
      <c r="M15" s="8">
        <f t="shared" si="2"/>
        <v>1</v>
      </c>
      <c r="N15" s="8">
        <f t="shared" si="2"/>
        <v>1</v>
      </c>
      <c r="P15"/>
      <c r="Q15"/>
      <c r="R15"/>
      <c r="S15"/>
      <c r="T15"/>
      <c r="U15"/>
      <c r="V15"/>
    </row>
    <row r="16" spans="1:22" x14ac:dyDescent="0.25">
      <c r="A16" s="9">
        <v>3</v>
      </c>
      <c r="B16" s="10">
        <v>9</v>
      </c>
      <c r="C16" s="10">
        <v>10</v>
      </c>
      <c r="D16" s="10">
        <v>2</v>
      </c>
      <c r="E16" s="10">
        <v>9</v>
      </c>
      <c r="G16" s="11" t="s">
        <v>20</v>
      </c>
      <c r="H16" s="10">
        <v>15</v>
      </c>
      <c r="J16" s="9">
        <v>39</v>
      </c>
      <c r="K16" s="8">
        <f t="shared" si="0"/>
        <v>39</v>
      </c>
      <c r="L16" s="8">
        <f t="shared" si="1"/>
        <v>0</v>
      </c>
      <c r="M16" s="8">
        <f t="shared" si="2"/>
        <v>39</v>
      </c>
      <c r="N16" s="8">
        <f t="shared" si="2"/>
        <v>39</v>
      </c>
      <c r="P16"/>
      <c r="Q16"/>
      <c r="R16"/>
      <c r="S16"/>
      <c r="T16"/>
      <c r="U16"/>
      <c r="V16"/>
    </row>
    <row r="17" spans="1:22" x14ac:dyDescent="0.25">
      <c r="A17" s="9">
        <v>6</v>
      </c>
      <c r="B17" s="10">
        <v>9</v>
      </c>
      <c r="C17" s="10">
        <v>11</v>
      </c>
      <c r="D17" s="10">
        <v>2</v>
      </c>
      <c r="E17" s="10">
        <v>21</v>
      </c>
      <c r="P17"/>
      <c r="Q17"/>
      <c r="R17"/>
      <c r="S17"/>
      <c r="T17"/>
      <c r="U17"/>
      <c r="V17"/>
    </row>
    <row r="18" spans="1:22" x14ac:dyDescent="0.25">
      <c r="A18" s="9">
        <v>15</v>
      </c>
      <c r="B18" s="10">
        <v>10</v>
      </c>
      <c r="C18" s="10">
        <v>13</v>
      </c>
      <c r="D18" s="10">
        <v>5</v>
      </c>
      <c r="E18" s="10">
        <v>15</v>
      </c>
      <c r="G18" s="12" t="s">
        <v>21</v>
      </c>
      <c r="H18" s="13">
        <f>J16</f>
        <v>39</v>
      </c>
      <c r="P18"/>
      <c r="Q18"/>
      <c r="R18"/>
      <c r="S18"/>
      <c r="T18"/>
      <c r="U18"/>
      <c r="V18"/>
    </row>
    <row r="19" spans="1:22" x14ac:dyDescent="0.25">
      <c r="A19" s="9">
        <v>6</v>
      </c>
      <c r="B19" s="10">
        <v>11</v>
      </c>
      <c r="C19" s="10">
        <v>12</v>
      </c>
      <c r="D19" s="10">
        <v>2</v>
      </c>
      <c r="E19" s="10">
        <v>20</v>
      </c>
      <c r="G19" s="12"/>
      <c r="P19"/>
      <c r="Q19"/>
      <c r="R19"/>
      <c r="S19"/>
      <c r="T19"/>
      <c r="U19"/>
      <c r="V19"/>
    </row>
    <row r="20" spans="1:22" x14ac:dyDescent="0.25">
      <c r="A20" s="9">
        <v>0</v>
      </c>
      <c r="B20" s="10">
        <v>11</v>
      </c>
      <c r="C20" s="10">
        <v>13</v>
      </c>
      <c r="D20" s="10">
        <v>1</v>
      </c>
      <c r="E20" s="10">
        <v>10</v>
      </c>
      <c r="P20"/>
      <c r="Q20"/>
      <c r="R20"/>
      <c r="S20"/>
      <c r="T20"/>
      <c r="U20"/>
      <c r="V20"/>
    </row>
    <row r="21" spans="1:22" x14ac:dyDescent="0.25">
      <c r="A21" s="9">
        <v>23</v>
      </c>
      <c r="B21" s="10">
        <v>12</v>
      </c>
      <c r="C21" s="10">
        <v>15</v>
      </c>
      <c r="D21" s="10">
        <v>4</v>
      </c>
      <c r="E21" s="10">
        <v>23</v>
      </c>
      <c r="P21"/>
      <c r="Q21"/>
      <c r="R21"/>
      <c r="S21"/>
      <c r="T21"/>
      <c r="U21"/>
      <c r="V21"/>
    </row>
    <row r="22" spans="1:22" x14ac:dyDescent="0.25">
      <c r="A22" s="9">
        <v>0</v>
      </c>
      <c r="B22" s="10">
        <v>13</v>
      </c>
      <c r="C22" s="10">
        <v>14</v>
      </c>
      <c r="D22" s="10">
        <v>2</v>
      </c>
      <c r="E22" s="10">
        <v>9</v>
      </c>
      <c r="P22"/>
      <c r="Q22"/>
      <c r="R22"/>
      <c r="S22"/>
      <c r="T22"/>
      <c r="U22"/>
      <c r="V22"/>
    </row>
    <row r="23" spans="1:22" x14ac:dyDescent="0.25">
      <c r="A23" s="9">
        <v>15</v>
      </c>
      <c r="B23" s="10">
        <v>13</v>
      </c>
      <c r="C23" s="10">
        <v>15</v>
      </c>
      <c r="D23" s="10">
        <v>4</v>
      </c>
      <c r="E23" s="10">
        <v>21</v>
      </c>
      <c r="P23"/>
      <c r="Q23"/>
      <c r="R23"/>
      <c r="S23"/>
      <c r="T23"/>
      <c r="U23"/>
      <c r="V23"/>
    </row>
    <row r="24" spans="1:22" x14ac:dyDescent="0.25">
      <c r="A24" s="9">
        <v>1</v>
      </c>
      <c r="B24" s="10">
        <v>14</v>
      </c>
      <c r="C24" s="10">
        <v>15</v>
      </c>
      <c r="D24" s="10">
        <v>4</v>
      </c>
      <c r="E24" s="10">
        <v>22</v>
      </c>
      <c r="P24"/>
      <c r="Q24"/>
      <c r="R24"/>
      <c r="S24"/>
      <c r="T24"/>
      <c r="U24"/>
      <c r="V24"/>
    </row>
    <row r="25" spans="1:22" x14ac:dyDescent="0.25">
      <c r="P25"/>
      <c r="Q25"/>
      <c r="R25"/>
      <c r="S25"/>
      <c r="T25"/>
      <c r="U25"/>
      <c r="V25"/>
    </row>
    <row r="26" spans="1:22" x14ac:dyDescent="0.25">
      <c r="P26"/>
      <c r="Q26"/>
      <c r="R26"/>
      <c r="S26"/>
      <c r="T26"/>
      <c r="U26"/>
      <c r="V26"/>
    </row>
    <row r="27" spans="1:22" x14ac:dyDescent="0.25">
      <c r="P27"/>
      <c r="Q27"/>
      <c r="R27"/>
      <c r="S27"/>
      <c r="T27"/>
      <c r="U27"/>
      <c r="V27"/>
    </row>
    <row r="28" spans="1:22" x14ac:dyDescent="0.25">
      <c r="P28"/>
      <c r="Q28"/>
      <c r="R28"/>
      <c r="S28"/>
      <c r="T28"/>
      <c r="U28"/>
      <c r="V28"/>
    </row>
    <row r="29" spans="1:22" x14ac:dyDescent="0.25">
      <c r="P29"/>
      <c r="Q29"/>
      <c r="R29"/>
      <c r="S29"/>
      <c r="T29"/>
      <c r="U29"/>
      <c r="V29"/>
    </row>
    <row r="30" spans="1:22" x14ac:dyDescent="0.25">
      <c r="P30"/>
      <c r="Q30"/>
      <c r="R30"/>
      <c r="S30"/>
      <c r="T30"/>
      <c r="U30"/>
      <c r="V30"/>
    </row>
  </sheetData>
  <autoFilter ref="A1:E24"/>
  <pageMargins left="0.75" right="0.75" top="1" bottom="1" header="0.5" footer="0.5"/>
  <pageSetup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
  <sheetViews>
    <sheetView zoomScaleNormal="100" zoomScalePageLayoutView="125" workbookViewId="0">
      <selection activeCell="M16" sqref="M16"/>
    </sheetView>
  </sheetViews>
  <sheetFormatPr defaultColWidth="8.85546875" defaultRowHeight="15" x14ac:dyDescent="0.25"/>
  <cols>
    <col min="1" max="1" width="8.85546875" style="8"/>
    <col min="2" max="2" width="6.42578125" style="8" bestFit="1" customWidth="1"/>
    <col min="3" max="3" width="3.42578125" style="8" bestFit="1" customWidth="1"/>
    <col min="4" max="4" width="11.140625" style="8" customWidth="1"/>
    <col min="5" max="5" width="16.140625" style="8" customWidth="1"/>
    <col min="6" max="6" width="9.140625" style="8" bestFit="1" customWidth="1"/>
    <col min="7" max="7" width="8.28515625" style="8" bestFit="1" customWidth="1"/>
    <col min="8" max="8" width="3.42578125" style="8" customWidth="1"/>
    <col min="9" max="9" width="25.85546875" style="8" customWidth="1"/>
    <col min="10" max="10" width="9.42578125" style="8" bestFit="1" customWidth="1"/>
    <col min="11" max="11" width="7.85546875" style="8" bestFit="1" customWidth="1"/>
    <col min="12" max="12" width="9.42578125" style="8" bestFit="1" customWidth="1"/>
    <col min="13" max="14" width="8.85546875" style="8"/>
    <col min="15" max="15" width="5.140625" style="8" bestFit="1" customWidth="1"/>
    <col min="16" max="16" width="6" style="8" bestFit="1" customWidth="1"/>
    <col min="17" max="17" width="13.42578125" style="8" bestFit="1" customWidth="1"/>
    <col min="18" max="16384" width="8.85546875" style="8"/>
  </cols>
  <sheetData>
    <row r="1" spans="1:22" ht="45" x14ac:dyDescent="0.25">
      <c r="A1" s="6" t="s">
        <v>7</v>
      </c>
      <c r="B1" s="7" t="s">
        <v>8</v>
      </c>
      <c r="C1" s="7" t="s">
        <v>9</v>
      </c>
      <c r="D1" s="7" t="s">
        <v>10</v>
      </c>
      <c r="E1" s="7" t="s">
        <v>11</v>
      </c>
      <c r="F1" s="7" t="s">
        <v>24</v>
      </c>
      <c r="G1" s="7" t="s">
        <v>25</v>
      </c>
      <c r="J1" s="6" t="s">
        <v>12</v>
      </c>
      <c r="K1" s="6" t="s">
        <v>13</v>
      </c>
      <c r="L1" s="6" t="s">
        <v>14</v>
      </c>
      <c r="M1" s="6" t="s">
        <v>15</v>
      </c>
      <c r="N1" s="6" t="s">
        <v>16</v>
      </c>
      <c r="O1" s="6" t="s">
        <v>17</v>
      </c>
      <c r="P1" s="6" t="s">
        <v>18</v>
      </c>
    </row>
    <row r="2" spans="1:22" x14ac:dyDescent="0.25">
      <c r="A2" s="9">
        <v>33.999999999999993</v>
      </c>
      <c r="B2" s="10">
        <v>1</v>
      </c>
      <c r="C2" s="10">
        <v>2</v>
      </c>
      <c r="D2" s="10">
        <v>5</v>
      </c>
      <c r="E2" s="10">
        <v>17</v>
      </c>
      <c r="F2" s="9">
        <v>1</v>
      </c>
      <c r="G2" s="8">
        <f>E2+F2*E2</f>
        <v>34</v>
      </c>
      <c r="I2" s="11" t="s">
        <v>19</v>
      </c>
      <c r="J2" s="10">
        <v>1</v>
      </c>
      <c r="K2" s="9">
        <v>78</v>
      </c>
      <c r="M2" s="8">
        <f t="shared" ref="M2:M16" si="0">SUMIF($C$2:$C$24,J2,$A$2:$A$24)</f>
        <v>0</v>
      </c>
      <c r="N2" s="8">
        <f t="shared" ref="N2:N16" si="1">SUMIF($B$2:$B$24,J2,$A$2:$A$24)</f>
        <v>78</v>
      </c>
      <c r="O2" s="8">
        <f t="shared" ref="O2:P16" si="2">K2+M2</f>
        <v>78</v>
      </c>
      <c r="P2" s="8">
        <f t="shared" si="2"/>
        <v>78</v>
      </c>
      <c r="R2"/>
      <c r="S2"/>
      <c r="T2"/>
      <c r="U2"/>
      <c r="V2"/>
    </row>
    <row r="3" spans="1:22" x14ac:dyDescent="0.25">
      <c r="A3" s="9">
        <v>44</v>
      </c>
      <c r="B3" s="10">
        <v>1</v>
      </c>
      <c r="C3" s="10">
        <v>3</v>
      </c>
      <c r="D3" s="10">
        <v>2</v>
      </c>
      <c r="E3" s="10">
        <v>22</v>
      </c>
      <c r="F3" s="9">
        <v>1</v>
      </c>
      <c r="G3" s="8">
        <f t="shared" ref="G3:G24" si="3">E3+F3*E3</f>
        <v>44</v>
      </c>
      <c r="J3" s="10">
        <v>2</v>
      </c>
      <c r="M3" s="8">
        <f t="shared" si="0"/>
        <v>33.999999999999993</v>
      </c>
      <c r="N3" s="8">
        <f t="shared" si="1"/>
        <v>19.000000000000014</v>
      </c>
      <c r="O3" s="8">
        <f t="shared" si="2"/>
        <v>33.999999999999993</v>
      </c>
      <c r="P3" s="8">
        <f t="shared" si="2"/>
        <v>19.000000000000014</v>
      </c>
      <c r="R3"/>
      <c r="S3"/>
      <c r="T3"/>
      <c r="U3"/>
      <c r="V3"/>
    </row>
    <row r="4" spans="1:22" x14ac:dyDescent="0.25">
      <c r="A4" s="9">
        <v>10.000000000000016</v>
      </c>
      <c r="B4" s="10">
        <v>2</v>
      </c>
      <c r="C4" s="10">
        <v>5</v>
      </c>
      <c r="D4" s="10">
        <v>5</v>
      </c>
      <c r="E4" s="10">
        <v>10</v>
      </c>
      <c r="F4" s="9">
        <v>0</v>
      </c>
      <c r="G4" s="8">
        <f t="shared" si="3"/>
        <v>10</v>
      </c>
      <c r="J4" s="10">
        <v>3</v>
      </c>
      <c r="M4" s="8">
        <f t="shared" si="0"/>
        <v>44</v>
      </c>
      <c r="N4" s="8">
        <f t="shared" si="1"/>
        <v>44.000000000000099</v>
      </c>
      <c r="O4" s="8">
        <f t="shared" si="2"/>
        <v>44</v>
      </c>
      <c r="P4" s="8">
        <f t="shared" si="2"/>
        <v>44.000000000000099</v>
      </c>
      <c r="R4"/>
      <c r="S4"/>
      <c r="T4"/>
      <c r="U4"/>
      <c r="V4"/>
    </row>
    <row r="5" spans="1:22" x14ac:dyDescent="0.25">
      <c r="A5" s="9">
        <v>9</v>
      </c>
      <c r="B5" s="10">
        <v>2</v>
      </c>
      <c r="C5" s="10">
        <v>6</v>
      </c>
      <c r="D5" s="10">
        <v>4</v>
      </c>
      <c r="E5" s="10">
        <v>9</v>
      </c>
      <c r="F5" s="9">
        <v>0</v>
      </c>
      <c r="G5" s="8">
        <f t="shared" si="3"/>
        <v>9</v>
      </c>
      <c r="J5" s="10">
        <v>4</v>
      </c>
      <c r="M5" s="8">
        <f t="shared" si="0"/>
        <v>17.000000000000099</v>
      </c>
      <c r="N5" s="8">
        <f t="shared" si="1"/>
        <v>17.000000000000107</v>
      </c>
      <c r="O5" s="8">
        <f t="shared" si="2"/>
        <v>17.000000000000099</v>
      </c>
      <c r="P5" s="8">
        <f t="shared" si="2"/>
        <v>17.000000000000107</v>
      </c>
      <c r="R5"/>
      <c r="S5"/>
      <c r="T5"/>
      <c r="U5"/>
      <c r="V5"/>
    </row>
    <row r="6" spans="1:22" x14ac:dyDescent="0.25">
      <c r="A6" s="9">
        <v>17.000000000000099</v>
      </c>
      <c r="B6" s="10">
        <v>3</v>
      </c>
      <c r="C6" s="10">
        <v>4</v>
      </c>
      <c r="D6" s="10">
        <v>2</v>
      </c>
      <c r="E6" s="10">
        <v>17</v>
      </c>
      <c r="F6" s="9">
        <v>0</v>
      </c>
      <c r="G6" s="8">
        <f t="shared" si="3"/>
        <v>17</v>
      </c>
      <c r="J6" s="10">
        <v>5</v>
      </c>
      <c r="M6" s="8">
        <f t="shared" si="0"/>
        <v>10.000000000000016</v>
      </c>
      <c r="N6" s="8">
        <f t="shared" si="1"/>
        <v>10.000000000000023</v>
      </c>
      <c r="O6" s="8">
        <f t="shared" si="2"/>
        <v>10.000000000000016</v>
      </c>
      <c r="P6" s="8">
        <f t="shared" si="2"/>
        <v>10.000000000000023</v>
      </c>
      <c r="R6"/>
      <c r="S6"/>
      <c r="T6"/>
      <c r="U6"/>
      <c r="V6"/>
    </row>
    <row r="7" spans="1:22" x14ac:dyDescent="0.25">
      <c r="A7" s="9">
        <v>26.999999999999996</v>
      </c>
      <c r="B7" s="10">
        <v>3</v>
      </c>
      <c r="C7" s="10">
        <v>9</v>
      </c>
      <c r="D7" s="10">
        <v>2</v>
      </c>
      <c r="E7" s="10">
        <v>18</v>
      </c>
      <c r="F7" s="9">
        <v>1</v>
      </c>
      <c r="G7" s="8">
        <f t="shared" si="3"/>
        <v>36</v>
      </c>
      <c r="J7" s="10">
        <v>6</v>
      </c>
      <c r="M7" s="8">
        <f t="shared" si="0"/>
        <v>9</v>
      </c>
      <c r="N7" s="8">
        <f t="shared" si="1"/>
        <v>9.0000000000000036</v>
      </c>
      <c r="O7" s="8">
        <f t="shared" si="2"/>
        <v>9</v>
      </c>
      <c r="P7" s="8">
        <f t="shared" si="2"/>
        <v>9.0000000000000036</v>
      </c>
      <c r="R7"/>
      <c r="S7"/>
      <c r="T7"/>
      <c r="U7"/>
      <c r="V7"/>
    </row>
    <row r="8" spans="1:22" x14ac:dyDescent="0.25">
      <c r="A8" s="9">
        <v>12</v>
      </c>
      <c r="B8" s="10">
        <v>4</v>
      </c>
      <c r="C8" s="10">
        <v>8</v>
      </c>
      <c r="D8" s="10">
        <v>4</v>
      </c>
      <c r="E8" s="10">
        <v>12</v>
      </c>
      <c r="F8" s="9">
        <v>0</v>
      </c>
      <c r="G8" s="8">
        <f t="shared" si="3"/>
        <v>12</v>
      </c>
      <c r="J8" s="10">
        <v>7</v>
      </c>
      <c r="M8" s="8">
        <f t="shared" si="0"/>
        <v>17.000000000000021</v>
      </c>
      <c r="N8" s="8">
        <f t="shared" si="1"/>
        <v>17.000000000000025</v>
      </c>
      <c r="O8" s="8">
        <f t="shared" si="2"/>
        <v>17.000000000000021</v>
      </c>
      <c r="P8" s="8">
        <f t="shared" si="2"/>
        <v>17.000000000000025</v>
      </c>
      <c r="R8"/>
      <c r="S8"/>
      <c r="T8"/>
      <c r="U8"/>
      <c r="V8"/>
    </row>
    <row r="9" spans="1:22" x14ac:dyDescent="0.25">
      <c r="A9" s="9">
        <v>5.0000000000001084</v>
      </c>
      <c r="B9" s="10">
        <v>4</v>
      </c>
      <c r="C9" s="10">
        <v>10</v>
      </c>
      <c r="D9" s="10">
        <v>5</v>
      </c>
      <c r="E9" s="10">
        <v>12</v>
      </c>
      <c r="F9" s="9">
        <v>0</v>
      </c>
      <c r="G9" s="8">
        <f t="shared" si="3"/>
        <v>12</v>
      </c>
      <c r="J9" s="10">
        <v>8</v>
      </c>
      <c r="M9" s="8">
        <f t="shared" si="0"/>
        <v>12</v>
      </c>
      <c r="N9" s="8">
        <f t="shared" si="1"/>
        <v>11.999999999999998</v>
      </c>
      <c r="O9" s="8">
        <f t="shared" si="2"/>
        <v>12</v>
      </c>
      <c r="P9" s="8">
        <f t="shared" si="2"/>
        <v>11.999999999999998</v>
      </c>
      <c r="R9"/>
      <c r="S9"/>
      <c r="T9"/>
      <c r="U9"/>
      <c r="V9"/>
    </row>
    <row r="10" spans="1:22" x14ac:dyDescent="0.25">
      <c r="A10" s="9">
        <v>0</v>
      </c>
      <c r="B10" s="10">
        <v>5</v>
      </c>
      <c r="C10" s="10">
        <v>6</v>
      </c>
      <c r="D10" s="10">
        <v>5</v>
      </c>
      <c r="E10" s="10">
        <v>10</v>
      </c>
      <c r="F10" s="9">
        <v>0</v>
      </c>
      <c r="G10" s="8">
        <f t="shared" si="3"/>
        <v>10</v>
      </c>
      <c r="J10" s="10">
        <v>9</v>
      </c>
      <c r="M10" s="8">
        <f t="shared" si="0"/>
        <v>26.999999999999996</v>
      </c>
      <c r="N10" s="8">
        <f t="shared" si="1"/>
        <v>26.999999999999908</v>
      </c>
      <c r="O10" s="8">
        <f t="shared" si="2"/>
        <v>26.999999999999996</v>
      </c>
      <c r="P10" s="8">
        <f t="shared" si="2"/>
        <v>26.999999999999908</v>
      </c>
      <c r="R10"/>
      <c r="S10"/>
      <c r="T10"/>
      <c r="U10"/>
      <c r="V10"/>
    </row>
    <row r="11" spans="1:22" x14ac:dyDescent="0.25">
      <c r="A11" s="9">
        <v>10.000000000000023</v>
      </c>
      <c r="B11" s="10">
        <v>5</v>
      </c>
      <c r="C11" s="10">
        <v>7</v>
      </c>
      <c r="D11" s="10">
        <v>5</v>
      </c>
      <c r="E11" s="10">
        <v>18</v>
      </c>
      <c r="F11" s="9">
        <v>0</v>
      </c>
      <c r="G11" s="8">
        <f t="shared" si="3"/>
        <v>18</v>
      </c>
      <c r="J11" s="10">
        <v>10</v>
      </c>
      <c r="M11" s="8">
        <f t="shared" si="0"/>
        <v>14.000000000000107</v>
      </c>
      <c r="N11" s="8">
        <f t="shared" si="1"/>
        <v>14.00000000000011</v>
      </c>
      <c r="O11" s="8">
        <f t="shared" si="2"/>
        <v>14.000000000000107</v>
      </c>
      <c r="P11" s="8">
        <f t="shared" si="2"/>
        <v>14.00000000000011</v>
      </c>
      <c r="R11"/>
      <c r="S11"/>
      <c r="T11"/>
      <c r="U11"/>
      <c r="V11"/>
    </row>
    <row r="12" spans="1:22" x14ac:dyDescent="0.25">
      <c r="A12" s="9">
        <v>7</v>
      </c>
      <c r="B12" s="10">
        <v>6</v>
      </c>
      <c r="C12" s="10">
        <v>7</v>
      </c>
      <c r="D12" s="10">
        <v>3</v>
      </c>
      <c r="E12" s="10">
        <v>7</v>
      </c>
      <c r="F12" s="9">
        <v>0</v>
      </c>
      <c r="G12" s="8">
        <f t="shared" si="3"/>
        <v>7</v>
      </c>
      <c r="J12" s="10">
        <v>11</v>
      </c>
      <c r="M12" s="8">
        <f t="shared" si="0"/>
        <v>19.999999999999911</v>
      </c>
      <c r="N12" s="8">
        <f t="shared" si="1"/>
        <v>19.999999999999908</v>
      </c>
      <c r="O12" s="8">
        <f t="shared" si="2"/>
        <v>19.999999999999911</v>
      </c>
      <c r="P12" s="8">
        <f t="shared" si="2"/>
        <v>19.999999999999908</v>
      </c>
      <c r="R12"/>
      <c r="S12"/>
      <c r="T12"/>
      <c r="U12"/>
      <c r="V12"/>
    </row>
    <row r="13" spans="1:22" x14ac:dyDescent="0.25">
      <c r="A13" s="9">
        <v>2.0000000000000036</v>
      </c>
      <c r="B13" s="10">
        <v>6</v>
      </c>
      <c r="C13" s="10">
        <v>11</v>
      </c>
      <c r="D13" s="10">
        <v>2</v>
      </c>
      <c r="E13" s="10">
        <v>4</v>
      </c>
      <c r="F13" s="9">
        <v>0</v>
      </c>
      <c r="G13" s="8">
        <f t="shared" si="3"/>
        <v>4</v>
      </c>
      <c r="J13" s="10">
        <v>12</v>
      </c>
      <c r="M13" s="8">
        <f t="shared" si="0"/>
        <v>21.000000000000199</v>
      </c>
      <c r="N13" s="8">
        <f t="shared" si="1"/>
        <v>21.000000000000167</v>
      </c>
      <c r="O13" s="8">
        <f t="shared" si="2"/>
        <v>21.000000000000199</v>
      </c>
      <c r="P13" s="8">
        <f t="shared" si="2"/>
        <v>21.000000000000167</v>
      </c>
      <c r="R13"/>
      <c r="S13"/>
      <c r="T13"/>
      <c r="U13"/>
      <c r="V13"/>
    </row>
    <row r="14" spans="1:22" x14ac:dyDescent="0.25">
      <c r="A14" s="9">
        <v>17.000000000000025</v>
      </c>
      <c r="B14" s="10">
        <v>7</v>
      </c>
      <c r="C14" s="10">
        <v>12</v>
      </c>
      <c r="D14" s="10">
        <v>3</v>
      </c>
      <c r="E14" s="10">
        <v>20</v>
      </c>
      <c r="F14" s="9">
        <v>0</v>
      </c>
      <c r="G14" s="8">
        <f t="shared" si="3"/>
        <v>20</v>
      </c>
      <c r="J14" s="10">
        <v>13</v>
      </c>
      <c r="M14" s="8">
        <f t="shared" si="0"/>
        <v>29.999999999999844</v>
      </c>
      <c r="N14" s="8">
        <f t="shared" si="1"/>
        <v>29.999999999999854</v>
      </c>
      <c r="O14" s="8">
        <f t="shared" si="2"/>
        <v>29.999999999999844</v>
      </c>
      <c r="P14" s="8">
        <f t="shared" si="2"/>
        <v>29.999999999999854</v>
      </c>
      <c r="R14"/>
      <c r="S14"/>
      <c r="T14"/>
      <c r="U14"/>
      <c r="V14"/>
    </row>
    <row r="15" spans="1:22" x14ac:dyDescent="0.25">
      <c r="A15" s="9">
        <v>11.999999999999998</v>
      </c>
      <c r="B15" s="10">
        <v>8</v>
      </c>
      <c r="C15" s="10">
        <v>14</v>
      </c>
      <c r="D15" s="10">
        <v>10</v>
      </c>
      <c r="E15" s="10">
        <v>24</v>
      </c>
      <c r="F15" s="9">
        <v>0</v>
      </c>
      <c r="G15" s="8">
        <f t="shared" si="3"/>
        <v>24</v>
      </c>
      <c r="J15" s="10">
        <v>14</v>
      </c>
      <c r="M15" s="8">
        <f t="shared" si="0"/>
        <v>21.000000000000014</v>
      </c>
      <c r="N15" s="8">
        <f t="shared" si="1"/>
        <v>21.000000000000014</v>
      </c>
      <c r="O15" s="8">
        <f t="shared" si="2"/>
        <v>21.000000000000014</v>
      </c>
      <c r="P15" s="8">
        <f t="shared" si="2"/>
        <v>21.000000000000014</v>
      </c>
      <c r="R15"/>
      <c r="S15"/>
      <c r="T15"/>
      <c r="U15"/>
      <c r="V15"/>
    </row>
    <row r="16" spans="1:22" x14ac:dyDescent="0.25">
      <c r="A16" s="9">
        <v>8.9999999999999982</v>
      </c>
      <c r="B16" s="10">
        <v>9</v>
      </c>
      <c r="C16" s="10">
        <v>10</v>
      </c>
      <c r="D16" s="10">
        <v>2</v>
      </c>
      <c r="E16" s="10">
        <v>9</v>
      </c>
      <c r="F16" s="9">
        <v>0</v>
      </c>
      <c r="G16" s="8">
        <f t="shared" si="3"/>
        <v>9</v>
      </c>
      <c r="I16" s="11" t="s">
        <v>20</v>
      </c>
      <c r="J16" s="10">
        <v>15</v>
      </c>
      <c r="L16" s="9">
        <v>63.000000000000021</v>
      </c>
      <c r="M16" s="8">
        <f t="shared" si="0"/>
        <v>63.000000000000021</v>
      </c>
      <c r="N16" s="8">
        <f t="shared" si="1"/>
        <v>0</v>
      </c>
      <c r="O16" s="8">
        <f t="shared" si="2"/>
        <v>63.000000000000021</v>
      </c>
      <c r="P16" s="8">
        <f t="shared" si="2"/>
        <v>63.000000000000021</v>
      </c>
      <c r="R16"/>
      <c r="S16"/>
      <c r="T16"/>
      <c r="U16"/>
      <c r="V16"/>
    </row>
    <row r="17" spans="1:22" x14ac:dyDescent="0.25">
      <c r="A17" s="9">
        <v>17.999999999999908</v>
      </c>
      <c r="B17" s="10">
        <v>9</v>
      </c>
      <c r="C17" s="10">
        <v>11</v>
      </c>
      <c r="D17" s="10">
        <v>2</v>
      </c>
      <c r="E17" s="10">
        <v>21</v>
      </c>
      <c r="F17" s="9">
        <v>0</v>
      </c>
      <c r="G17" s="8">
        <f t="shared" si="3"/>
        <v>21</v>
      </c>
      <c r="R17"/>
      <c r="S17"/>
      <c r="T17"/>
      <c r="U17"/>
      <c r="V17"/>
    </row>
    <row r="18" spans="1:22" x14ac:dyDescent="0.25">
      <c r="A18" s="9">
        <v>14.00000000000011</v>
      </c>
      <c r="B18" s="10">
        <v>10</v>
      </c>
      <c r="C18" s="10">
        <v>13</v>
      </c>
      <c r="D18" s="10">
        <v>5</v>
      </c>
      <c r="E18" s="10">
        <v>15</v>
      </c>
      <c r="F18" s="9">
        <v>0</v>
      </c>
      <c r="G18" s="8">
        <f t="shared" si="3"/>
        <v>15</v>
      </c>
      <c r="I18" s="12" t="s">
        <v>21</v>
      </c>
      <c r="J18" s="13">
        <f>L16</f>
        <v>63.000000000000021</v>
      </c>
      <c r="R18"/>
      <c r="S18"/>
      <c r="T18"/>
      <c r="U18"/>
      <c r="V18"/>
    </row>
    <row r="19" spans="1:22" x14ac:dyDescent="0.25">
      <c r="A19" s="9">
        <v>4.0000000000001759</v>
      </c>
      <c r="B19" s="10">
        <v>11</v>
      </c>
      <c r="C19" s="10">
        <v>12</v>
      </c>
      <c r="D19" s="10">
        <v>2</v>
      </c>
      <c r="E19" s="10">
        <v>20</v>
      </c>
      <c r="F19" s="9">
        <v>0</v>
      </c>
      <c r="G19" s="8">
        <f t="shared" si="3"/>
        <v>20</v>
      </c>
      <c r="I19" s="12"/>
      <c r="R19"/>
      <c r="S19"/>
      <c r="T19"/>
      <c r="U19"/>
      <c r="V19"/>
    </row>
    <row r="20" spans="1:22" x14ac:dyDescent="0.25">
      <c r="A20" s="9">
        <v>15.999999999999734</v>
      </c>
      <c r="B20" s="10">
        <v>11</v>
      </c>
      <c r="C20" s="10">
        <v>13</v>
      </c>
      <c r="D20" s="10">
        <v>1</v>
      </c>
      <c r="E20" s="10">
        <v>10</v>
      </c>
      <c r="F20" s="9">
        <v>1</v>
      </c>
      <c r="G20" s="8">
        <f t="shared" si="3"/>
        <v>20</v>
      </c>
      <c r="R20"/>
      <c r="S20"/>
      <c r="T20"/>
      <c r="U20"/>
      <c r="V20"/>
    </row>
    <row r="21" spans="1:22" x14ac:dyDescent="0.25">
      <c r="A21" s="9">
        <v>21.000000000000167</v>
      </c>
      <c r="B21" s="10">
        <v>12</v>
      </c>
      <c r="C21" s="10">
        <v>15</v>
      </c>
      <c r="D21" s="10">
        <v>4</v>
      </c>
      <c r="E21" s="10">
        <v>23</v>
      </c>
      <c r="F21" s="9">
        <v>0</v>
      </c>
      <c r="G21" s="8">
        <f t="shared" si="3"/>
        <v>23</v>
      </c>
      <c r="I21" s="8" t="s">
        <v>28</v>
      </c>
      <c r="J21" s="10">
        <v>4</v>
      </c>
      <c r="R21"/>
      <c r="S21"/>
      <c r="T21"/>
      <c r="U21"/>
      <c r="V21"/>
    </row>
    <row r="22" spans="1:22" x14ac:dyDescent="0.25">
      <c r="A22" s="9">
        <v>9.0000000000000142</v>
      </c>
      <c r="B22" s="10">
        <v>13</v>
      </c>
      <c r="C22" s="10">
        <v>14</v>
      </c>
      <c r="D22" s="10">
        <v>2</v>
      </c>
      <c r="E22" s="10">
        <v>9</v>
      </c>
      <c r="F22" s="9">
        <v>0</v>
      </c>
      <c r="G22" s="8">
        <f t="shared" si="3"/>
        <v>9</v>
      </c>
      <c r="I22" s="8" t="s">
        <v>29</v>
      </c>
      <c r="J22" s="8">
        <f>SUM(F2:F24)</f>
        <v>4</v>
      </c>
      <c r="R22"/>
      <c r="S22"/>
      <c r="T22"/>
      <c r="U22"/>
      <c r="V22"/>
    </row>
    <row r="23" spans="1:22" x14ac:dyDescent="0.25">
      <c r="A23" s="9">
        <v>20.99999999999984</v>
      </c>
      <c r="B23" s="10">
        <v>13</v>
      </c>
      <c r="C23" s="10">
        <v>15</v>
      </c>
      <c r="D23" s="10">
        <v>4</v>
      </c>
      <c r="E23" s="10">
        <v>21</v>
      </c>
      <c r="F23" s="9">
        <v>0</v>
      </c>
      <c r="G23" s="8">
        <f t="shared" si="3"/>
        <v>21</v>
      </c>
      <c r="R23"/>
      <c r="S23"/>
      <c r="T23"/>
      <c r="U23"/>
      <c r="V23"/>
    </row>
    <row r="24" spans="1:22" x14ac:dyDescent="0.25">
      <c r="A24" s="9">
        <v>21.000000000000014</v>
      </c>
      <c r="B24" s="10">
        <v>14</v>
      </c>
      <c r="C24" s="10">
        <v>15</v>
      </c>
      <c r="D24" s="10">
        <v>4</v>
      </c>
      <c r="E24" s="10">
        <v>22</v>
      </c>
      <c r="F24" s="9">
        <v>0</v>
      </c>
      <c r="G24" s="8">
        <f t="shared" si="3"/>
        <v>22</v>
      </c>
      <c r="R24"/>
      <c r="S24"/>
      <c r="T24"/>
      <c r="U24"/>
      <c r="V24"/>
    </row>
    <row r="25" spans="1:22" x14ac:dyDescent="0.25">
      <c r="R25"/>
      <c r="S25"/>
      <c r="T25"/>
      <c r="U25"/>
      <c r="V25"/>
    </row>
    <row r="26" spans="1:22" x14ac:dyDescent="0.25">
      <c r="R26"/>
      <c r="S26"/>
      <c r="T26"/>
      <c r="U26"/>
      <c r="V26"/>
    </row>
    <row r="27" spans="1:22" x14ac:dyDescent="0.25">
      <c r="R27"/>
      <c r="S27"/>
      <c r="T27"/>
      <c r="U27"/>
      <c r="V27"/>
    </row>
    <row r="28" spans="1:22" x14ac:dyDescent="0.25">
      <c r="R28"/>
      <c r="S28"/>
      <c r="T28"/>
      <c r="U28"/>
      <c r="V28"/>
    </row>
  </sheetData>
  <autoFilter ref="A1:E24"/>
  <pageMargins left="0.75" right="0.75" top="1" bottom="1" header="0.5" footer="0.5"/>
  <pageSetup orientation="portrait"/>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
  <sheetViews>
    <sheetView workbookViewId="0">
      <selection activeCell="E111" sqref="E111"/>
    </sheetView>
  </sheetViews>
  <sheetFormatPr defaultRowHeight="15" x14ac:dyDescent="0.25"/>
  <cols>
    <col min="1" max="1" width="16.85546875" bestFit="1" customWidth="1"/>
    <col min="2" max="2" width="15.7109375" bestFit="1" customWidth="1"/>
    <col min="4" max="4" width="10" customWidth="1"/>
    <col min="5" max="5" width="12.85546875" customWidth="1"/>
    <col min="6" max="6" width="40.42578125" bestFit="1" customWidth="1"/>
    <col min="8" max="8" width="12.28515625" bestFit="1" customWidth="1"/>
    <col min="12" max="12" width="26" bestFit="1" customWidth="1"/>
    <col min="13" max="13" width="11.42578125" customWidth="1"/>
  </cols>
  <sheetData>
    <row r="1" spans="1:16" x14ac:dyDescent="0.25">
      <c r="A1" s="16"/>
      <c r="B1" s="17" t="s">
        <v>30</v>
      </c>
      <c r="C1" s="17" t="s">
        <v>31</v>
      </c>
      <c r="D1" s="17" t="s">
        <v>32</v>
      </c>
      <c r="E1" s="17" t="s">
        <v>33</v>
      </c>
      <c r="F1" s="17" t="s">
        <v>34</v>
      </c>
      <c r="G1" s="16"/>
      <c r="H1" s="16"/>
      <c r="I1" s="16"/>
      <c r="J1" s="16"/>
      <c r="K1" s="16"/>
      <c r="L1" s="18"/>
      <c r="M1" s="18"/>
      <c r="N1" s="18"/>
      <c r="O1" s="16"/>
      <c r="P1" s="16"/>
    </row>
    <row r="2" spans="1:16" x14ac:dyDescent="0.25">
      <c r="A2" s="16"/>
      <c r="B2" s="19"/>
      <c r="C2" s="19"/>
      <c r="D2" s="19"/>
      <c r="E2" s="20">
        <v>2</v>
      </c>
      <c r="F2" s="21">
        <v>10000</v>
      </c>
      <c r="G2" s="16"/>
      <c r="H2" s="16"/>
      <c r="I2" s="16"/>
      <c r="J2" s="16"/>
      <c r="K2" s="16"/>
      <c r="L2" s="22" t="s">
        <v>35</v>
      </c>
      <c r="M2" s="23">
        <v>5000</v>
      </c>
      <c r="N2" s="16" t="s">
        <v>36</v>
      </c>
      <c r="O2" s="16"/>
      <c r="P2" s="16"/>
    </row>
    <row r="3" spans="1:16" x14ac:dyDescent="0.25">
      <c r="A3" s="16"/>
      <c r="B3" s="16"/>
      <c r="C3" s="16"/>
      <c r="D3" s="16"/>
      <c r="E3" s="16"/>
      <c r="F3" s="16"/>
      <c r="G3" s="16"/>
      <c r="H3" s="16"/>
      <c r="I3" s="16"/>
      <c r="J3" s="16"/>
      <c r="K3" s="16"/>
      <c r="L3" s="22" t="s">
        <v>37</v>
      </c>
      <c r="M3" s="23">
        <v>15000</v>
      </c>
      <c r="N3" s="16" t="s">
        <v>38</v>
      </c>
      <c r="O3" s="16"/>
      <c r="P3" s="16"/>
    </row>
    <row r="4" spans="1:16" ht="15.75" x14ac:dyDescent="0.25">
      <c r="A4" s="38" t="s">
        <v>53</v>
      </c>
      <c r="B4" s="16"/>
      <c r="C4" s="16"/>
      <c r="D4" s="16"/>
      <c r="E4" s="16"/>
      <c r="F4" s="16"/>
      <c r="G4" s="16"/>
      <c r="H4" s="16"/>
      <c r="I4" s="16"/>
      <c r="J4" s="16"/>
      <c r="K4" s="16"/>
      <c r="L4" s="26"/>
      <c r="M4" s="26"/>
      <c r="N4" s="26"/>
      <c r="O4" s="16"/>
      <c r="P4" s="16"/>
    </row>
    <row r="5" spans="1:16" x14ac:dyDescent="0.25">
      <c r="A5" s="24" t="s">
        <v>39</v>
      </c>
      <c r="B5" s="24" t="s">
        <v>40</v>
      </c>
      <c r="C5" s="24" t="s">
        <v>41</v>
      </c>
      <c r="D5" s="24" t="s">
        <v>42</v>
      </c>
      <c r="E5" s="24" t="s">
        <v>43</v>
      </c>
      <c r="F5" s="25" t="s">
        <v>44</v>
      </c>
      <c r="G5" s="25" t="s">
        <v>45</v>
      </c>
      <c r="H5" s="40" t="s">
        <v>61</v>
      </c>
      <c r="I5" s="16"/>
      <c r="J5" s="16"/>
      <c r="K5" s="16"/>
      <c r="L5" s="32" t="s">
        <v>47</v>
      </c>
      <c r="M5" s="33">
        <f>SUM(H6:H10,H13:H17)</f>
        <v>-5528</v>
      </c>
      <c r="N5" s="31"/>
      <c r="O5" s="16"/>
      <c r="P5" s="16"/>
    </row>
    <row r="6" spans="1:16" x14ac:dyDescent="0.25">
      <c r="A6" s="27">
        <v>1</v>
      </c>
      <c r="B6" s="28">
        <v>6203</v>
      </c>
      <c r="C6" s="36">
        <v>258</v>
      </c>
      <c r="D6" s="36" t="s">
        <v>46</v>
      </c>
      <c r="E6" s="29"/>
      <c r="F6" s="16">
        <f>SUMPRODUCT(B6:C6,$B$2:$C$2)-$F$2*E6</f>
        <v>0</v>
      </c>
      <c r="G6" s="30">
        <f>$D$2-$E$2</f>
        <v>-2</v>
      </c>
      <c r="H6" s="31">
        <f>(1-E6)*B6+E6*($M$2+B6)</f>
        <v>6203</v>
      </c>
      <c r="I6" s="16"/>
      <c r="J6" s="16"/>
      <c r="K6" s="16"/>
      <c r="L6" s="16"/>
      <c r="M6" s="16"/>
      <c r="N6" s="16"/>
      <c r="O6" s="16"/>
      <c r="P6" s="16"/>
    </row>
    <row r="7" spans="1:16" x14ac:dyDescent="0.25">
      <c r="A7" s="27">
        <v>2</v>
      </c>
      <c r="B7" s="28">
        <v>1389</v>
      </c>
      <c r="C7" s="36">
        <v>189</v>
      </c>
      <c r="D7" s="36" t="s">
        <v>46</v>
      </c>
      <c r="E7" s="29"/>
      <c r="F7" s="16">
        <f t="shared" ref="F7:F10" si="0">SUMPRODUCT(B7:C7,$B$2:$C$2)-$F$2*E7</f>
        <v>0</v>
      </c>
      <c r="G7" s="30">
        <f t="shared" ref="G7:G10" si="1">$D$2-$E$2</f>
        <v>-2</v>
      </c>
      <c r="H7" s="31">
        <f>(1-E7)*B7+E7*($M$2+B7)</f>
        <v>1389</v>
      </c>
      <c r="I7" s="16"/>
      <c r="J7" s="16"/>
      <c r="K7" s="16"/>
      <c r="N7" s="16"/>
      <c r="O7" s="16"/>
      <c r="P7" s="16"/>
    </row>
    <row r="8" spans="1:16" x14ac:dyDescent="0.25">
      <c r="A8" s="27">
        <v>3</v>
      </c>
      <c r="B8" s="28">
        <v>18880</v>
      </c>
      <c r="C8" s="36">
        <v>456</v>
      </c>
      <c r="D8" s="36" t="s">
        <v>46</v>
      </c>
      <c r="E8" s="29"/>
      <c r="F8" s="16">
        <f t="shared" si="0"/>
        <v>0</v>
      </c>
      <c r="G8" s="30">
        <f t="shared" si="1"/>
        <v>-2</v>
      </c>
      <c r="H8" s="31">
        <f>(1-E8)*B8+E8*($M$2+B8)</f>
        <v>18880</v>
      </c>
      <c r="I8" s="16"/>
      <c r="J8" s="16"/>
      <c r="K8" s="16"/>
      <c r="L8" s="16"/>
      <c r="M8" s="16"/>
      <c r="N8" s="16"/>
      <c r="O8" s="16"/>
      <c r="P8" s="16"/>
    </row>
    <row r="9" spans="1:16" x14ac:dyDescent="0.25">
      <c r="A9" s="27">
        <v>4</v>
      </c>
      <c r="B9" s="28">
        <v>8200</v>
      </c>
      <c r="C9" s="36">
        <v>100</v>
      </c>
      <c r="D9" s="36" t="s">
        <v>46</v>
      </c>
      <c r="E9" s="29"/>
      <c r="F9" s="16">
        <f t="shared" si="0"/>
        <v>0</v>
      </c>
      <c r="G9" s="30">
        <f t="shared" si="1"/>
        <v>-2</v>
      </c>
      <c r="H9" s="31">
        <f>(1-E9)*B9+E9*($M$2+B9)</f>
        <v>8200</v>
      </c>
      <c r="I9" s="16"/>
      <c r="J9" s="16"/>
      <c r="K9" s="16"/>
      <c r="L9" s="16"/>
      <c r="M9" s="16"/>
      <c r="N9" s="16"/>
      <c r="O9" s="16"/>
      <c r="P9" s="16"/>
    </row>
    <row r="10" spans="1:16" x14ac:dyDescent="0.25">
      <c r="A10" s="27">
        <v>5</v>
      </c>
      <c r="B10" s="28">
        <v>9800</v>
      </c>
      <c r="C10" s="36">
        <v>160</v>
      </c>
      <c r="D10" s="36" t="s">
        <v>46</v>
      </c>
      <c r="E10" s="29"/>
      <c r="F10" s="16">
        <f t="shared" si="0"/>
        <v>0</v>
      </c>
      <c r="G10" s="30">
        <f t="shared" si="1"/>
        <v>-2</v>
      </c>
      <c r="H10" s="31">
        <f>(1-E10)*B10+E10*($M$2+B10)</f>
        <v>9800</v>
      </c>
      <c r="I10" s="16"/>
      <c r="J10" s="16"/>
      <c r="K10" s="34"/>
      <c r="L10" s="34"/>
      <c r="M10" s="34"/>
      <c r="N10" s="34"/>
      <c r="O10" s="34"/>
      <c r="P10" s="34"/>
    </row>
    <row r="11" spans="1:16" x14ac:dyDescent="0.25">
      <c r="A11" s="16"/>
      <c r="B11" s="16"/>
      <c r="C11" s="16"/>
      <c r="D11" s="16"/>
      <c r="E11" s="16"/>
      <c r="F11" s="16"/>
      <c r="G11" s="16"/>
      <c r="H11" s="16"/>
      <c r="I11" s="16"/>
      <c r="J11" s="16"/>
      <c r="K11" s="26" t="s">
        <v>51</v>
      </c>
      <c r="L11" s="26"/>
      <c r="M11" s="34"/>
      <c r="N11" s="34"/>
      <c r="O11" s="34"/>
      <c r="P11" s="34"/>
    </row>
    <row r="12" spans="1:16" x14ac:dyDescent="0.25">
      <c r="A12" s="24" t="s">
        <v>39</v>
      </c>
      <c r="B12" s="24" t="s">
        <v>40</v>
      </c>
      <c r="C12" s="24" t="s">
        <v>41</v>
      </c>
      <c r="D12" s="24" t="s">
        <v>42</v>
      </c>
      <c r="E12" s="24" t="s">
        <v>43</v>
      </c>
      <c r="F12" s="25" t="s">
        <v>48</v>
      </c>
      <c r="G12" s="25" t="s">
        <v>49</v>
      </c>
      <c r="H12" s="40" t="s">
        <v>61</v>
      </c>
      <c r="I12" s="16"/>
      <c r="J12" s="16"/>
      <c r="K12" s="26" t="s">
        <v>52</v>
      </c>
      <c r="L12" s="26" t="s">
        <v>41</v>
      </c>
      <c r="M12" s="34"/>
      <c r="N12" s="34"/>
      <c r="O12" s="34"/>
      <c r="P12" s="34"/>
    </row>
    <row r="13" spans="1:16" x14ac:dyDescent="0.25">
      <c r="A13" s="27">
        <v>6</v>
      </c>
      <c r="B13" s="28">
        <v>17982</v>
      </c>
      <c r="C13" s="36">
        <v>198</v>
      </c>
      <c r="D13" s="36" t="s">
        <v>50</v>
      </c>
      <c r="E13" s="29"/>
      <c r="F13" s="16">
        <f>SUMPRODUCT(B13:C13,$B$2:$C$2)+$F$2*E13</f>
        <v>0</v>
      </c>
      <c r="G13" s="30">
        <f>$D$2+$E$2</f>
        <v>2</v>
      </c>
      <c r="H13" s="31">
        <f>(1-E13)*($M$2-$M$3)+E13*B13</f>
        <v>-10000</v>
      </c>
      <c r="I13" s="16"/>
      <c r="J13" s="16"/>
      <c r="K13" s="18">
        <v>0</v>
      </c>
      <c r="L13" s="35" t="e">
        <f>-K13*$B$2/$C$2+$D$2/$C$2</f>
        <v>#DIV/0!</v>
      </c>
      <c r="M13" s="34"/>
      <c r="N13" s="34"/>
      <c r="O13" s="34"/>
      <c r="P13" s="34"/>
    </row>
    <row r="14" spans="1:16" x14ac:dyDescent="0.25">
      <c r="A14" s="27">
        <v>7</v>
      </c>
      <c r="B14" s="28">
        <v>18350</v>
      </c>
      <c r="C14" s="36">
        <v>350</v>
      </c>
      <c r="D14" s="36" t="s">
        <v>50</v>
      </c>
      <c r="E14" s="29"/>
      <c r="F14" s="16">
        <f t="shared" ref="F14:F17" si="2">SUMPRODUCT(B14:C14,$B$2:$C$2)+$F$2*E14</f>
        <v>0</v>
      </c>
      <c r="G14" s="30">
        <f t="shared" ref="G14:G17" si="3">$D$2+$E$2</f>
        <v>2</v>
      </c>
      <c r="H14" s="31">
        <f>(1-E14)*($M$2-$M$3)+E14*B14</f>
        <v>-10000</v>
      </c>
      <c r="I14" s="16"/>
      <c r="J14" s="16"/>
      <c r="K14" s="18">
        <v>2500</v>
      </c>
      <c r="L14" s="35" t="e">
        <f t="shared" ref="L14:L22" si="4">-K14*$B$2/$C$2+$D$2/$C$2</f>
        <v>#DIV/0!</v>
      </c>
      <c r="M14" s="34"/>
      <c r="N14" s="34"/>
      <c r="O14" s="34"/>
      <c r="P14" s="34"/>
    </row>
    <row r="15" spans="1:16" x14ac:dyDescent="0.25">
      <c r="A15" s="27">
        <v>8</v>
      </c>
      <c r="B15" s="28">
        <v>12578</v>
      </c>
      <c r="C15" s="36">
        <v>388</v>
      </c>
      <c r="D15" s="36" t="s">
        <v>50</v>
      </c>
      <c r="E15" s="29"/>
      <c r="F15" s="16">
        <f t="shared" si="2"/>
        <v>0</v>
      </c>
      <c r="G15" s="30">
        <f t="shared" si="3"/>
        <v>2</v>
      </c>
      <c r="H15" s="31">
        <f>(1-E15)*($M$2-$M$3)+E15*B15</f>
        <v>-10000</v>
      </c>
      <c r="I15" s="16"/>
      <c r="J15" s="16"/>
      <c r="K15" s="18">
        <v>5000</v>
      </c>
      <c r="L15" s="35" t="e">
        <f t="shared" si="4"/>
        <v>#DIV/0!</v>
      </c>
      <c r="M15" s="34"/>
      <c r="N15" s="34"/>
      <c r="O15" s="34"/>
      <c r="P15" s="34"/>
    </row>
    <row r="16" spans="1:16" x14ac:dyDescent="0.25">
      <c r="A16" s="27">
        <v>9</v>
      </c>
      <c r="B16" s="28">
        <v>6893</v>
      </c>
      <c r="C16" s="36">
        <v>250</v>
      </c>
      <c r="D16" s="36" t="s">
        <v>50</v>
      </c>
      <c r="E16" s="29"/>
      <c r="F16" s="16">
        <f t="shared" si="2"/>
        <v>0</v>
      </c>
      <c r="G16" s="30">
        <f t="shared" si="3"/>
        <v>2</v>
      </c>
      <c r="H16" s="31">
        <f>(1-E16)*($M$2-$M$3)+E16*B16</f>
        <v>-10000</v>
      </c>
      <c r="I16" s="16"/>
      <c r="J16" s="16"/>
      <c r="K16" s="18">
        <v>7500</v>
      </c>
      <c r="L16" s="35" t="e">
        <f t="shared" si="4"/>
        <v>#DIV/0!</v>
      </c>
      <c r="M16" s="34"/>
      <c r="N16" s="34"/>
      <c r="O16" s="34"/>
      <c r="P16" s="34"/>
    </row>
    <row r="17" spans="1:16" x14ac:dyDescent="0.25">
      <c r="A17" s="27">
        <v>10</v>
      </c>
      <c r="B17" s="28">
        <v>3682</v>
      </c>
      <c r="C17" s="36">
        <v>105</v>
      </c>
      <c r="D17" s="36" t="s">
        <v>50</v>
      </c>
      <c r="E17" s="29"/>
      <c r="F17" s="16">
        <f t="shared" si="2"/>
        <v>0</v>
      </c>
      <c r="G17" s="30">
        <f t="shared" si="3"/>
        <v>2</v>
      </c>
      <c r="H17" s="31">
        <f>(1-E17)*($M$2-$M$3)+E17*B17</f>
        <v>-10000</v>
      </c>
      <c r="I17" s="16"/>
      <c r="J17" s="16"/>
      <c r="K17" s="18">
        <v>10000</v>
      </c>
      <c r="L17" s="35" t="e">
        <f t="shared" si="4"/>
        <v>#DIV/0!</v>
      </c>
      <c r="M17" s="34"/>
      <c r="N17" s="34"/>
      <c r="O17" s="34"/>
      <c r="P17" s="34"/>
    </row>
    <row r="18" spans="1:16" x14ac:dyDescent="0.25">
      <c r="A18" s="16"/>
      <c r="B18" s="16"/>
      <c r="C18" s="16"/>
      <c r="D18" s="16"/>
      <c r="E18" s="16"/>
      <c r="F18" s="16"/>
      <c r="G18" s="16"/>
      <c r="H18" s="16"/>
      <c r="I18" s="16"/>
      <c r="J18" s="16"/>
      <c r="K18" s="18">
        <v>12500</v>
      </c>
      <c r="L18" s="35" t="e">
        <f t="shared" si="4"/>
        <v>#DIV/0!</v>
      </c>
      <c r="M18" s="34"/>
      <c r="N18" s="34"/>
      <c r="O18" s="34"/>
      <c r="P18" s="34"/>
    </row>
    <row r="19" spans="1:16" x14ac:dyDescent="0.25">
      <c r="A19" s="16"/>
      <c r="B19" s="16"/>
      <c r="C19" s="16"/>
      <c r="D19" s="16"/>
      <c r="E19" s="16"/>
      <c r="F19" s="16"/>
      <c r="G19" s="16"/>
      <c r="H19" s="16"/>
      <c r="I19" s="16"/>
      <c r="J19" s="16"/>
      <c r="K19" s="18">
        <v>15000</v>
      </c>
      <c r="L19" s="35" t="e">
        <f t="shared" si="4"/>
        <v>#DIV/0!</v>
      </c>
      <c r="M19" s="34"/>
      <c r="N19" s="34"/>
      <c r="O19" s="34"/>
      <c r="P19" s="34"/>
    </row>
    <row r="20" spans="1:16" ht="15.75" x14ac:dyDescent="0.25">
      <c r="A20" s="38" t="s">
        <v>54</v>
      </c>
      <c r="B20" s="16"/>
      <c r="C20" s="16"/>
      <c r="D20" s="16"/>
      <c r="E20" s="16"/>
      <c r="F20" s="16"/>
      <c r="G20" s="16"/>
      <c r="H20" s="16"/>
      <c r="I20" s="16"/>
      <c r="J20" s="16"/>
      <c r="K20" s="18">
        <v>17500</v>
      </c>
      <c r="L20" s="35" t="e">
        <f t="shared" si="4"/>
        <v>#DIV/0!</v>
      </c>
      <c r="M20" s="34"/>
      <c r="N20" s="34"/>
      <c r="O20" s="34"/>
      <c r="P20" s="34"/>
    </row>
    <row r="21" spans="1:16" x14ac:dyDescent="0.25">
      <c r="A21" s="24" t="s">
        <v>39</v>
      </c>
      <c r="B21" s="24" t="s">
        <v>40</v>
      </c>
      <c r="C21" s="24" t="s">
        <v>41</v>
      </c>
      <c r="D21" s="24" t="s">
        <v>42</v>
      </c>
      <c r="E21" s="5" t="s">
        <v>55</v>
      </c>
      <c r="F21" s="40" t="s">
        <v>61</v>
      </c>
      <c r="G21" s="16"/>
      <c r="H21" s="16"/>
      <c r="I21" s="16"/>
      <c r="J21" s="16"/>
      <c r="K21" s="18">
        <v>20000</v>
      </c>
      <c r="L21" s="35" t="e">
        <f t="shared" si="4"/>
        <v>#DIV/0!</v>
      </c>
      <c r="M21" s="34"/>
      <c r="N21" s="34"/>
      <c r="O21" s="34"/>
      <c r="P21" s="34"/>
    </row>
    <row r="22" spans="1:16" x14ac:dyDescent="0.25">
      <c r="A22" s="16">
        <v>11</v>
      </c>
      <c r="B22" s="28">
        <v>10614</v>
      </c>
      <c r="C22" s="36">
        <v>255</v>
      </c>
      <c r="D22" s="36" t="s">
        <v>46</v>
      </c>
      <c r="F22" s="37"/>
      <c r="G22" s="16"/>
      <c r="H22" s="16"/>
      <c r="I22" s="16"/>
      <c r="J22" s="16"/>
      <c r="K22" s="18">
        <v>22500</v>
      </c>
      <c r="L22" s="35" t="e">
        <f t="shared" si="4"/>
        <v>#DIV/0!</v>
      </c>
      <c r="M22" s="34"/>
      <c r="N22" s="34"/>
      <c r="O22" s="34"/>
      <c r="P22" s="34"/>
    </row>
    <row r="23" spans="1:16" x14ac:dyDescent="0.25">
      <c r="A23" s="16">
        <v>12</v>
      </c>
      <c r="B23" s="28">
        <v>8067</v>
      </c>
      <c r="C23" s="36">
        <v>60</v>
      </c>
      <c r="D23" s="36" t="s">
        <v>46</v>
      </c>
      <c r="F23" s="37"/>
      <c r="G23" s="16"/>
      <c r="H23" s="16"/>
      <c r="I23" s="16"/>
      <c r="J23" s="16"/>
      <c r="K23" s="34"/>
      <c r="L23" s="34"/>
      <c r="M23" s="34"/>
      <c r="N23" s="34"/>
      <c r="O23" s="34"/>
      <c r="P23" s="34"/>
    </row>
    <row r="24" spans="1:16" x14ac:dyDescent="0.25">
      <c r="A24" s="16">
        <v>13</v>
      </c>
      <c r="B24" s="28">
        <v>4280</v>
      </c>
      <c r="C24" s="36">
        <v>280</v>
      </c>
      <c r="D24" s="36" t="s">
        <v>46</v>
      </c>
      <c r="F24" s="37"/>
      <c r="G24" s="16"/>
      <c r="H24" s="16"/>
      <c r="I24" s="16"/>
      <c r="J24" s="16"/>
      <c r="K24" s="34"/>
      <c r="L24" s="34"/>
      <c r="M24" s="34"/>
      <c r="N24" s="34"/>
      <c r="O24" s="34"/>
      <c r="P24" s="34"/>
    </row>
    <row r="25" spans="1:16" x14ac:dyDescent="0.25">
      <c r="A25" s="16">
        <v>14</v>
      </c>
      <c r="B25" s="28">
        <v>13577</v>
      </c>
      <c r="C25" s="36">
        <v>342</v>
      </c>
      <c r="D25" s="36" t="s">
        <v>50</v>
      </c>
      <c r="F25" s="37"/>
      <c r="G25" s="16"/>
      <c r="H25" s="16"/>
      <c r="I25" s="16"/>
      <c r="J25" s="16"/>
      <c r="K25" s="34"/>
      <c r="L25" s="34"/>
      <c r="M25" s="34"/>
      <c r="N25" s="34"/>
      <c r="O25" s="34"/>
      <c r="P25" s="34"/>
    </row>
    <row r="26" spans="1:16" x14ac:dyDescent="0.25">
      <c r="A26" s="16">
        <v>15</v>
      </c>
      <c r="B26" s="28">
        <v>17982</v>
      </c>
      <c r="C26" s="36">
        <v>198</v>
      </c>
      <c r="D26" s="36" t="s">
        <v>50</v>
      </c>
      <c r="F26" s="37"/>
      <c r="G26" s="16"/>
      <c r="H26" s="16"/>
      <c r="I26" s="16"/>
      <c r="J26" s="16"/>
      <c r="K26" s="34"/>
      <c r="L26" s="34"/>
      <c r="M26" s="34"/>
      <c r="N26" s="34"/>
      <c r="O26" s="34"/>
      <c r="P26" s="34"/>
    </row>
    <row r="27" spans="1:16" x14ac:dyDescent="0.25">
      <c r="A27" s="16"/>
      <c r="B27" s="16"/>
      <c r="C27" s="16"/>
      <c r="D27" s="16"/>
      <c r="E27" s="16"/>
      <c r="F27" s="16"/>
      <c r="G27" s="16"/>
      <c r="H27" s="16"/>
      <c r="I27" s="16"/>
      <c r="J27" s="16"/>
      <c r="K27" s="34"/>
      <c r="L27" s="34"/>
      <c r="M27" s="34"/>
      <c r="N27" s="34"/>
      <c r="O27" s="34"/>
      <c r="P27" s="34"/>
    </row>
    <row r="28" spans="1:16" x14ac:dyDescent="0.25">
      <c r="A28" s="16"/>
      <c r="B28" s="16"/>
      <c r="C28" s="16"/>
      <c r="D28" s="16"/>
      <c r="E28" s="16"/>
      <c r="F28" s="16"/>
      <c r="G28" s="16"/>
      <c r="H28" s="16"/>
      <c r="I28" s="16"/>
      <c r="J28" s="16"/>
      <c r="K28" s="34"/>
      <c r="L28" s="34"/>
      <c r="M28" s="34"/>
      <c r="N28" s="34"/>
      <c r="O28" s="34"/>
      <c r="P28" s="34"/>
    </row>
    <row r="29" spans="1:16" x14ac:dyDescent="0.25">
      <c r="A29" s="16"/>
      <c r="B29" s="16"/>
      <c r="C29" s="16"/>
      <c r="D29" s="16"/>
      <c r="E29" s="16"/>
      <c r="F29" s="16"/>
      <c r="G29" s="16"/>
      <c r="H29" s="16"/>
      <c r="I29" s="16"/>
      <c r="J29" s="16"/>
      <c r="K29" s="34"/>
      <c r="L29" s="34"/>
      <c r="M29" s="34"/>
      <c r="N29" s="34"/>
      <c r="O29" s="34"/>
      <c r="P29" s="34"/>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4"/>
  <sheetViews>
    <sheetView workbookViewId="0">
      <selection activeCell="F29" sqref="F29"/>
    </sheetView>
  </sheetViews>
  <sheetFormatPr defaultColWidth="9.140625" defaultRowHeight="15" x14ac:dyDescent="0.25"/>
  <cols>
    <col min="1" max="1" width="13.5703125" style="16" bestFit="1" customWidth="1"/>
    <col min="2" max="2" width="15.7109375" style="16" bestFit="1" customWidth="1"/>
    <col min="3" max="3" width="8.7109375" style="16" bestFit="1" customWidth="1"/>
    <col min="4" max="4" width="9.28515625" style="16" customWidth="1"/>
    <col min="5" max="5" width="17.140625" style="16" customWidth="1"/>
    <col min="6" max="6" width="40.42578125" style="16" bestFit="1" customWidth="1"/>
    <col min="7" max="8" width="12.28515625" style="16" bestFit="1" customWidth="1"/>
    <col min="9" max="9" width="13.42578125" style="16" customWidth="1"/>
    <col min="10" max="10" width="4.7109375" style="16" customWidth="1"/>
    <col min="11" max="11" width="8.7109375" style="16" customWidth="1"/>
    <col min="12" max="12" width="18" style="16" customWidth="1"/>
    <col min="13" max="13" width="12.85546875" style="16" customWidth="1"/>
    <col min="14" max="14" width="13.7109375" style="16" customWidth="1"/>
    <col min="15" max="16384" width="9.140625" style="16"/>
  </cols>
  <sheetData>
    <row r="1" spans="1:16" x14ac:dyDescent="0.25">
      <c r="B1" s="17" t="s">
        <v>30</v>
      </c>
      <c r="C1" s="17" t="s">
        <v>31</v>
      </c>
      <c r="D1" s="17" t="s">
        <v>32</v>
      </c>
      <c r="E1" s="17" t="s">
        <v>33</v>
      </c>
      <c r="F1" s="17" t="s">
        <v>34</v>
      </c>
      <c r="L1" s="18"/>
      <c r="M1" s="18"/>
      <c r="N1" s="18"/>
    </row>
    <row r="2" spans="1:16" x14ac:dyDescent="0.25">
      <c r="B2" s="19">
        <v>0</v>
      </c>
      <c r="C2" s="19">
        <v>1</v>
      </c>
      <c r="D2" s="19">
        <v>101.99999999999818</v>
      </c>
      <c r="E2" s="20">
        <v>2</v>
      </c>
      <c r="F2" s="21">
        <v>10000</v>
      </c>
      <c r="L2" s="22" t="s">
        <v>35</v>
      </c>
      <c r="M2" s="23">
        <v>5000</v>
      </c>
      <c r="N2" s="16" t="s">
        <v>36</v>
      </c>
    </row>
    <row r="3" spans="1:16" x14ac:dyDescent="0.25">
      <c r="L3" s="22" t="s">
        <v>37</v>
      </c>
      <c r="M3" s="23">
        <v>15000</v>
      </c>
      <c r="N3" s="16" t="s">
        <v>38</v>
      </c>
    </row>
    <row r="4" spans="1:16" ht="15.75" x14ac:dyDescent="0.25">
      <c r="A4" s="38" t="s">
        <v>53</v>
      </c>
      <c r="L4" s="26"/>
      <c r="M4" s="26"/>
      <c r="N4" s="26"/>
    </row>
    <row r="5" spans="1:16" x14ac:dyDescent="0.25">
      <c r="A5" s="24" t="s">
        <v>39</v>
      </c>
      <c r="B5" s="24" t="s">
        <v>40</v>
      </c>
      <c r="C5" s="24" t="s">
        <v>41</v>
      </c>
      <c r="D5" s="24" t="s">
        <v>42</v>
      </c>
      <c r="E5" s="24" t="s">
        <v>43</v>
      </c>
      <c r="F5" s="25" t="s">
        <v>44</v>
      </c>
      <c r="G5" s="25" t="s">
        <v>45</v>
      </c>
      <c r="H5" s="25" t="s">
        <v>61</v>
      </c>
      <c r="L5" s="32" t="s">
        <v>47</v>
      </c>
      <c r="M5" s="33">
        <f>SUM(H6:H10,H13:H17)</f>
        <v>14472</v>
      </c>
      <c r="N5" s="31"/>
    </row>
    <row r="6" spans="1:16" x14ac:dyDescent="0.25">
      <c r="A6" s="27">
        <v>1</v>
      </c>
      <c r="B6" s="28">
        <v>6203</v>
      </c>
      <c r="C6" s="36">
        <v>258</v>
      </c>
      <c r="D6" s="36" t="s">
        <v>46</v>
      </c>
      <c r="E6" s="29">
        <v>1</v>
      </c>
      <c r="F6" s="16">
        <f>SUMPRODUCT(B6:C6,$B$2:$C$2)-$F$2*E6</f>
        <v>-9742</v>
      </c>
      <c r="G6" s="30">
        <f>$D$2-$E$2</f>
        <v>99.999999999998181</v>
      </c>
      <c r="H6" s="31">
        <f>(1-E6)*B6+E6*($M$2+B6)</f>
        <v>11203</v>
      </c>
    </row>
    <row r="7" spans="1:16" x14ac:dyDescent="0.25">
      <c r="A7" s="27">
        <v>2</v>
      </c>
      <c r="B7" s="28">
        <v>1389</v>
      </c>
      <c r="C7" s="36">
        <v>189</v>
      </c>
      <c r="D7" s="36" t="s">
        <v>46</v>
      </c>
      <c r="E7" s="29">
        <v>1</v>
      </c>
      <c r="F7" s="16">
        <f t="shared" ref="F7:F10" si="0">SUMPRODUCT(B7:C7,$B$2:$C$2)-$F$2*E7</f>
        <v>-9811</v>
      </c>
      <c r="G7" s="30">
        <f t="shared" ref="G7:G10" si="1">$D$2-$E$2</f>
        <v>99.999999999998181</v>
      </c>
      <c r="H7" s="31">
        <f>(1-E7)*B7+E7*($M$2+B7)</f>
        <v>6389</v>
      </c>
      <c r="L7"/>
      <c r="M7"/>
    </row>
    <row r="8" spans="1:16" x14ac:dyDescent="0.25">
      <c r="A8" s="27">
        <v>3</v>
      </c>
      <c r="B8" s="28">
        <v>18880</v>
      </c>
      <c r="C8" s="36">
        <v>456</v>
      </c>
      <c r="D8" s="36" t="s">
        <v>46</v>
      </c>
      <c r="E8" s="29">
        <v>1</v>
      </c>
      <c r="F8" s="16">
        <f t="shared" si="0"/>
        <v>-9544</v>
      </c>
      <c r="G8" s="30">
        <f t="shared" si="1"/>
        <v>99.999999999998181</v>
      </c>
      <c r="H8" s="31">
        <f>(1-E8)*B8+E8*($M$2+B8)</f>
        <v>23880</v>
      </c>
    </row>
    <row r="9" spans="1:16" x14ac:dyDescent="0.25">
      <c r="A9" s="27">
        <v>4</v>
      </c>
      <c r="B9" s="28">
        <v>8200</v>
      </c>
      <c r="C9" s="36">
        <v>100</v>
      </c>
      <c r="D9" s="36" t="s">
        <v>46</v>
      </c>
      <c r="E9" s="29">
        <v>0</v>
      </c>
      <c r="F9" s="16">
        <f t="shared" si="0"/>
        <v>100</v>
      </c>
      <c r="G9" s="30">
        <f t="shared" si="1"/>
        <v>99.999999999998181</v>
      </c>
      <c r="H9" s="31">
        <f>(1-E9)*B9+E9*($M$2+B9)</f>
        <v>8200</v>
      </c>
    </row>
    <row r="10" spans="1:16" x14ac:dyDescent="0.25">
      <c r="A10" s="27">
        <v>5</v>
      </c>
      <c r="B10" s="28">
        <v>9800</v>
      </c>
      <c r="C10" s="36">
        <v>160</v>
      </c>
      <c r="D10" s="36" t="s">
        <v>46</v>
      </c>
      <c r="E10" s="29">
        <v>1</v>
      </c>
      <c r="F10" s="16">
        <f t="shared" si="0"/>
        <v>-9840</v>
      </c>
      <c r="G10" s="30">
        <f t="shared" si="1"/>
        <v>99.999999999998181</v>
      </c>
      <c r="H10" s="31">
        <f>(1-E10)*B10+E10*($M$2+B10)</f>
        <v>14800</v>
      </c>
      <c r="K10" s="34"/>
      <c r="L10" s="34"/>
      <c r="M10" s="34"/>
      <c r="N10" s="34"/>
      <c r="O10" s="34"/>
      <c r="P10" s="34"/>
    </row>
    <row r="11" spans="1:16" x14ac:dyDescent="0.25">
      <c r="K11" s="26" t="s">
        <v>51</v>
      </c>
      <c r="L11" s="26"/>
      <c r="M11" s="34"/>
      <c r="N11" s="34"/>
      <c r="O11" s="34"/>
      <c r="P11" s="34"/>
    </row>
    <row r="12" spans="1:16" x14ac:dyDescent="0.25">
      <c r="A12" s="24" t="s">
        <v>39</v>
      </c>
      <c r="B12" s="24" t="s">
        <v>40</v>
      </c>
      <c r="C12" s="24" t="s">
        <v>41</v>
      </c>
      <c r="D12" s="24" t="s">
        <v>42</v>
      </c>
      <c r="E12" s="24" t="s">
        <v>43</v>
      </c>
      <c r="F12" s="25" t="s">
        <v>48</v>
      </c>
      <c r="G12" s="25" t="s">
        <v>49</v>
      </c>
      <c r="H12" s="25" t="s">
        <v>61</v>
      </c>
      <c r="K12" s="26" t="s">
        <v>52</v>
      </c>
      <c r="L12" s="26" t="s">
        <v>41</v>
      </c>
      <c r="M12" s="34"/>
      <c r="N12" s="34"/>
      <c r="O12" s="34"/>
      <c r="P12" s="34"/>
    </row>
    <row r="13" spans="1:16" x14ac:dyDescent="0.25">
      <c r="A13" s="27">
        <v>6</v>
      </c>
      <c r="B13" s="28">
        <v>17982</v>
      </c>
      <c r="C13" s="36">
        <v>198</v>
      </c>
      <c r="D13" s="36" t="s">
        <v>50</v>
      </c>
      <c r="E13" s="29">
        <v>0</v>
      </c>
      <c r="F13" s="16">
        <f>SUMPRODUCT(B13:C13,$B$2:$C$2)+$F$2*E13</f>
        <v>198</v>
      </c>
      <c r="G13" s="30">
        <f>$D$2+$E$2</f>
        <v>103.99999999999818</v>
      </c>
      <c r="H13" s="31">
        <f>(1-E13)*($M$2-$M$3)+E13*B13</f>
        <v>-10000</v>
      </c>
      <c r="K13" s="18">
        <v>0</v>
      </c>
      <c r="L13" s="35">
        <f>-K13*$B$2/$C$2+$D$2/$C$2</f>
        <v>101.99999999999818</v>
      </c>
      <c r="M13" s="34"/>
      <c r="N13" s="34"/>
      <c r="O13" s="34"/>
      <c r="P13" s="34"/>
    </row>
    <row r="14" spans="1:16" x14ac:dyDescent="0.25">
      <c r="A14" s="27">
        <v>7</v>
      </c>
      <c r="B14" s="28">
        <v>18350</v>
      </c>
      <c r="C14" s="36">
        <v>350</v>
      </c>
      <c r="D14" s="36" t="s">
        <v>50</v>
      </c>
      <c r="E14" s="29">
        <v>0</v>
      </c>
      <c r="F14" s="16">
        <f t="shared" ref="F14:F17" si="2">SUMPRODUCT(B14:C14,$B$2:$C$2)+$F$2*E14</f>
        <v>350</v>
      </c>
      <c r="G14" s="30">
        <f t="shared" ref="G14:G17" si="3">$D$2+$E$2</f>
        <v>103.99999999999818</v>
      </c>
      <c r="H14" s="31">
        <f>(1-E14)*($M$2-$M$3)+E14*B14</f>
        <v>-10000</v>
      </c>
      <c r="K14" s="18">
        <v>2500</v>
      </c>
      <c r="L14" s="35">
        <f t="shared" ref="L14:L22" si="4">-K14*$B$2/$C$2+$D$2/$C$2</f>
        <v>101.99999999999818</v>
      </c>
      <c r="M14" s="34"/>
      <c r="N14" s="34"/>
      <c r="O14" s="34"/>
      <c r="P14" s="34"/>
    </row>
    <row r="15" spans="1:16" x14ac:dyDescent="0.25">
      <c r="A15" s="27">
        <v>8</v>
      </c>
      <c r="B15" s="28">
        <v>12578</v>
      </c>
      <c r="C15" s="36">
        <v>388</v>
      </c>
      <c r="D15" s="36" t="s">
        <v>50</v>
      </c>
      <c r="E15" s="29">
        <v>0</v>
      </c>
      <c r="F15" s="16">
        <f t="shared" si="2"/>
        <v>388</v>
      </c>
      <c r="G15" s="30">
        <f t="shared" si="3"/>
        <v>103.99999999999818</v>
      </c>
      <c r="H15" s="31">
        <f>(1-E15)*($M$2-$M$3)+E15*B15</f>
        <v>-10000</v>
      </c>
      <c r="K15" s="18">
        <v>5000</v>
      </c>
      <c r="L15" s="35">
        <f t="shared" si="4"/>
        <v>101.99999999999818</v>
      </c>
      <c r="M15" s="34"/>
      <c r="N15" s="34"/>
      <c r="O15" s="34"/>
      <c r="P15" s="34"/>
    </row>
    <row r="16" spans="1:16" x14ac:dyDescent="0.25">
      <c r="A16" s="27">
        <v>9</v>
      </c>
      <c r="B16" s="28">
        <v>6893</v>
      </c>
      <c r="C16" s="36">
        <v>250</v>
      </c>
      <c r="D16" s="36" t="s">
        <v>50</v>
      </c>
      <c r="E16" s="29">
        <v>0</v>
      </c>
      <c r="F16" s="16">
        <f t="shared" si="2"/>
        <v>250</v>
      </c>
      <c r="G16" s="30">
        <f t="shared" si="3"/>
        <v>103.99999999999818</v>
      </c>
      <c r="H16" s="31">
        <f>(1-E16)*($M$2-$M$3)+E16*B16</f>
        <v>-10000</v>
      </c>
      <c r="K16" s="18">
        <v>7500</v>
      </c>
      <c r="L16" s="35">
        <f t="shared" si="4"/>
        <v>101.99999999999818</v>
      </c>
      <c r="M16" s="34"/>
      <c r="N16" s="34"/>
      <c r="O16" s="34"/>
      <c r="P16" s="34"/>
    </row>
    <row r="17" spans="1:16" x14ac:dyDescent="0.25">
      <c r="A17" s="27">
        <v>10</v>
      </c>
      <c r="B17" s="28">
        <v>3682</v>
      </c>
      <c r="C17" s="36">
        <v>105</v>
      </c>
      <c r="D17" s="36" t="s">
        <v>50</v>
      </c>
      <c r="E17" s="29">
        <v>0</v>
      </c>
      <c r="F17" s="16">
        <f t="shared" si="2"/>
        <v>105</v>
      </c>
      <c r="G17" s="30">
        <f t="shared" si="3"/>
        <v>103.99999999999818</v>
      </c>
      <c r="H17" s="31">
        <f>(1-E17)*($M$2-$M$3)+E17*B17</f>
        <v>-10000</v>
      </c>
      <c r="K17" s="18">
        <v>10000</v>
      </c>
      <c r="L17" s="35">
        <f t="shared" si="4"/>
        <v>101.99999999999818</v>
      </c>
      <c r="M17" s="34"/>
      <c r="N17" s="34"/>
      <c r="O17" s="34"/>
      <c r="P17" s="34"/>
    </row>
    <row r="18" spans="1:16" x14ac:dyDescent="0.25">
      <c r="K18" s="18">
        <v>12500</v>
      </c>
      <c r="L18" s="35">
        <f t="shared" si="4"/>
        <v>101.99999999999818</v>
      </c>
      <c r="M18" s="34"/>
      <c r="N18" s="34"/>
      <c r="O18" s="34"/>
      <c r="P18" s="34"/>
    </row>
    <row r="19" spans="1:16" x14ac:dyDescent="0.25">
      <c r="K19" s="18">
        <v>15000</v>
      </c>
      <c r="L19" s="35">
        <f t="shared" si="4"/>
        <v>101.99999999999818</v>
      </c>
      <c r="M19" s="34"/>
      <c r="N19" s="34"/>
      <c r="O19" s="34"/>
      <c r="P19" s="34"/>
    </row>
    <row r="20" spans="1:16" ht="15.75" x14ac:dyDescent="0.25">
      <c r="A20" s="38" t="s">
        <v>54</v>
      </c>
      <c r="K20" s="18">
        <v>17500</v>
      </c>
      <c r="L20" s="35">
        <f t="shared" si="4"/>
        <v>101.99999999999818</v>
      </c>
      <c r="M20" s="34"/>
      <c r="N20" s="34"/>
      <c r="O20" s="34"/>
      <c r="P20" s="34"/>
    </row>
    <row r="21" spans="1:16" x14ac:dyDescent="0.25">
      <c r="A21" s="24" t="s">
        <v>39</v>
      </c>
      <c r="B21" s="24" t="s">
        <v>40</v>
      </c>
      <c r="C21" s="24" t="s">
        <v>41</v>
      </c>
      <c r="D21" s="24" t="s">
        <v>42</v>
      </c>
      <c r="E21" s="5" t="s">
        <v>55</v>
      </c>
      <c r="F21" s="40" t="s">
        <v>61</v>
      </c>
      <c r="G21" s="41" t="s">
        <v>69</v>
      </c>
      <c r="K21" s="18">
        <v>20000</v>
      </c>
      <c r="L21" s="35">
        <f t="shared" si="4"/>
        <v>101.99999999999818</v>
      </c>
      <c r="M21" s="34"/>
      <c r="N21" s="34"/>
      <c r="O21" s="34"/>
      <c r="P21" s="34"/>
    </row>
    <row r="22" spans="1:16" x14ac:dyDescent="0.25">
      <c r="A22" s="16">
        <v>11</v>
      </c>
      <c r="B22" s="28">
        <v>10614</v>
      </c>
      <c r="C22" s="36">
        <v>255</v>
      </c>
      <c r="D22" s="36" t="s">
        <v>46</v>
      </c>
      <c r="E22">
        <f>IF(SUMPRODUCT($B$2:$C$2,B22:C22)&gt;$D$2,1,0)</f>
        <v>1</v>
      </c>
      <c r="F22" s="31">
        <f>IF(D22="Fraud",IF(E22=1,$M$2-$M$3,B22),IF(E22=1,$M$2+B22,B22))</f>
        <v>15614</v>
      </c>
      <c r="G22" s="31">
        <f>E22*($M$2+IF(D22="Fraud",-$M$3,B22))+(1-E22)*B22</f>
        <v>15614</v>
      </c>
      <c r="K22" s="18">
        <v>22500</v>
      </c>
      <c r="L22" s="35">
        <f t="shared" si="4"/>
        <v>101.99999999999818</v>
      </c>
      <c r="M22" s="34"/>
      <c r="N22" s="34"/>
      <c r="O22" s="34"/>
      <c r="P22" s="34"/>
    </row>
    <row r="23" spans="1:16" x14ac:dyDescent="0.25">
      <c r="A23" s="16">
        <v>12</v>
      </c>
      <c r="B23" s="28">
        <v>8067</v>
      </c>
      <c r="C23" s="36">
        <v>60</v>
      </c>
      <c r="D23" s="36" t="s">
        <v>46</v>
      </c>
      <c r="E23">
        <f t="shared" ref="E23:E26" si="5">IF(SUMPRODUCT($B$2:$C$2,B23:C23)&gt;$D$2,1,0)</f>
        <v>0</v>
      </c>
      <c r="F23" s="31">
        <f>IF(D23="Fraud",IF(E23=1,$M$2-$M$3,B23),IF(E23=1,$M$2+B23,B23))</f>
        <v>8067</v>
      </c>
      <c r="G23" s="31">
        <f>E23*($M$2+IF(D23="Fraud",-$M$3,B23))+(1-E23)*B23</f>
        <v>8067</v>
      </c>
      <c r="K23" s="34"/>
      <c r="L23" s="34"/>
      <c r="M23" s="34"/>
      <c r="N23" s="34"/>
      <c r="O23" s="34"/>
      <c r="P23" s="34"/>
    </row>
    <row r="24" spans="1:16" x14ac:dyDescent="0.25">
      <c r="A24" s="16">
        <v>13</v>
      </c>
      <c r="B24" s="28">
        <v>4280</v>
      </c>
      <c r="C24" s="36">
        <v>280</v>
      </c>
      <c r="D24" s="36" t="s">
        <v>46</v>
      </c>
      <c r="E24">
        <f t="shared" si="5"/>
        <v>1</v>
      </c>
      <c r="F24" s="31">
        <f>IF(D24="Fraud",IF(E24=1,$M$2-$M$3,B24),IF(E24=1,$M$2+B24,B24))</f>
        <v>9280</v>
      </c>
      <c r="G24" s="31">
        <f>E24*($M$2+IF(D24="Fraud",-$M$3,B24))+(1-E24)*B24</f>
        <v>9280</v>
      </c>
      <c r="K24" s="34"/>
      <c r="L24" s="34"/>
      <c r="M24" s="34"/>
      <c r="N24" s="34"/>
      <c r="O24" s="34"/>
      <c r="P24" s="34"/>
    </row>
    <row r="25" spans="1:16" x14ac:dyDescent="0.25">
      <c r="A25" s="16">
        <v>14</v>
      </c>
      <c r="B25" s="28">
        <v>13577</v>
      </c>
      <c r="C25" s="36">
        <v>342</v>
      </c>
      <c r="D25" s="36" t="s">
        <v>50</v>
      </c>
      <c r="E25">
        <f t="shared" si="5"/>
        <v>1</v>
      </c>
      <c r="F25" s="31">
        <f>IF(D25="Fraud",IF(E25=1,$M$2-$M$3,B25),IF(E25=1,$M$2+B25,B25))</f>
        <v>-10000</v>
      </c>
      <c r="G25" s="31">
        <f>E25*($M$2+IF(D25="Fraud",-$M$3,B25))+(1-E25)*B25</f>
        <v>-10000</v>
      </c>
      <c r="K25" s="34"/>
      <c r="L25" s="34"/>
      <c r="M25" s="34"/>
      <c r="N25" s="34"/>
      <c r="O25" s="34"/>
      <c r="P25" s="34"/>
    </row>
    <row r="26" spans="1:16" x14ac:dyDescent="0.25">
      <c r="A26" s="16">
        <v>15</v>
      </c>
      <c r="B26" s="28">
        <v>17982</v>
      </c>
      <c r="C26" s="36">
        <v>198</v>
      </c>
      <c r="D26" s="36" t="s">
        <v>50</v>
      </c>
      <c r="E26">
        <f t="shared" si="5"/>
        <v>1</v>
      </c>
      <c r="F26" s="31">
        <f>IF(D26="Fraud",IF(E26=1,$M$2-$M$3,B26),IF(E26=1,$M$2+B26,B26))</f>
        <v>-10000</v>
      </c>
      <c r="G26" s="31">
        <f>E26*($M$2+IF(D26="Fraud",-$M$3,B26))+(1-E26)*B26</f>
        <v>-10000</v>
      </c>
      <c r="K26" s="34"/>
      <c r="L26" s="34"/>
      <c r="M26" s="34"/>
      <c r="N26" s="34"/>
      <c r="O26" s="34"/>
      <c r="P26" s="34"/>
    </row>
    <row r="27" spans="1:16" x14ac:dyDescent="0.25">
      <c r="K27" s="34"/>
      <c r="L27" s="34"/>
      <c r="M27" s="34"/>
      <c r="N27" s="34"/>
      <c r="O27" s="34"/>
      <c r="P27" s="34"/>
    </row>
    <row r="28" spans="1:16" x14ac:dyDescent="0.25">
      <c r="K28" s="34"/>
      <c r="L28" s="34"/>
      <c r="M28" s="34"/>
      <c r="N28" s="34"/>
      <c r="O28" s="34"/>
      <c r="P28" s="34"/>
    </row>
    <row r="29" spans="1:16" x14ac:dyDescent="0.25">
      <c r="K29" s="34"/>
      <c r="L29" s="34"/>
      <c r="M29" s="34"/>
      <c r="N29" s="34"/>
      <c r="O29" s="34"/>
      <c r="P29" s="34"/>
    </row>
    <row r="30" spans="1:16" x14ac:dyDescent="0.25">
      <c r="K30" s="34"/>
      <c r="L30" s="34"/>
      <c r="M30" s="34"/>
      <c r="N30" s="34"/>
      <c r="O30" s="34"/>
      <c r="P30" s="34"/>
    </row>
    <row r="31" spans="1:16" x14ac:dyDescent="0.25">
      <c r="K31" s="34"/>
      <c r="L31" s="34"/>
      <c r="M31" s="34"/>
      <c r="N31" s="34"/>
      <c r="O31" s="34"/>
      <c r="P31" s="34"/>
    </row>
    <row r="32" spans="1:16" x14ac:dyDescent="0.25">
      <c r="K32" s="34"/>
      <c r="L32" s="34"/>
      <c r="M32" s="34"/>
      <c r="N32" s="34"/>
      <c r="O32" s="34"/>
      <c r="P32" s="34"/>
    </row>
    <row r="33" spans="11:16" x14ac:dyDescent="0.25">
      <c r="K33" s="34"/>
      <c r="L33" s="34"/>
      <c r="M33" s="34"/>
      <c r="N33" s="34"/>
      <c r="O33" s="34"/>
      <c r="P33" s="34"/>
    </row>
    <row r="34" spans="11:16" x14ac:dyDescent="0.25">
      <c r="K34" s="34"/>
      <c r="L34" s="34"/>
      <c r="M34" s="34"/>
      <c r="N34" s="34"/>
      <c r="O34" s="34"/>
      <c r="P34" s="34"/>
    </row>
    <row r="35" spans="11:16" x14ac:dyDescent="0.25">
      <c r="K35" s="34"/>
      <c r="L35" s="34"/>
      <c r="M35" s="34"/>
      <c r="N35" s="34"/>
      <c r="O35" s="34"/>
      <c r="P35" s="34"/>
    </row>
    <row r="36" spans="11:16" x14ac:dyDescent="0.25">
      <c r="K36" s="34"/>
      <c r="L36" s="34"/>
      <c r="M36" s="34"/>
      <c r="N36" s="34"/>
      <c r="O36" s="34"/>
      <c r="P36" s="34"/>
    </row>
    <row r="37" spans="11:16" x14ac:dyDescent="0.25">
      <c r="K37" s="34"/>
      <c r="L37" s="34"/>
      <c r="M37" s="34"/>
      <c r="N37" s="34"/>
      <c r="O37" s="34"/>
      <c r="P37" s="34"/>
    </row>
    <row r="38" spans="11:16" x14ac:dyDescent="0.25">
      <c r="K38" s="34"/>
      <c r="L38" s="34"/>
      <c r="M38" s="34"/>
      <c r="N38" s="34"/>
      <c r="O38" s="34"/>
      <c r="P38" s="34"/>
    </row>
    <row r="39" spans="11:16" x14ac:dyDescent="0.25">
      <c r="K39" s="34"/>
      <c r="L39" s="34"/>
      <c r="M39" s="34"/>
      <c r="N39" s="34"/>
      <c r="O39" s="34"/>
      <c r="P39" s="34"/>
    </row>
    <row r="40" spans="11:16" x14ac:dyDescent="0.25">
      <c r="K40" s="34"/>
      <c r="L40" s="34"/>
      <c r="M40" s="34"/>
      <c r="N40" s="34"/>
      <c r="O40" s="34"/>
      <c r="P40" s="34"/>
    </row>
    <row r="41" spans="11:16" x14ac:dyDescent="0.25">
      <c r="K41" s="34"/>
      <c r="L41" s="34"/>
      <c r="M41" s="34"/>
      <c r="N41" s="34"/>
      <c r="O41" s="34"/>
      <c r="P41" s="34"/>
    </row>
    <row r="42" spans="11:16" x14ac:dyDescent="0.25">
      <c r="K42" s="34"/>
      <c r="L42" s="34"/>
      <c r="M42" s="34"/>
      <c r="N42" s="34"/>
      <c r="O42" s="34"/>
      <c r="P42" s="34"/>
    </row>
    <row r="43" spans="11:16" x14ac:dyDescent="0.25">
      <c r="K43" s="34"/>
      <c r="L43" s="34"/>
      <c r="M43" s="34"/>
      <c r="N43" s="34"/>
      <c r="O43" s="34"/>
      <c r="P43" s="34"/>
    </row>
    <row r="44" spans="11:16" x14ac:dyDescent="0.25">
      <c r="K44" s="34"/>
      <c r="L44" s="34"/>
      <c r="M44" s="34"/>
      <c r="N44" s="34"/>
      <c r="O44" s="34"/>
      <c r="P44" s="34"/>
    </row>
    <row r="45" spans="11:16" x14ac:dyDescent="0.25">
      <c r="K45" s="34"/>
      <c r="L45" s="34"/>
      <c r="M45" s="34"/>
      <c r="N45" s="34"/>
      <c r="O45" s="34"/>
      <c r="P45" s="34"/>
    </row>
    <row r="46" spans="11:16" x14ac:dyDescent="0.25">
      <c r="K46" s="34"/>
      <c r="L46" s="34"/>
      <c r="M46" s="34"/>
      <c r="N46" s="34"/>
      <c r="O46" s="34"/>
      <c r="P46" s="34"/>
    </row>
    <row r="47" spans="11:16" x14ac:dyDescent="0.25">
      <c r="K47" s="34"/>
      <c r="L47" s="34"/>
      <c r="M47" s="34"/>
      <c r="N47" s="34"/>
      <c r="O47" s="34"/>
      <c r="P47" s="34"/>
    </row>
    <row r="48" spans="11:16" x14ac:dyDescent="0.25">
      <c r="K48" s="34"/>
      <c r="L48" s="34"/>
      <c r="M48" s="34"/>
      <c r="N48" s="34"/>
      <c r="O48" s="34"/>
      <c r="P48" s="34"/>
    </row>
    <row r="49" spans="11:16" x14ac:dyDescent="0.25">
      <c r="K49" s="34"/>
      <c r="L49" s="34"/>
      <c r="M49" s="34"/>
      <c r="N49" s="34"/>
      <c r="O49" s="34"/>
      <c r="P49" s="34"/>
    </row>
    <row r="50" spans="11:16" x14ac:dyDescent="0.25">
      <c r="K50" s="34"/>
      <c r="L50" s="34"/>
      <c r="M50" s="34"/>
      <c r="N50" s="34"/>
      <c r="O50" s="34"/>
      <c r="P50" s="34"/>
    </row>
    <row r="51" spans="11:16" x14ac:dyDescent="0.25">
      <c r="K51" s="34"/>
      <c r="L51" s="34"/>
      <c r="M51" s="34"/>
      <c r="N51" s="34"/>
      <c r="O51" s="34"/>
      <c r="P51" s="34"/>
    </row>
    <row r="52" spans="11:16" x14ac:dyDescent="0.25">
      <c r="K52" s="34"/>
      <c r="L52" s="34"/>
      <c r="M52" s="34"/>
      <c r="N52" s="34"/>
      <c r="O52" s="34"/>
      <c r="P52" s="34"/>
    </row>
    <row r="53" spans="11:16" x14ac:dyDescent="0.25">
      <c r="K53" s="34"/>
      <c r="L53" s="34"/>
      <c r="M53" s="34"/>
      <c r="N53" s="34"/>
      <c r="O53" s="34"/>
      <c r="P53" s="34"/>
    </row>
    <row r="54" spans="11:16" x14ac:dyDescent="0.25">
      <c r="K54" s="34"/>
      <c r="L54" s="34"/>
      <c r="M54" s="34"/>
      <c r="N54" s="34"/>
      <c r="O54" s="34"/>
      <c r="P54" s="34"/>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93"/>
  <sheetViews>
    <sheetView topLeftCell="A13" workbookViewId="0">
      <selection activeCell="I57" sqref="I57"/>
    </sheetView>
  </sheetViews>
  <sheetFormatPr defaultRowHeight="15" x14ac:dyDescent="0.25"/>
  <cols>
    <col min="2" max="2" width="11.7109375" bestFit="1" customWidth="1"/>
    <col min="3" max="3" width="20.7109375" bestFit="1" customWidth="1"/>
    <col min="4" max="5" width="11.7109375" customWidth="1"/>
    <col min="6" max="6" width="12.140625" customWidth="1"/>
    <col min="7" max="7" width="12.5703125" customWidth="1"/>
  </cols>
  <sheetData>
    <row r="2" spans="2:15" x14ac:dyDescent="0.25">
      <c r="B2" s="1"/>
      <c r="C2" s="5" t="s">
        <v>6</v>
      </c>
    </row>
    <row r="3" spans="2:15" x14ac:dyDescent="0.25">
      <c r="B3" s="2" t="s">
        <v>0</v>
      </c>
      <c r="C3" s="3"/>
    </row>
    <row r="4" spans="2:15" x14ac:dyDescent="0.25">
      <c r="B4" s="1"/>
      <c r="C4" s="1"/>
      <c r="I4" s="42" t="s">
        <v>96</v>
      </c>
      <c r="J4" s="42"/>
      <c r="K4" s="42"/>
      <c r="L4" s="42"/>
      <c r="M4" s="42"/>
      <c r="N4" s="42"/>
      <c r="O4" s="42"/>
    </row>
    <row r="5" spans="2:15" x14ac:dyDescent="0.25">
      <c r="B5" s="2" t="s">
        <v>1</v>
      </c>
      <c r="C5" s="4" t="s">
        <v>2</v>
      </c>
      <c r="I5" s="42" t="s">
        <v>70</v>
      </c>
      <c r="J5" s="42"/>
      <c r="K5" s="42"/>
      <c r="L5" s="42"/>
      <c r="M5" s="42"/>
      <c r="N5" s="42"/>
      <c r="O5" s="42"/>
    </row>
    <row r="6" spans="2:15" x14ac:dyDescent="0.25">
      <c r="B6" s="2" t="s">
        <v>3</v>
      </c>
      <c r="C6" s="4" t="s">
        <v>2</v>
      </c>
      <c r="I6" s="42" t="s">
        <v>70</v>
      </c>
      <c r="J6" s="42"/>
      <c r="K6" s="42"/>
      <c r="L6" s="42"/>
      <c r="M6" s="42"/>
      <c r="N6" s="42"/>
      <c r="O6" s="42"/>
    </row>
    <row r="7" spans="2:15" x14ac:dyDescent="0.25">
      <c r="B7" s="2" t="s">
        <v>4</v>
      </c>
      <c r="C7" s="4" t="s">
        <v>2</v>
      </c>
      <c r="I7" s="42" t="s">
        <v>70</v>
      </c>
      <c r="J7" s="42"/>
      <c r="K7" s="42"/>
      <c r="L7" s="42"/>
      <c r="M7" s="42"/>
      <c r="N7" s="42"/>
      <c r="O7" s="42"/>
    </row>
    <row r="8" spans="2:15" x14ac:dyDescent="0.25">
      <c r="B8" s="2" t="s">
        <v>5</v>
      </c>
      <c r="C8" s="4" t="s">
        <v>2</v>
      </c>
      <c r="I8" s="42" t="s">
        <v>70</v>
      </c>
      <c r="J8" s="42"/>
      <c r="K8" s="42"/>
      <c r="L8" s="42"/>
      <c r="M8" s="42"/>
      <c r="N8" s="42"/>
      <c r="O8" s="42"/>
    </row>
    <row r="9" spans="2:15" x14ac:dyDescent="0.25">
      <c r="B9" s="2" t="s">
        <v>63</v>
      </c>
      <c r="C9" s="4" t="s">
        <v>2</v>
      </c>
      <c r="I9" s="42" t="s">
        <v>70</v>
      </c>
      <c r="J9" s="42"/>
      <c r="K9" s="42"/>
      <c r="L9" s="42"/>
      <c r="M9" s="42"/>
      <c r="N9" s="42"/>
      <c r="O9" s="42"/>
    </row>
    <row r="10" spans="2:15" x14ac:dyDescent="0.25">
      <c r="I10" s="42"/>
      <c r="J10" s="42"/>
      <c r="K10" s="42"/>
      <c r="L10" s="42"/>
      <c r="M10" s="42"/>
      <c r="N10" s="42"/>
      <c r="O10" s="42"/>
    </row>
    <row r="11" spans="2:15" x14ac:dyDescent="0.25">
      <c r="B11" s="2" t="s">
        <v>64</v>
      </c>
      <c r="C11" s="4"/>
      <c r="I11" s="42" t="s">
        <v>71</v>
      </c>
      <c r="J11" s="42"/>
      <c r="K11" s="42"/>
      <c r="L11" s="42"/>
      <c r="M11" s="42"/>
      <c r="N11" s="42"/>
      <c r="O11" s="42"/>
    </row>
    <row r="12" spans="2:15" x14ac:dyDescent="0.25">
      <c r="B12" s="2" t="s">
        <v>65</v>
      </c>
      <c r="C12" s="4"/>
      <c r="I12" s="42" t="s">
        <v>71</v>
      </c>
      <c r="J12" s="42"/>
      <c r="K12" s="42"/>
      <c r="L12" s="42"/>
      <c r="M12" s="42"/>
      <c r="N12" s="42"/>
      <c r="O12" s="42"/>
    </row>
    <row r="13" spans="2:15" x14ac:dyDescent="0.25">
      <c r="B13" s="2" t="s">
        <v>66</v>
      </c>
      <c r="C13" s="4"/>
      <c r="I13" s="42" t="s">
        <v>72</v>
      </c>
      <c r="J13" s="42"/>
      <c r="K13" s="42"/>
      <c r="L13" s="42"/>
      <c r="M13" s="42"/>
      <c r="N13" s="42"/>
      <c r="O13" s="42"/>
    </row>
    <row r="14" spans="2:15" x14ac:dyDescent="0.25">
      <c r="I14" s="42"/>
      <c r="J14" s="42"/>
      <c r="K14" s="42"/>
      <c r="L14" s="42"/>
      <c r="M14" s="42"/>
      <c r="N14" s="42"/>
      <c r="O14" s="42"/>
    </row>
    <row r="15" spans="2:15" x14ac:dyDescent="0.25">
      <c r="B15" s="2" t="s">
        <v>56</v>
      </c>
      <c r="C15" t="s">
        <v>7</v>
      </c>
      <c r="D15" t="s">
        <v>8</v>
      </c>
      <c r="E15" t="s">
        <v>9</v>
      </c>
      <c r="I15" s="43" t="s">
        <v>56</v>
      </c>
      <c r="J15" s="42"/>
      <c r="K15" s="42"/>
      <c r="L15" s="42"/>
      <c r="M15" s="42"/>
      <c r="N15" s="42"/>
      <c r="O15" s="42"/>
    </row>
    <row r="16" spans="2:15" x14ac:dyDescent="0.25">
      <c r="C16" s="14"/>
      <c r="D16" s="14"/>
      <c r="E16" s="14"/>
      <c r="I16" s="42" t="s">
        <v>73</v>
      </c>
      <c r="J16" s="42"/>
      <c r="K16" s="42"/>
      <c r="L16" s="42"/>
      <c r="M16" s="42"/>
      <c r="N16" s="42"/>
      <c r="O16" s="42"/>
    </row>
    <row r="17" spans="3:15" x14ac:dyDescent="0.25">
      <c r="C17" s="14"/>
      <c r="D17" s="14"/>
      <c r="E17" s="14"/>
      <c r="I17" s="42"/>
      <c r="J17" s="42"/>
      <c r="K17" s="42"/>
      <c r="L17" s="42"/>
      <c r="M17" s="42"/>
      <c r="N17" s="42"/>
      <c r="O17" s="42"/>
    </row>
    <row r="18" spans="3:15" x14ac:dyDescent="0.25">
      <c r="C18" s="14"/>
      <c r="D18" s="14"/>
      <c r="E18" s="14"/>
      <c r="I18" s="42"/>
      <c r="J18" s="42"/>
      <c r="K18" s="42"/>
      <c r="L18" s="42"/>
      <c r="M18" s="42"/>
      <c r="N18" s="42"/>
      <c r="O18" s="42"/>
    </row>
    <row r="19" spans="3:15" x14ac:dyDescent="0.25">
      <c r="C19" s="14"/>
      <c r="D19" s="14"/>
      <c r="E19" s="14"/>
      <c r="I19" s="42"/>
      <c r="J19" s="42"/>
      <c r="K19" s="42"/>
      <c r="L19" s="42"/>
      <c r="M19" s="42"/>
      <c r="N19" s="42"/>
      <c r="O19" s="42"/>
    </row>
    <row r="20" spans="3:15" x14ac:dyDescent="0.25">
      <c r="C20" s="14"/>
      <c r="D20" s="14"/>
      <c r="E20" s="14"/>
      <c r="I20" s="42"/>
      <c r="J20" s="42"/>
      <c r="K20" s="42"/>
      <c r="L20" s="42"/>
      <c r="M20" s="42"/>
      <c r="N20" s="42"/>
      <c r="O20" s="42"/>
    </row>
    <row r="21" spans="3:15" x14ac:dyDescent="0.25">
      <c r="C21" s="14"/>
      <c r="D21" s="14"/>
      <c r="E21" s="14"/>
      <c r="I21" s="42"/>
      <c r="J21" s="42"/>
      <c r="K21" s="42"/>
      <c r="L21" s="42"/>
      <c r="M21" s="42"/>
      <c r="N21" s="42"/>
      <c r="O21" s="42"/>
    </row>
    <row r="22" spans="3:15" x14ac:dyDescent="0.25">
      <c r="C22" s="14"/>
      <c r="D22" s="14"/>
      <c r="E22" s="14"/>
      <c r="I22" s="42"/>
      <c r="J22" s="42"/>
      <c r="K22" s="42"/>
      <c r="L22" s="42"/>
      <c r="M22" s="42"/>
      <c r="N22" s="42"/>
      <c r="O22" s="42"/>
    </row>
    <row r="23" spans="3:15" x14ac:dyDescent="0.25">
      <c r="C23" s="14"/>
      <c r="D23" s="14"/>
      <c r="E23" s="14"/>
      <c r="I23" s="42"/>
      <c r="J23" s="42"/>
      <c r="K23" s="42"/>
      <c r="L23" s="42"/>
      <c r="M23" s="42"/>
      <c r="N23" s="42"/>
      <c r="O23" s="42"/>
    </row>
    <row r="24" spans="3:15" x14ac:dyDescent="0.25">
      <c r="C24" s="14"/>
      <c r="D24" s="14"/>
      <c r="E24" s="14"/>
      <c r="I24" s="42"/>
      <c r="J24" s="42"/>
      <c r="K24" s="42"/>
      <c r="L24" s="42"/>
      <c r="M24" s="42"/>
      <c r="N24" s="42"/>
      <c r="O24" s="42"/>
    </row>
    <row r="25" spans="3:15" x14ac:dyDescent="0.25">
      <c r="C25" s="14"/>
      <c r="D25" s="14"/>
      <c r="E25" s="14"/>
      <c r="I25" s="42"/>
      <c r="J25" s="42"/>
      <c r="K25" s="42"/>
      <c r="L25" s="42"/>
      <c r="M25" s="42"/>
      <c r="N25" s="42"/>
      <c r="O25" s="42"/>
    </row>
    <row r="26" spans="3:15" x14ac:dyDescent="0.25">
      <c r="C26" s="14"/>
      <c r="D26" s="14"/>
      <c r="E26" s="14"/>
      <c r="I26" s="42"/>
      <c r="J26" s="42"/>
      <c r="K26" s="42"/>
      <c r="L26" s="42"/>
      <c r="M26" s="42"/>
      <c r="N26" s="42"/>
      <c r="O26" s="42"/>
    </row>
    <row r="27" spans="3:15" x14ac:dyDescent="0.25">
      <c r="C27" s="14"/>
      <c r="D27" s="14"/>
      <c r="E27" s="14"/>
      <c r="I27" s="42"/>
      <c r="J27" s="42"/>
      <c r="K27" s="42"/>
      <c r="L27" s="42"/>
      <c r="M27" s="42"/>
      <c r="N27" s="42"/>
      <c r="O27" s="42"/>
    </row>
    <row r="28" spans="3:15" x14ac:dyDescent="0.25">
      <c r="C28" s="14"/>
      <c r="D28" s="14"/>
      <c r="E28" s="14"/>
      <c r="I28" s="42"/>
      <c r="J28" s="42"/>
      <c r="K28" s="42"/>
      <c r="L28" s="42"/>
      <c r="M28" s="42"/>
      <c r="N28" s="42"/>
      <c r="O28" s="42"/>
    </row>
    <row r="29" spans="3:15" x14ac:dyDescent="0.25">
      <c r="C29" s="14"/>
      <c r="D29" s="14"/>
      <c r="E29" s="14"/>
      <c r="I29" s="42"/>
      <c r="J29" s="42"/>
      <c r="K29" s="42"/>
      <c r="L29" s="42"/>
      <c r="M29" s="42"/>
      <c r="N29" s="42"/>
      <c r="O29" s="42"/>
    </row>
    <row r="30" spans="3:15" x14ac:dyDescent="0.25">
      <c r="C30" s="14"/>
      <c r="D30" s="14"/>
      <c r="E30" s="14"/>
      <c r="I30" s="42"/>
      <c r="J30" s="42"/>
      <c r="K30" s="42"/>
      <c r="L30" s="42"/>
      <c r="M30" s="42"/>
      <c r="N30" s="42"/>
      <c r="O30" s="42"/>
    </row>
    <row r="31" spans="3:15" x14ac:dyDescent="0.25">
      <c r="C31" s="14"/>
      <c r="D31" s="14"/>
      <c r="E31" s="14"/>
      <c r="I31" s="42"/>
      <c r="J31" s="42"/>
      <c r="K31" s="42"/>
      <c r="L31" s="42"/>
      <c r="M31" s="42"/>
      <c r="N31" s="42"/>
      <c r="O31" s="42"/>
    </row>
    <row r="32" spans="3:15" x14ac:dyDescent="0.25">
      <c r="C32" s="14"/>
      <c r="D32" s="14"/>
      <c r="E32" s="14"/>
      <c r="I32" s="42"/>
      <c r="J32" s="42"/>
      <c r="K32" s="42"/>
      <c r="L32" s="42"/>
      <c r="M32" s="42"/>
      <c r="N32" s="42"/>
      <c r="O32" s="42"/>
    </row>
    <row r="33" spans="2:15" x14ac:dyDescent="0.25">
      <c r="C33" s="14"/>
      <c r="D33" s="14"/>
      <c r="E33" s="14"/>
      <c r="I33" s="42"/>
      <c r="J33" s="42"/>
      <c r="K33" s="42"/>
      <c r="L33" s="42"/>
      <c r="M33" s="42"/>
      <c r="N33" s="42"/>
      <c r="O33" s="42"/>
    </row>
    <row r="34" spans="2:15" x14ac:dyDescent="0.25">
      <c r="C34" s="14"/>
      <c r="D34" s="14"/>
      <c r="E34" s="14"/>
      <c r="I34" s="42"/>
      <c r="J34" s="42"/>
      <c r="K34" s="42"/>
      <c r="L34" s="42"/>
      <c r="M34" s="42"/>
      <c r="N34" s="42"/>
      <c r="O34" s="42"/>
    </row>
    <row r="35" spans="2:15" x14ac:dyDescent="0.25">
      <c r="C35" s="14"/>
      <c r="D35" s="14"/>
      <c r="E35" s="14"/>
      <c r="I35" s="42"/>
      <c r="J35" s="42"/>
      <c r="K35" s="42"/>
      <c r="L35" s="42"/>
      <c r="M35" s="42"/>
      <c r="N35" s="42"/>
      <c r="O35" s="42"/>
    </row>
    <row r="36" spans="2:15" x14ac:dyDescent="0.25">
      <c r="C36" s="14"/>
      <c r="D36" s="14"/>
      <c r="E36" s="14"/>
      <c r="I36" s="42"/>
      <c r="J36" s="42"/>
      <c r="K36" s="42"/>
      <c r="L36" s="42"/>
      <c r="M36" s="42"/>
      <c r="N36" s="42"/>
      <c r="O36" s="42"/>
    </row>
    <row r="37" spans="2:15" x14ac:dyDescent="0.25">
      <c r="C37" s="14"/>
      <c r="D37" s="14"/>
      <c r="E37" s="14"/>
      <c r="I37" s="42"/>
      <c r="J37" s="42"/>
      <c r="K37" s="42"/>
      <c r="L37" s="42"/>
      <c r="M37" s="42"/>
      <c r="N37" s="42"/>
      <c r="O37" s="42"/>
    </row>
    <row r="38" spans="2:15" x14ac:dyDescent="0.25">
      <c r="C38" s="14"/>
      <c r="D38" s="14"/>
      <c r="E38" s="14"/>
      <c r="I38" s="42"/>
      <c r="J38" s="42"/>
      <c r="K38" s="42"/>
      <c r="L38" s="42"/>
      <c r="M38" s="42"/>
      <c r="N38" s="42"/>
      <c r="O38" s="42"/>
    </row>
    <row r="39" spans="2:15" x14ac:dyDescent="0.25">
      <c r="I39" s="42"/>
      <c r="J39" s="42"/>
      <c r="K39" s="42"/>
      <c r="L39" s="42"/>
      <c r="M39" s="42"/>
      <c r="N39" s="42"/>
      <c r="O39" s="42"/>
    </row>
    <row r="40" spans="2:15" x14ac:dyDescent="0.25">
      <c r="D40" s="15" t="s">
        <v>60</v>
      </c>
      <c r="E40" s="14"/>
      <c r="I40" s="42"/>
      <c r="J40" s="42"/>
      <c r="K40" s="42"/>
      <c r="L40" s="42"/>
      <c r="M40" s="42"/>
      <c r="N40" s="42"/>
      <c r="O40" s="42"/>
    </row>
    <row r="41" spans="2:15" x14ac:dyDescent="0.25">
      <c r="I41" s="42"/>
      <c r="J41" s="42"/>
      <c r="K41" s="42"/>
      <c r="L41" s="42"/>
      <c r="M41" s="42"/>
      <c r="N41" s="42"/>
      <c r="O41" s="42"/>
    </row>
    <row r="42" spans="2:15" x14ac:dyDescent="0.25">
      <c r="B42" s="2" t="s">
        <v>58</v>
      </c>
      <c r="C42" t="s">
        <v>7</v>
      </c>
      <c r="D42" t="s">
        <v>8</v>
      </c>
      <c r="E42" t="s">
        <v>9</v>
      </c>
      <c r="F42" s="8" t="s">
        <v>26</v>
      </c>
      <c r="I42" s="43" t="s">
        <v>58</v>
      </c>
      <c r="J42" s="42"/>
      <c r="K42" s="42"/>
      <c r="L42" s="42"/>
      <c r="M42" s="42"/>
      <c r="N42" s="42"/>
      <c r="O42" s="42"/>
    </row>
    <row r="43" spans="2:15" x14ac:dyDescent="0.25">
      <c r="C43" s="14"/>
      <c r="D43" s="14"/>
      <c r="E43" s="14"/>
      <c r="F43" s="14"/>
      <c r="G43" t="s">
        <v>27</v>
      </c>
      <c r="I43" s="42" t="s">
        <v>97</v>
      </c>
      <c r="J43" s="42"/>
      <c r="K43" s="42"/>
      <c r="L43" s="42"/>
      <c r="M43" s="42"/>
      <c r="N43" s="42"/>
      <c r="O43" s="42"/>
    </row>
    <row r="44" spans="2:15" x14ac:dyDescent="0.25">
      <c r="C44" s="14"/>
      <c r="D44" s="14"/>
      <c r="E44" s="14"/>
      <c r="F44" s="14"/>
      <c r="I44" s="42" t="s">
        <v>90</v>
      </c>
      <c r="J44" s="42"/>
      <c r="K44" s="42"/>
      <c r="L44" s="42"/>
      <c r="M44" s="42"/>
      <c r="N44" s="42"/>
      <c r="O44" s="42"/>
    </row>
    <row r="45" spans="2:15" x14ac:dyDescent="0.25">
      <c r="C45" s="14"/>
      <c r="D45" s="14"/>
      <c r="E45" s="14"/>
      <c r="F45" s="14"/>
      <c r="I45" s="42" t="s">
        <v>74</v>
      </c>
      <c r="J45" s="42"/>
      <c r="K45" s="42"/>
      <c r="L45" s="42"/>
      <c r="M45" s="42"/>
      <c r="N45" s="42"/>
      <c r="O45" s="42"/>
    </row>
    <row r="46" spans="2:15" x14ac:dyDescent="0.25">
      <c r="C46" s="14"/>
      <c r="D46" s="14"/>
      <c r="E46" s="14"/>
      <c r="F46" s="14"/>
      <c r="I46" s="42"/>
      <c r="J46" s="42"/>
      <c r="K46" s="42"/>
      <c r="L46" s="42"/>
      <c r="M46" s="42"/>
      <c r="N46" s="42"/>
      <c r="O46" s="42"/>
    </row>
    <row r="47" spans="2:15" x14ac:dyDescent="0.25">
      <c r="C47" s="14"/>
      <c r="D47" s="14"/>
      <c r="E47" s="14"/>
      <c r="F47" s="14"/>
      <c r="I47" s="42"/>
      <c r="J47" s="42"/>
      <c r="K47" s="42"/>
      <c r="L47" s="42"/>
      <c r="M47" s="42"/>
      <c r="N47" s="42"/>
      <c r="O47" s="42"/>
    </row>
    <row r="48" spans="2:15" x14ac:dyDescent="0.25">
      <c r="C48" s="14"/>
      <c r="D48" s="14"/>
      <c r="E48" s="14"/>
      <c r="F48" s="14"/>
      <c r="I48" s="42"/>
      <c r="J48" s="42"/>
      <c r="K48" s="42"/>
      <c r="L48" s="42"/>
      <c r="M48" s="42"/>
      <c r="N48" s="42"/>
      <c r="O48" s="42"/>
    </row>
    <row r="49" spans="3:15" x14ac:dyDescent="0.25">
      <c r="C49" s="14"/>
      <c r="D49" s="14"/>
      <c r="E49" s="14"/>
      <c r="F49" s="14"/>
      <c r="I49" s="42" t="s">
        <v>75</v>
      </c>
      <c r="J49" s="42"/>
      <c r="K49" s="42"/>
      <c r="L49" s="42"/>
      <c r="M49" s="42"/>
      <c r="N49" s="42"/>
      <c r="O49" s="42"/>
    </row>
    <row r="50" spans="3:15" x14ac:dyDescent="0.25">
      <c r="C50" s="14"/>
      <c r="D50" s="14"/>
      <c r="E50" s="14"/>
      <c r="F50" s="14"/>
      <c r="I50" s="42" t="s">
        <v>92</v>
      </c>
      <c r="J50" s="42"/>
      <c r="K50" s="42"/>
      <c r="L50" s="42"/>
      <c r="M50" s="42"/>
      <c r="N50" s="42"/>
      <c r="O50" s="42"/>
    </row>
    <row r="51" spans="3:15" x14ac:dyDescent="0.25">
      <c r="C51" s="14"/>
      <c r="D51" s="14"/>
      <c r="E51" s="14"/>
      <c r="F51" s="14"/>
      <c r="I51" s="42" t="s">
        <v>76</v>
      </c>
      <c r="J51" s="42"/>
      <c r="K51" s="42"/>
      <c r="L51" s="42"/>
      <c r="M51" s="42"/>
      <c r="N51" s="42"/>
      <c r="O51" s="42"/>
    </row>
    <row r="52" spans="3:15" x14ac:dyDescent="0.25">
      <c r="C52" s="14"/>
      <c r="D52" s="14"/>
      <c r="E52" s="14"/>
      <c r="F52" s="14"/>
      <c r="I52" s="42"/>
      <c r="J52" s="42"/>
      <c r="K52" s="42"/>
      <c r="L52" s="42"/>
      <c r="M52" s="42"/>
      <c r="N52" s="42"/>
      <c r="O52" s="42"/>
    </row>
    <row r="53" spans="3:15" x14ac:dyDescent="0.25">
      <c r="C53" s="14"/>
      <c r="D53" s="14"/>
      <c r="E53" s="14"/>
      <c r="F53" s="14"/>
      <c r="I53" s="42" t="s">
        <v>77</v>
      </c>
      <c r="J53" s="42"/>
      <c r="K53" s="42"/>
      <c r="L53" s="42"/>
      <c r="M53" s="42"/>
      <c r="N53" s="42"/>
      <c r="O53" s="42"/>
    </row>
    <row r="54" spans="3:15" x14ac:dyDescent="0.25">
      <c r="C54" s="14"/>
      <c r="D54" s="14"/>
      <c r="E54" s="14"/>
      <c r="F54" s="14"/>
      <c r="I54" s="42" t="s">
        <v>78</v>
      </c>
      <c r="J54" s="42"/>
      <c r="K54" s="42"/>
      <c r="L54" s="42"/>
      <c r="M54" s="42"/>
      <c r="N54" s="42"/>
      <c r="O54" s="42"/>
    </row>
    <row r="55" spans="3:15" x14ac:dyDescent="0.25">
      <c r="C55" s="14"/>
      <c r="D55" s="14"/>
      <c r="E55" s="14"/>
      <c r="F55" s="14"/>
      <c r="I55" s="42" t="s">
        <v>79</v>
      </c>
      <c r="J55" s="42"/>
      <c r="K55" s="42"/>
      <c r="L55" s="42"/>
      <c r="M55" s="42"/>
      <c r="N55" s="42"/>
      <c r="O55" s="42"/>
    </row>
    <row r="56" spans="3:15" x14ac:dyDescent="0.25">
      <c r="C56" s="14"/>
      <c r="D56" s="14"/>
      <c r="E56" s="14"/>
      <c r="F56" s="14"/>
      <c r="I56" s="42" t="s">
        <v>98</v>
      </c>
      <c r="J56" s="42"/>
      <c r="K56" s="42"/>
      <c r="L56" s="42"/>
      <c r="M56" s="42"/>
      <c r="N56" s="42"/>
      <c r="O56" s="42"/>
    </row>
    <row r="57" spans="3:15" x14ac:dyDescent="0.25">
      <c r="C57" s="14"/>
      <c r="D57" s="14"/>
      <c r="E57" s="14"/>
      <c r="F57" s="14"/>
      <c r="I57" s="42"/>
      <c r="J57" s="42"/>
      <c r="K57" s="42"/>
      <c r="L57" s="42"/>
      <c r="M57" s="42"/>
      <c r="N57" s="42"/>
      <c r="O57" s="42"/>
    </row>
    <row r="58" spans="3:15" x14ac:dyDescent="0.25">
      <c r="C58" s="14"/>
      <c r="D58" s="14"/>
      <c r="E58" s="14"/>
      <c r="F58" s="14"/>
      <c r="I58" s="42"/>
      <c r="J58" s="42"/>
      <c r="K58" s="42"/>
      <c r="L58" s="42"/>
      <c r="M58" s="42"/>
      <c r="N58" s="42"/>
      <c r="O58" s="42"/>
    </row>
    <row r="59" spans="3:15" x14ac:dyDescent="0.25">
      <c r="C59" s="14"/>
      <c r="D59" s="14"/>
      <c r="E59" s="14"/>
      <c r="F59" s="14"/>
      <c r="I59" s="42"/>
      <c r="J59" s="42"/>
      <c r="K59" s="42"/>
      <c r="L59" s="42"/>
      <c r="M59" s="42"/>
      <c r="N59" s="42"/>
      <c r="O59" s="42"/>
    </row>
    <row r="60" spans="3:15" x14ac:dyDescent="0.25">
      <c r="C60" s="14"/>
      <c r="D60" s="14"/>
      <c r="E60" s="14"/>
      <c r="F60" s="14"/>
      <c r="I60" s="42"/>
      <c r="J60" s="42"/>
      <c r="K60" s="42"/>
      <c r="L60" s="42"/>
      <c r="M60" s="42"/>
      <c r="N60" s="42"/>
      <c r="O60" s="42"/>
    </row>
    <row r="61" spans="3:15" x14ac:dyDescent="0.25">
      <c r="C61" s="14"/>
      <c r="D61" s="14"/>
      <c r="E61" s="14"/>
      <c r="F61" s="14"/>
      <c r="I61" s="42"/>
      <c r="J61" s="42"/>
      <c r="K61" s="42"/>
      <c r="L61" s="42"/>
      <c r="M61" s="42"/>
      <c r="N61" s="42"/>
      <c r="O61" s="42"/>
    </row>
    <row r="62" spans="3:15" x14ac:dyDescent="0.25">
      <c r="C62" s="14"/>
      <c r="D62" s="14"/>
      <c r="E62" s="14"/>
      <c r="F62" s="14"/>
      <c r="I62" s="42"/>
      <c r="J62" s="42"/>
      <c r="K62" s="42"/>
      <c r="L62" s="42"/>
      <c r="M62" s="42"/>
      <c r="N62" s="42"/>
      <c r="O62" s="42"/>
    </row>
    <row r="63" spans="3:15" x14ac:dyDescent="0.25">
      <c r="C63" s="14"/>
      <c r="D63" s="14"/>
      <c r="E63" s="14"/>
      <c r="F63" s="14"/>
      <c r="I63" s="42"/>
      <c r="J63" s="42"/>
      <c r="K63" s="42"/>
      <c r="L63" s="42"/>
      <c r="M63" s="42"/>
      <c r="N63" s="42"/>
      <c r="O63" s="42"/>
    </row>
    <row r="64" spans="3:15" x14ac:dyDescent="0.25">
      <c r="C64" s="14"/>
      <c r="D64" s="14"/>
      <c r="E64" s="14"/>
      <c r="F64" s="14"/>
      <c r="I64" s="42"/>
      <c r="J64" s="42"/>
      <c r="K64" s="42"/>
      <c r="L64" s="42"/>
      <c r="M64" s="42"/>
      <c r="N64" s="42"/>
      <c r="O64" s="42"/>
    </row>
    <row r="65" spans="2:15" x14ac:dyDescent="0.25">
      <c r="C65" s="14"/>
      <c r="D65" s="14"/>
      <c r="E65" s="14"/>
      <c r="F65" s="14"/>
      <c r="I65" s="42"/>
      <c r="J65" s="42"/>
      <c r="K65" s="42"/>
      <c r="L65" s="42"/>
      <c r="M65" s="42"/>
      <c r="N65" s="42"/>
      <c r="O65" s="42"/>
    </row>
    <row r="66" spans="2:15" x14ac:dyDescent="0.25">
      <c r="F66" s="8"/>
      <c r="I66" s="42"/>
      <c r="J66" s="42"/>
      <c r="K66" s="42"/>
      <c r="L66" s="42"/>
      <c r="M66" s="42"/>
      <c r="N66" s="42"/>
      <c r="O66" s="42"/>
    </row>
    <row r="67" spans="2:15" x14ac:dyDescent="0.25">
      <c r="D67" s="15" t="s">
        <v>60</v>
      </c>
      <c r="E67" s="14"/>
      <c r="F67" s="8"/>
      <c r="I67" s="42"/>
      <c r="J67" s="42"/>
      <c r="K67" s="42"/>
      <c r="L67" s="42"/>
      <c r="M67" s="42"/>
      <c r="N67" s="42"/>
      <c r="O67" s="42"/>
    </row>
    <row r="68" spans="2:15" x14ac:dyDescent="0.25">
      <c r="I68" s="43" t="s">
        <v>67</v>
      </c>
      <c r="J68" s="42"/>
      <c r="K68" s="42"/>
      <c r="L68" s="42"/>
      <c r="M68" s="42"/>
      <c r="N68" s="42"/>
      <c r="O68" s="42"/>
    </row>
    <row r="69" spans="2:15" x14ac:dyDescent="0.25">
      <c r="B69" s="2" t="s">
        <v>67</v>
      </c>
      <c r="D69" t="s">
        <v>30</v>
      </c>
      <c r="E69" t="s">
        <v>31</v>
      </c>
      <c r="F69" t="s">
        <v>32</v>
      </c>
      <c r="I69" s="42" t="s">
        <v>93</v>
      </c>
      <c r="J69" s="42"/>
      <c r="K69" s="42"/>
      <c r="L69" s="42"/>
      <c r="M69" s="42"/>
      <c r="N69" s="42"/>
      <c r="O69" s="42"/>
    </row>
    <row r="70" spans="2:15" x14ac:dyDescent="0.25">
      <c r="D70" s="14"/>
      <c r="E70" s="14"/>
      <c r="F70" s="14"/>
      <c r="I70" s="42" t="s">
        <v>80</v>
      </c>
      <c r="J70" s="42"/>
      <c r="K70" s="42"/>
      <c r="L70" s="42"/>
      <c r="M70" s="42"/>
      <c r="N70" s="42"/>
      <c r="O70" s="42"/>
    </row>
    <row r="71" spans="2:15" x14ac:dyDescent="0.25">
      <c r="I71" s="42" t="s">
        <v>81</v>
      </c>
      <c r="J71" s="42"/>
      <c r="K71" s="42"/>
      <c r="L71" s="42"/>
      <c r="M71" s="42"/>
      <c r="N71" s="42"/>
      <c r="O71" s="42"/>
    </row>
    <row r="72" spans="2:15" x14ac:dyDescent="0.25">
      <c r="B72" s="15" t="s">
        <v>57</v>
      </c>
      <c r="C72" s="39" t="s">
        <v>39</v>
      </c>
      <c r="D72" t="s">
        <v>43</v>
      </c>
      <c r="I72" s="42" t="s">
        <v>82</v>
      </c>
      <c r="J72" s="42"/>
      <c r="K72" s="42"/>
      <c r="L72" s="42"/>
      <c r="M72" s="42"/>
      <c r="N72" s="42"/>
      <c r="O72" s="42"/>
    </row>
    <row r="73" spans="2:15" x14ac:dyDescent="0.25">
      <c r="C73" s="27">
        <v>1</v>
      </c>
      <c r="D73" s="14"/>
      <c r="I73" s="42" t="s">
        <v>91</v>
      </c>
      <c r="J73" s="42"/>
      <c r="K73" s="42"/>
      <c r="L73" s="42"/>
      <c r="M73" s="42"/>
      <c r="N73" s="42"/>
      <c r="O73" s="42"/>
    </row>
    <row r="74" spans="2:15" x14ac:dyDescent="0.25">
      <c r="C74" s="27">
        <v>2</v>
      </c>
      <c r="D74" s="14"/>
      <c r="I74" s="42"/>
      <c r="J74" s="42"/>
      <c r="K74" s="42"/>
      <c r="L74" s="42"/>
      <c r="M74" s="42"/>
      <c r="N74" s="42"/>
      <c r="O74" s="42"/>
    </row>
    <row r="75" spans="2:15" x14ac:dyDescent="0.25">
      <c r="C75" s="27">
        <v>3</v>
      </c>
      <c r="D75" s="14"/>
      <c r="I75" s="42" t="s">
        <v>83</v>
      </c>
      <c r="J75" s="42"/>
      <c r="K75" s="42"/>
      <c r="L75" s="42"/>
      <c r="M75" s="42"/>
      <c r="N75" s="42"/>
      <c r="O75" s="42"/>
    </row>
    <row r="76" spans="2:15" x14ac:dyDescent="0.25">
      <c r="C76" s="27">
        <v>4</v>
      </c>
      <c r="D76" s="14"/>
      <c r="I76" s="42" t="s">
        <v>84</v>
      </c>
      <c r="J76" s="42"/>
      <c r="K76" s="42"/>
      <c r="L76" s="42"/>
      <c r="M76" s="42"/>
      <c r="N76" s="42"/>
      <c r="O76" s="42"/>
    </row>
    <row r="77" spans="2:15" x14ac:dyDescent="0.25">
      <c r="C77" s="27">
        <v>5</v>
      </c>
      <c r="D77" s="14"/>
      <c r="I77" s="42" t="s">
        <v>85</v>
      </c>
      <c r="J77" s="42"/>
      <c r="K77" s="42"/>
      <c r="L77" s="42"/>
      <c r="M77" s="42"/>
      <c r="N77" s="42"/>
      <c r="O77" s="42"/>
    </row>
    <row r="78" spans="2:15" x14ac:dyDescent="0.25">
      <c r="C78" s="27">
        <v>6</v>
      </c>
      <c r="D78" s="14"/>
      <c r="I78" s="42"/>
      <c r="J78" s="42"/>
      <c r="K78" s="42"/>
      <c r="L78" s="42"/>
      <c r="M78" s="42"/>
      <c r="N78" s="42"/>
      <c r="O78" s="42"/>
    </row>
    <row r="79" spans="2:15" x14ac:dyDescent="0.25">
      <c r="C79" s="27">
        <v>7</v>
      </c>
      <c r="D79" s="14"/>
      <c r="I79" s="42" t="s">
        <v>86</v>
      </c>
      <c r="J79" s="42"/>
      <c r="K79" s="42"/>
      <c r="L79" s="42"/>
      <c r="M79" s="42"/>
      <c r="N79" s="42"/>
      <c r="O79" s="42"/>
    </row>
    <row r="80" spans="2:15" x14ac:dyDescent="0.25">
      <c r="C80" s="27">
        <v>8</v>
      </c>
      <c r="D80" s="14"/>
      <c r="I80" s="42" t="s">
        <v>87</v>
      </c>
      <c r="J80" s="42"/>
      <c r="K80" s="42"/>
      <c r="L80" s="42"/>
      <c r="M80" s="42"/>
      <c r="N80" s="42"/>
      <c r="O80" s="42"/>
    </row>
    <row r="81" spans="2:15" x14ac:dyDescent="0.25">
      <c r="C81" s="27">
        <v>9</v>
      </c>
      <c r="D81" s="14"/>
      <c r="I81" s="42"/>
      <c r="J81" s="42"/>
      <c r="K81" s="42"/>
      <c r="L81" s="42"/>
      <c r="M81" s="42"/>
      <c r="N81" s="42"/>
      <c r="O81" s="42"/>
    </row>
    <row r="82" spans="2:15" x14ac:dyDescent="0.25">
      <c r="C82" s="27">
        <v>10</v>
      </c>
      <c r="D82" s="14"/>
      <c r="I82" s="42"/>
      <c r="J82" s="42"/>
      <c r="K82" s="42"/>
      <c r="L82" s="42"/>
      <c r="M82" s="42"/>
      <c r="N82" s="42"/>
      <c r="O82" s="42"/>
    </row>
    <row r="83" spans="2:15" x14ac:dyDescent="0.25">
      <c r="I83" s="42"/>
      <c r="J83" s="42"/>
      <c r="K83" s="42"/>
      <c r="L83" s="42"/>
      <c r="M83" s="42"/>
      <c r="N83" s="42"/>
      <c r="O83" s="42"/>
    </row>
    <row r="84" spans="2:15" x14ac:dyDescent="0.25">
      <c r="C84" s="32" t="s">
        <v>47</v>
      </c>
      <c r="D84" s="14"/>
      <c r="I84" s="42"/>
      <c r="J84" s="42"/>
      <c r="K84" s="42"/>
      <c r="L84" s="42"/>
      <c r="M84" s="42"/>
      <c r="N84" s="42"/>
      <c r="O84" s="42"/>
    </row>
    <row r="85" spans="2:15" x14ac:dyDescent="0.25">
      <c r="I85" s="42"/>
      <c r="J85" s="42"/>
      <c r="K85" s="42"/>
      <c r="L85" s="42"/>
      <c r="M85" s="42"/>
      <c r="N85" s="42"/>
      <c r="O85" s="42"/>
    </row>
    <row r="86" spans="2:15" x14ac:dyDescent="0.25">
      <c r="I86" s="42"/>
      <c r="J86" s="42"/>
      <c r="K86" s="42"/>
      <c r="L86" s="42"/>
      <c r="M86" s="42"/>
      <c r="N86" s="42"/>
      <c r="O86" s="42"/>
    </row>
    <row r="87" spans="2:15" x14ac:dyDescent="0.25">
      <c r="B87" s="2" t="s">
        <v>68</v>
      </c>
      <c r="I87" s="43" t="s">
        <v>68</v>
      </c>
      <c r="J87" s="42"/>
      <c r="K87" s="42"/>
      <c r="L87" s="42"/>
      <c r="M87" s="42"/>
      <c r="N87" s="42"/>
      <c r="O87" s="42"/>
    </row>
    <row r="88" spans="2:15" x14ac:dyDescent="0.25">
      <c r="B88" s="15" t="s">
        <v>59</v>
      </c>
      <c r="C88" s="39" t="s">
        <v>39</v>
      </c>
      <c r="D88" t="s">
        <v>55</v>
      </c>
      <c r="G88" t="s">
        <v>61</v>
      </c>
      <c r="I88" s="42"/>
      <c r="J88" s="42"/>
      <c r="K88" s="42"/>
      <c r="L88" s="42"/>
      <c r="M88" s="42"/>
      <c r="N88" s="42"/>
      <c r="O88" s="42"/>
    </row>
    <row r="89" spans="2:15" x14ac:dyDescent="0.25">
      <c r="C89" s="16">
        <v>11</v>
      </c>
      <c r="D89" s="14"/>
      <c r="E89" t="s">
        <v>62</v>
      </c>
      <c r="G89" s="14"/>
      <c r="I89" s="42" t="s">
        <v>94</v>
      </c>
      <c r="J89" s="42"/>
      <c r="K89" s="42"/>
      <c r="L89" s="42"/>
      <c r="M89" s="42"/>
      <c r="N89" s="42"/>
      <c r="O89" s="42"/>
    </row>
    <row r="90" spans="2:15" x14ac:dyDescent="0.25">
      <c r="C90" s="16">
        <v>12</v>
      </c>
      <c r="D90" s="14"/>
      <c r="G90" s="14"/>
      <c r="I90" s="42" t="s">
        <v>88</v>
      </c>
      <c r="J90" s="42"/>
      <c r="K90" s="42"/>
      <c r="L90" s="42"/>
      <c r="M90" s="42"/>
      <c r="N90" s="42"/>
      <c r="O90" s="42"/>
    </row>
    <row r="91" spans="2:15" x14ac:dyDescent="0.25">
      <c r="C91" s="16">
        <v>13</v>
      </c>
      <c r="D91" s="14"/>
      <c r="G91" s="14"/>
      <c r="I91" s="42" t="s">
        <v>95</v>
      </c>
      <c r="J91" s="42"/>
      <c r="K91" s="42"/>
      <c r="L91" s="42"/>
      <c r="M91" s="42"/>
      <c r="N91" s="42"/>
      <c r="O91" s="42"/>
    </row>
    <row r="92" spans="2:15" x14ac:dyDescent="0.25">
      <c r="C92" s="16">
        <v>14</v>
      </c>
      <c r="D92" s="14"/>
      <c r="G92" s="14"/>
      <c r="I92" s="42" t="s">
        <v>89</v>
      </c>
      <c r="J92" s="42"/>
      <c r="K92" s="42"/>
      <c r="L92" s="42"/>
      <c r="M92" s="42"/>
      <c r="N92" s="42"/>
      <c r="O92" s="42"/>
    </row>
    <row r="93" spans="2:15" x14ac:dyDescent="0.25">
      <c r="C93" s="16">
        <v>15</v>
      </c>
      <c r="D93" s="14"/>
      <c r="G93" s="14"/>
      <c r="I93" s="42"/>
      <c r="J93" s="42"/>
      <c r="K93" s="42"/>
      <c r="L93" s="42"/>
      <c r="M93" s="42"/>
      <c r="N93" s="42"/>
      <c r="O93" s="4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1-5</vt:lpstr>
      <vt:lpstr>6-8</vt:lpstr>
      <vt:lpstr>EVAC</vt:lpstr>
      <vt:lpstr>9</vt:lpstr>
      <vt:lpstr>10</vt:lpstr>
      <vt:lpstr>GF</vt:lpstr>
      <vt:lpstr>11-12</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samiedal</dc:creator>
  <cp:lastModifiedBy>samiedal</cp:lastModifiedBy>
  <dcterms:created xsi:type="dcterms:W3CDTF">2023-11-27T21:10:57Z</dcterms:created>
  <dcterms:modified xsi:type="dcterms:W3CDTF">2023-12-02T23:07:28Z</dcterms:modified>
</cp:coreProperties>
</file>