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ropbox\Shahriar\"/>
    </mc:Choice>
  </mc:AlternateContent>
  <xr:revisionPtr revIDLastSave="0" documentId="13_ncr:1_{7CE36E18-2685-48EE-ACAE-CFB7314C182C}" xr6:coauthVersionLast="36" xr6:coauthVersionMax="36" xr10:uidLastSave="{00000000-0000-0000-0000-000000000000}"/>
  <bookViews>
    <workbookView xWindow="0" yWindow="0" windowWidth="28800" windowHeight="12330" activeTab="10" xr2:uid="{00000000-000D-0000-FFFF-FFFF00000000}"/>
  </bookViews>
  <sheets>
    <sheet name="Sheet1" sheetId="1" r:id="rId1"/>
    <sheet name="bionomial" sheetId="2" state="hidden" r:id="rId2"/>
    <sheet name="prob1" sheetId="11" r:id="rId3"/>
    <sheet name="Sheet2" sheetId="6" state="hidden" r:id="rId4"/>
    <sheet name="Sheet4" sheetId="5" state="hidden" r:id="rId5"/>
    <sheet name="bin2" sheetId="4" state="hidden" r:id="rId6"/>
    <sheet name="Sheet7" sheetId="9" state="hidden" r:id="rId7"/>
    <sheet name="prob2" sheetId="12" state="hidden" r:id="rId8"/>
    <sheet name="Sheet3" sheetId="13" state="hidden" r:id="rId9"/>
    <sheet name="Sheet5" sheetId="14" state="hidden" r:id="rId10"/>
    <sheet name="Sheet6" sheetId="15" r:id="rId11"/>
  </sheets>
  <calcPr calcId="191029"/>
</workbook>
</file>

<file path=xl/calcChain.xml><?xml version="1.0" encoding="utf-8"?>
<calcChain xmlns="http://schemas.openxmlformats.org/spreadsheetml/2006/main">
  <c r="E20" i="12" l="1"/>
  <c r="C7" i="1"/>
  <c r="AD14" i="15"/>
  <c r="AD6" i="15"/>
  <c r="AD7" i="15"/>
  <c r="AD8" i="15"/>
  <c r="AD9" i="15"/>
  <c r="AD10" i="15"/>
  <c r="AD11" i="15"/>
  <c r="AD12" i="15"/>
  <c r="AD13" i="15"/>
  <c r="AD5" i="15"/>
  <c r="AC6" i="15"/>
  <c r="AC7" i="15"/>
  <c r="AC8" i="15"/>
  <c r="AC9" i="15"/>
  <c r="AC10" i="15"/>
  <c r="AC11" i="15"/>
  <c r="AC12" i="15"/>
  <c r="AC13" i="15"/>
  <c r="AC5" i="15"/>
  <c r="B14" i="15"/>
  <c r="P13" i="15"/>
  <c r="T13" i="15" s="1"/>
  <c r="L13" i="15"/>
  <c r="H13" i="15"/>
  <c r="D13" i="15"/>
  <c r="C13" i="15"/>
  <c r="P12" i="15"/>
  <c r="T12" i="15" s="1"/>
  <c r="L12" i="15"/>
  <c r="H12" i="15"/>
  <c r="D12" i="15"/>
  <c r="C12" i="15"/>
  <c r="P11" i="15"/>
  <c r="T11" i="15" s="1"/>
  <c r="L11" i="15"/>
  <c r="H11" i="15"/>
  <c r="D11" i="15"/>
  <c r="C11" i="15"/>
  <c r="P10" i="15"/>
  <c r="T10" i="15" s="1"/>
  <c r="L10" i="15"/>
  <c r="H10" i="15"/>
  <c r="D10" i="15"/>
  <c r="C10" i="15"/>
  <c r="P9" i="15"/>
  <c r="T9" i="15" s="1"/>
  <c r="L9" i="15"/>
  <c r="H9" i="15"/>
  <c r="D9" i="15"/>
  <c r="C9" i="15"/>
  <c r="P8" i="15"/>
  <c r="T8" i="15" s="1"/>
  <c r="L8" i="15"/>
  <c r="H8" i="15"/>
  <c r="D8" i="15"/>
  <c r="C8" i="15"/>
  <c r="P7" i="15"/>
  <c r="T7" i="15" s="1"/>
  <c r="L7" i="15"/>
  <c r="H7" i="15"/>
  <c r="D7" i="15"/>
  <c r="C7" i="15"/>
  <c r="P6" i="15"/>
  <c r="T6" i="15" s="1"/>
  <c r="L6" i="15"/>
  <c r="H6" i="15"/>
  <c r="D6" i="15"/>
  <c r="C6" i="15"/>
  <c r="P5" i="15"/>
  <c r="T5" i="15" s="1"/>
  <c r="L5" i="15"/>
  <c r="H5" i="15"/>
  <c r="D5" i="15"/>
  <c r="D14" i="15" s="1"/>
  <c r="C5" i="15"/>
  <c r="C14" i="15" s="1"/>
  <c r="C18" i="15" s="1"/>
  <c r="C19" i="15" s="1"/>
  <c r="Z23" i="11"/>
  <c r="Z22" i="11"/>
  <c r="Y20" i="11"/>
  <c r="Z16" i="11"/>
  <c r="Z6" i="11"/>
  <c r="Z7" i="11"/>
  <c r="Z8" i="11"/>
  <c r="Z9" i="11"/>
  <c r="Z10" i="11"/>
  <c r="Z11" i="11"/>
  <c r="Z12" i="11"/>
  <c r="Z13" i="11"/>
  <c r="Z14" i="11"/>
  <c r="Z15" i="11"/>
  <c r="F5" i="14"/>
  <c r="Y19" i="11"/>
  <c r="C22" i="11"/>
  <c r="W5" i="11"/>
  <c r="E5" i="13"/>
  <c r="E6" i="13"/>
  <c r="E7" i="13"/>
  <c r="E8" i="13"/>
  <c r="E9" i="13"/>
  <c r="C15" i="13"/>
  <c r="B10" i="13"/>
  <c r="H9" i="13"/>
  <c r="P9" i="13" s="1"/>
  <c r="T9" i="13" s="1"/>
  <c r="D9" i="13"/>
  <c r="C9" i="13"/>
  <c r="H8" i="13"/>
  <c r="P8" i="13" s="1"/>
  <c r="T8" i="13" s="1"/>
  <c r="D8" i="13"/>
  <c r="C8" i="13"/>
  <c r="H7" i="13"/>
  <c r="P7" i="13" s="1"/>
  <c r="T7" i="13" s="1"/>
  <c r="D7" i="13"/>
  <c r="C7" i="13"/>
  <c r="H6" i="13"/>
  <c r="D6" i="13"/>
  <c r="C6" i="13"/>
  <c r="H5" i="13"/>
  <c r="P5" i="13" s="1"/>
  <c r="T5" i="13" s="1"/>
  <c r="D5" i="13"/>
  <c r="C5" i="13"/>
  <c r="E13" i="15" l="1"/>
  <c r="E12" i="15"/>
  <c r="E11" i="15"/>
  <c r="E10" i="15"/>
  <c r="E9" i="15"/>
  <c r="E8" i="15"/>
  <c r="E7" i="15"/>
  <c r="E6" i="15"/>
  <c r="E5" i="15"/>
  <c r="D10" i="13"/>
  <c r="C10" i="13"/>
  <c r="C14" i="13" s="1"/>
  <c r="L6" i="13"/>
  <c r="P6" i="13"/>
  <c r="T6" i="13" s="1"/>
  <c r="L5" i="13"/>
  <c r="L7" i="13"/>
  <c r="L8" i="13"/>
  <c r="L9" i="13"/>
  <c r="AA6" i="12"/>
  <c r="AA7" i="12"/>
  <c r="AA8" i="12"/>
  <c r="AA9" i="12"/>
  <c r="AA10" i="12"/>
  <c r="AA11" i="12"/>
  <c r="AA12" i="12"/>
  <c r="AA13" i="12"/>
  <c r="Z6" i="12"/>
  <c r="Z7" i="12"/>
  <c r="Z8" i="12"/>
  <c r="Z9" i="12"/>
  <c r="Z10" i="12"/>
  <c r="Z11" i="12"/>
  <c r="Z12" i="12"/>
  <c r="Z13" i="12"/>
  <c r="Z5" i="12"/>
  <c r="Y6" i="12"/>
  <c r="Y7" i="12"/>
  <c r="Y8" i="12"/>
  <c r="Y9" i="12"/>
  <c r="Y10" i="12"/>
  <c r="Y11" i="12"/>
  <c r="Y12" i="12"/>
  <c r="Y13" i="12"/>
  <c r="Y5" i="12"/>
  <c r="X6" i="12"/>
  <c r="X7" i="12"/>
  <c r="X8" i="12"/>
  <c r="X9" i="12"/>
  <c r="X10" i="12"/>
  <c r="X11" i="12"/>
  <c r="X12" i="12"/>
  <c r="X13" i="12"/>
  <c r="X5" i="12"/>
  <c r="W6" i="12"/>
  <c r="W7" i="12"/>
  <c r="W8" i="12"/>
  <c r="W9" i="12"/>
  <c r="W10" i="12"/>
  <c r="W11" i="12"/>
  <c r="W12" i="12"/>
  <c r="W13" i="12"/>
  <c r="W5" i="12"/>
  <c r="E6" i="12"/>
  <c r="N6" i="12" s="1"/>
  <c r="E7" i="12"/>
  <c r="F7" i="12" s="1"/>
  <c r="E8" i="12"/>
  <c r="N8" i="12" s="1"/>
  <c r="E9" i="12"/>
  <c r="E10" i="12"/>
  <c r="E11" i="12"/>
  <c r="E12" i="12"/>
  <c r="E13" i="12"/>
  <c r="N13" i="12" s="1"/>
  <c r="E5" i="12"/>
  <c r="C19" i="12"/>
  <c r="C18" i="12"/>
  <c r="B14" i="12"/>
  <c r="H13" i="12"/>
  <c r="P13" i="12" s="1"/>
  <c r="T13" i="12" s="1"/>
  <c r="F13" i="12"/>
  <c r="D13" i="12"/>
  <c r="C13" i="12"/>
  <c r="N12" i="12"/>
  <c r="H12" i="12"/>
  <c r="L12" i="12" s="1"/>
  <c r="F12" i="12"/>
  <c r="D12" i="12"/>
  <c r="C12" i="12"/>
  <c r="N11" i="12"/>
  <c r="H11" i="12"/>
  <c r="L11" i="12" s="1"/>
  <c r="F11" i="12"/>
  <c r="R11" i="12" s="1"/>
  <c r="D11" i="12"/>
  <c r="C11" i="12"/>
  <c r="N10" i="12"/>
  <c r="H10" i="12"/>
  <c r="P10" i="12" s="1"/>
  <c r="T10" i="12" s="1"/>
  <c r="F10" i="12"/>
  <c r="R10" i="12" s="1"/>
  <c r="D10" i="12"/>
  <c r="C10" i="12"/>
  <c r="N9" i="12"/>
  <c r="H9" i="12"/>
  <c r="P9" i="12" s="1"/>
  <c r="T9" i="12" s="1"/>
  <c r="F9" i="12"/>
  <c r="D9" i="12"/>
  <c r="C9" i="12"/>
  <c r="H8" i="12"/>
  <c r="F8" i="12"/>
  <c r="D8" i="12"/>
  <c r="C8" i="12"/>
  <c r="N7" i="12"/>
  <c r="H7" i="12"/>
  <c r="L7" i="12" s="1"/>
  <c r="D7" i="12"/>
  <c r="C7" i="12"/>
  <c r="P6" i="12"/>
  <c r="T6" i="12" s="1"/>
  <c r="H6" i="12"/>
  <c r="L6" i="12" s="1"/>
  <c r="F6" i="12"/>
  <c r="R6" i="12" s="1"/>
  <c r="D6" i="12"/>
  <c r="C6" i="12"/>
  <c r="N5" i="12"/>
  <c r="H5" i="12"/>
  <c r="P5" i="12" s="1"/>
  <c r="T5" i="12" s="1"/>
  <c r="F5" i="12"/>
  <c r="D5" i="12"/>
  <c r="C5" i="12"/>
  <c r="C20" i="11"/>
  <c r="C21" i="11" s="1"/>
  <c r="N8" i="15" l="1"/>
  <c r="V8" i="15" s="1"/>
  <c r="F8" i="15"/>
  <c r="R8" i="15" s="1"/>
  <c r="N9" i="15"/>
  <c r="F9" i="15"/>
  <c r="R9" i="15" s="1"/>
  <c r="N11" i="15"/>
  <c r="F11" i="15"/>
  <c r="R11" i="15" s="1"/>
  <c r="N10" i="15"/>
  <c r="F10" i="15"/>
  <c r="R10" i="15" s="1"/>
  <c r="N12" i="15"/>
  <c r="V12" i="15" s="1"/>
  <c r="W12" i="15"/>
  <c r="F12" i="15"/>
  <c r="R12" i="15" s="1"/>
  <c r="N5" i="15"/>
  <c r="V5" i="15" s="1"/>
  <c r="W5" i="15"/>
  <c r="F5" i="15"/>
  <c r="R5" i="15" s="1"/>
  <c r="N13" i="15"/>
  <c r="F13" i="15"/>
  <c r="R13" i="15" s="1"/>
  <c r="N6" i="15"/>
  <c r="V6" i="15" s="1"/>
  <c r="F6" i="15"/>
  <c r="R6" i="15" s="1"/>
  <c r="N7" i="15"/>
  <c r="V7" i="15" s="1"/>
  <c r="F7" i="15"/>
  <c r="R7" i="15" s="1"/>
  <c r="F7" i="13"/>
  <c r="F8" i="13"/>
  <c r="N9" i="13"/>
  <c r="N5" i="13"/>
  <c r="N6" i="13"/>
  <c r="V6" i="12"/>
  <c r="L5" i="12"/>
  <c r="D14" i="12"/>
  <c r="L13" i="12"/>
  <c r="P7" i="12"/>
  <c r="T7" i="12" s="1"/>
  <c r="R12" i="12"/>
  <c r="R7" i="12"/>
  <c r="L10" i="12"/>
  <c r="V10" i="12" s="1"/>
  <c r="R5" i="12"/>
  <c r="C14" i="12"/>
  <c r="R8" i="12"/>
  <c r="R13" i="12"/>
  <c r="V13" i="12" s="1"/>
  <c r="L9" i="12"/>
  <c r="P11" i="12"/>
  <c r="T11" i="12" s="1"/>
  <c r="W14" i="12"/>
  <c r="L8" i="12"/>
  <c r="V8" i="12" s="1"/>
  <c r="P12" i="12"/>
  <c r="T12" i="12" s="1"/>
  <c r="P8" i="12"/>
  <c r="T8" i="12" s="1"/>
  <c r="R9" i="12"/>
  <c r="V11" i="12"/>
  <c r="D6" i="11"/>
  <c r="D7" i="11"/>
  <c r="D8" i="11"/>
  <c r="D9" i="11"/>
  <c r="D10" i="11"/>
  <c r="D11" i="11"/>
  <c r="D12" i="11"/>
  <c r="D13" i="11"/>
  <c r="D14" i="11"/>
  <c r="D15" i="11"/>
  <c r="D5" i="11"/>
  <c r="D16" i="11" s="1"/>
  <c r="C6" i="11"/>
  <c r="C7" i="11"/>
  <c r="C8" i="11"/>
  <c r="C16" i="11" s="1"/>
  <c r="C9" i="11"/>
  <c r="C10" i="11"/>
  <c r="C11" i="11"/>
  <c r="C12" i="11"/>
  <c r="C13" i="11"/>
  <c r="C14" i="11"/>
  <c r="C15" i="11"/>
  <c r="C5" i="11"/>
  <c r="B16" i="11"/>
  <c r="N15" i="11"/>
  <c r="H15" i="11"/>
  <c r="L15" i="11" s="1"/>
  <c r="F15" i="11"/>
  <c r="W15" i="11" s="1"/>
  <c r="N14" i="11"/>
  <c r="H14" i="11"/>
  <c r="L14" i="11" s="1"/>
  <c r="F14" i="11"/>
  <c r="W14" i="11" s="1"/>
  <c r="N13" i="11"/>
  <c r="H13" i="11"/>
  <c r="P13" i="11" s="1"/>
  <c r="T13" i="11" s="1"/>
  <c r="F13" i="11"/>
  <c r="W13" i="11" s="1"/>
  <c r="P12" i="11"/>
  <c r="T12" i="11" s="1"/>
  <c r="N12" i="11"/>
  <c r="H12" i="11"/>
  <c r="L12" i="11" s="1"/>
  <c r="F12" i="11"/>
  <c r="R12" i="11" s="1"/>
  <c r="N11" i="11"/>
  <c r="H11" i="11"/>
  <c r="L11" i="11" s="1"/>
  <c r="F11" i="11"/>
  <c r="R11" i="11" s="1"/>
  <c r="T10" i="11"/>
  <c r="R10" i="11"/>
  <c r="P10" i="11"/>
  <c r="N10" i="11"/>
  <c r="H10" i="11"/>
  <c r="L10" i="11" s="1"/>
  <c r="V10" i="11" s="1"/>
  <c r="F10" i="11"/>
  <c r="W10" i="11" s="1"/>
  <c r="N9" i="11"/>
  <c r="H9" i="11"/>
  <c r="P9" i="11" s="1"/>
  <c r="T9" i="11" s="1"/>
  <c r="F9" i="11"/>
  <c r="W9" i="11" s="1"/>
  <c r="P8" i="11"/>
  <c r="T8" i="11" s="1"/>
  <c r="N8" i="11"/>
  <c r="L8" i="11"/>
  <c r="H8" i="11"/>
  <c r="F8" i="11"/>
  <c r="R8" i="11" s="1"/>
  <c r="R7" i="11"/>
  <c r="N7" i="11"/>
  <c r="H7" i="11"/>
  <c r="L7" i="11" s="1"/>
  <c r="F7" i="11"/>
  <c r="W7" i="11" s="1"/>
  <c r="N6" i="11"/>
  <c r="H6" i="11"/>
  <c r="F6" i="11"/>
  <c r="W6" i="11" s="1"/>
  <c r="R5" i="11"/>
  <c r="N5" i="11"/>
  <c r="H5" i="11"/>
  <c r="P5" i="11" s="1"/>
  <c r="T5" i="11" s="1"/>
  <c r="F5" i="11"/>
  <c r="K10" i="9"/>
  <c r="V15" i="6"/>
  <c r="D6" i="6"/>
  <c r="U6" i="6" s="1"/>
  <c r="D7" i="6"/>
  <c r="P7" i="6" s="1"/>
  <c r="D8" i="6"/>
  <c r="U8" i="6" s="1"/>
  <c r="B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D26" i="6" s="1"/>
  <c r="D32" i="6" s="1"/>
  <c r="C18" i="6"/>
  <c r="D17" i="6"/>
  <c r="C17" i="6"/>
  <c r="D16" i="6"/>
  <c r="C16" i="6"/>
  <c r="D15" i="6"/>
  <c r="C15" i="6"/>
  <c r="B9" i="6"/>
  <c r="L8" i="6"/>
  <c r="F8" i="6"/>
  <c r="N8" i="6" s="1"/>
  <c r="R8" i="6" s="1"/>
  <c r="N7" i="6"/>
  <c r="R7" i="6" s="1"/>
  <c r="L7" i="6"/>
  <c r="J7" i="6"/>
  <c r="F7" i="6"/>
  <c r="L6" i="6"/>
  <c r="F6" i="6"/>
  <c r="N5" i="6"/>
  <c r="L5" i="6"/>
  <c r="F5" i="6"/>
  <c r="J5" i="6" s="1"/>
  <c r="D5" i="6"/>
  <c r="U5" i="6" s="1"/>
  <c r="Y6" i="5"/>
  <c r="Y7" i="5"/>
  <c r="Y8" i="5"/>
  <c r="Y5" i="5"/>
  <c r="W11" i="15" l="1"/>
  <c r="W6" i="15"/>
  <c r="V11" i="15"/>
  <c r="W13" i="15"/>
  <c r="V9" i="15"/>
  <c r="Z12" i="15"/>
  <c r="Y12" i="15"/>
  <c r="X12" i="15"/>
  <c r="AA12" i="15" s="1"/>
  <c r="W9" i="15"/>
  <c r="V13" i="15"/>
  <c r="W10" i="15"/>
  <c r="W7" i="15"/>
  <c r="V10" i="15"/>
  <c r="W8" i="15"/>
  <c r="Z5" i="15"/>
  <c r="Y5" i="15"/>
  <c r="X5" i="15"/>
  <c r="R7" i="13"/>
  <c r="W7" i="13"/>
  <c r="X7" i="13" s="1"/>
  <c r="R8" i="13"/>
  <c r="W8" i="13"/>
  <c r="X8" i="13" s="1"/>
  <c r="F5" i="13"/>
  <c r="N8" i="13"/>
  <c r="F9" i="13"/>
  <c r="F6" i="13"/>
  <c r="N7" i="13"/>
  <c r="V7" i="13" s="1"/>
  <c r="V5" i="12"/>
  <c r="V12" i="12"/>
  <c r="V7" i="12"/>
  <c r="AA5" i="12"/>
  <c r="V9" i="12"/>
  <c r="Y14" i="12"/>
  <c r="Z14" i="12"/>
  <c r="R9" i="11"/>
  <c r="V7" i="11"/>
  <c r="P7" i="11"/>
  <c r="T7" i="11" s="1"/>
  <c r="W8" i="11"/>
  <c r="X8" i="11" s="1"/>
  <c r="AA8" i="11" s="1"/>
  <c r="R13" i="11"/>
  <c r="R15" i="11"/>
  <c r="V15" i="11" s="1"/>
  <c r="V8" i="11"/>
  <c r="L9" i="11"/>
  <c r="V9" i="11" s="1"/>
  <c r="P15" i="11"/>
  <c r="T15" i="11" s="1"/>
  <c r="W16" i="11"/>
  <c r="Z5" i="11"/>
  <c r="Y5" i="11"/>
  <c r="X5" i="11"/>
  <c r="Y14" i="11"/>
  <c r="X14" i="11"/>
  <c r="AA14" i="11" s="1"/>
  <c r="Y15" i="11"/>
  <c r="X15" i="11"/>
  <c r="AA15" i="11" s="1"/>
  <c r="Y10" i="11"/>
  <c r="X10" i="11"/>
  <c r="AA10" i="11" s="1"/>
  <c r="Y9" i="11"/>
  <c r="X9" i="11"/>
  <c r="AA9" i="11" s="1"/>
  <c r="V12" i="11"/>
  <c r="Y6" i="11"/>
  <c r="X6" i="11"/>
  <c r="AA6" i="11" s="1"/>
  <c r="Y7" i="11"/>
  <c r="X7" i="11"/>
  <c r="AA7" i="11" s="1"/>
  <c r="X13" i="11"/>
  <c r="AA13" i="11" s="1"/>
  <c r="Y13" i="11"/>
  <c r="W11" i="11"/>
  <c r="Y8" i="11"/>
  <c r="P14" i="11"/>
  <c r="T14" i="11" s="1"/>
  <c r="L5" i="11"/>
  <c r="V5" i="11" s="1"/>
  <c r="R6" i="11"/>
  <c r="P11" i="11"/>
  <c r="T11" i="11" s="1"/>
  <c r="L13" i="11"/>
  <c r="V13" i="11" s="1"/>
  <c r="R14" i="11"/>
  <c r="P6" i="11"/>
  <c r="T6" i="11" s="1"/>
  <c r="W12" i="11"/>
  <c r="L6" i="11"/>
  <c r="V14" i="11"/>
  <c r="V11" i="11"/>
  <c r="U7" i="6"/>
  <c r="W7" i="6" s="1"/>
  <c r="P6" i="6"/>
  <c r="P8" i="6"/>
  <c r="P5" i="6"/>
  <c r="C26" i="6"/>
  <c r="C29" i="6" s="1"/>
  <c r="D33" i="6" s="1"/>
  <c r="T5" i="6"/>
  <c r="R5" i="6"/>
  <c r="T7" i="6"/>
  <c r="X5" i="6"/>
  <c r="W5" i="6"/>
  <c r="V5" i="6"/>
  <c r="X8" i="6"/>
  <c r="V8" i="6"/>
  <c r="Y8" i="6" s="1"/>
  <c r="W8" i="6"/>
  <c r="J6" i="6"/>
  <c r="T6" i="6" s="1"/>
  <c r="N6" i="6"/>
  <c r="R6" i="6" s="1"/>
  <c r="J8" i="6"/>
  <c r="D36" i="4"/>
  <c r="D35" i="4"/>
  <c r="C32" i="4"/>
  <c r="U6" i="5"/>
  <c r="D6" i="5"/>
  <c r="L7" i="5"/>
  <c r="L8" i="5"/>
  <c r="L5" i="5"/>
  <c r="B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B9" i="5"/>
  <c r="F8" i="5"/>
  <c r="N8" i="5" s="1"/>
  <c r="R8" i="5" s="1"/>
  <c r="F7" i="5"/>
  <c r="J7" i="5" s="1"/>
  <c r="L6" i="5"/>
  <c r="F6" i="5"/>
  <c r="N6" i="5" s="1"/>
  <c r="R6" i="5" s="1"/>
  <c r="F5" i="5"/>
  <c r="N5" i="5" s="1"/>
  <c r="R5" i="5" s="1"/>
  <c r="D5" i="5"/>
  <c r="U5" i="5" s="1"/>
  <c r="Z7" i="15" l="1"/>
  <c r="Y7" i="15"/>
  <c r="X7" i="15"/>
  <c r="AA7" i="15" s="1"/>
  <c r="W14" i="15"/>
  <c r="AA5" i="15"/>
  <c r="Z8" i="15"/>
  <c r="Z14" i="15" s="1"/>
  <c r="Y8" i="15"/>
  <c r="X8" i="15"/>
  <c r="AA8" i="15" s="1"/>
  <c r="Z10" i="15"/>
  <c r="Y10" i="15"/>
  <c r="X10" i="15"/>
  <c r="AA10" i="15" s="1"/>
  <c r="Z6" i="15"/>
  <c r="Y6" i="15"/>
  <c r="X6" i="15"/>
  <c r="AA6" i="15" s="1"/>
  <c r="Z13" i="15"/>
  <c r="Y13" i="15"/>
  <c r="X13" i="15"/>
  <c r="AA13" i="15" s="1"/>
  <c r="Z9" i="15"/>
  <c r="Y9" i="15"/>
  <c r="X9" i="15"/>
  <c r="AA9" i="15" s="1"/>
  <c r="Z11" i="15"/>
  <c r="Y11" i="15"/>
  <c r="Y14" i="15" s="1"/>
  <c r="X11" i="15"/>
  <c r="AA11" i="15" s="1"/>
  <c r="R6" i="13"/>
  <c r="V6" i="13" s="1"/>
  <c r="W6" i="13"/>
  <c r="X6" i="13" s="1"/>
  <c r="R9" i="13"/>
  <c r="V9" i="13" s="1"/>
  <c r="W9" i="13"/>
  <c r="X9" i="13" s="1"/>
  <c r="AA9" i="13" s="1"/>
  <c r="V8" i="13"/>
  <c r="R5" i="13"/>
  <c r="V5" i="13" s="1"/>
  <c r="W5" i="13"/>
  <c r="X5" i="13" s="1"/>
  <c r="Z7" i="13"/>
  <c r="AA7" i="13"/>
  <c r="Y7" i="13"/>
  <c r="Y8" i="13"/>
  <c r="AA8" i="13"/>
  <c r="Z8" i="13"/>
  <c r="AA14" i="12"/>
  <c r="X14" i="12"/>
  <c r="V6" i="11"/>
  <c r="Y12" i="11"/>
  <c r="Y16" i="11" s="1"/>
  <c r="X12" i="11"/>
  <c r="AA12" i="11" s="1"/>
  <c r="Y11" i="11"/>
  <c r="X11" i="11"/>
  <c r="AA11" i="11" s="1"/>
  <c r="X16" i="11"/>
  <c r="AA5" i="11"/>
  <c r="AA16" i="11" s="1"/>
  <c r="V7" i="6"/>
  <c r="Y7" i="6" s="1"/>
  <c r="X7" i="6"/>
  <c r="U9" i="6"/>
  <c r="T8" i="6"/>
  <c r="Y5" i="6"/>
  <c r="X6" i="6"/>
  <c r="W6" i="6"/>
  <c r="W9" i="6" s="1"/>
  <c r="V6" i="6"/>
  <c r="Y6" i="6" s="1"/>
  <c r="D7" i="5"/>
  <c r="U7" i="5" s="1"/>
  <c r="D8" i="5"/>
  <c r="P6" i="5"/>
  <c r="N7" i="5"/>
  <c r="R7" i="5" s="1"/>
  <c r="C26" i="5"/>
  <c r="C29" i="5" s="1"/>
  <c r="D26" i="5"/>
  <c r="D32" i="5" s="1"/>
  <c r="J8" i="5"/>
  <c r="P5" i="5"/>
  <c r="X6" i="5"/>
  <c r="W6" i="5"/>
  <c r="W5" i="5"/>
  <c r="X5" i="5"/>
  <c r="J6" i="5"/>
  <c r="J5" i="5"/>
  <c r="T5" i="5" s="1"/>
  <c r="L5" i="4"/>
  <c r="B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B14" i="4"/>
  <c r="L13" i="4"/>
  <c r="F13" i="4"/>
  <c r="N13" i="4" s="1"/>
  <c r="R13" i="4" s="1"/>
  <c r="D13" i="4"/>
  <c r="U13" i="4" s="1"/>
  <c r="L12" i="4"/>
  <c r="F12" i="4"/>
  <c r="N12" i="4" s="1"/>
  <c r="R12" i="4" s="1"/>
  <c r="D12" i="4"/>
  <c r="L11" i="4"/>
  <c r="F11" i="4"/>
  <c r="J11" i="4" s="1"/>
  <c r="D11" i="4"/>
  <c r="U11" i="4" s="1"/>
  <c r="L10" i="4"/>
  <c r="F10" i="4"/>
  <c r="J10" i="4" s="1"/>
  <c r="D10" i="4"/>
  <c r="L9" i="4"/>
  <c r="F9" i="4"/>
  <c r="N9" i="4" s="1"/>
  <c r="R9" i="4" s="1"/>
  <c r="D9" i="4"/>
  <c r="U9" i="4" s="1"/>
  <c r="L8" i="4"/>
  <c r="F8" i="4"/>
  <c r="J8" i="4" s="1"/>
  <c r="D8" i="4"/>
  <c r="U8" i="4" s="1"/>
  <c r="L7" i="4"/>
  <c r="F7" i="4"/>
  <c r="N7" i="4" s="1"/>
  <c r="R7" i="4" s="1"/>
  <c r="D7" i="4"/>
  <c r="L6" i="4"/>
  <c r="F6" i="4"/>
  <c r="N6" i="4" s="1"/>
  <c r="R6" i="4" s="1"/>
  <c r="D6" i="4"/>
  <c r="U6" i="4" s="1"/>
  <c r="F5" i="4"/>
  <c r="N5" i="4" s="1"/>
  <c r="R5" i="4" s="1"/>
  <c r="D5" i="4"/>
  <c r="U5" i="4" s="1"/>
  <c r="X14" i="15" l="1"/>
  <c r="AA14" i="15"/>
  <c r="Z5" i="13"/>
  <c r="AA5" i="13"/>
  <c r="Y5" i="13"/>
  <c r="Y9" i="13"/>
  <c r="Z9" i="13"/>
  <c r="W10" i="13"/>
  <c r="Y6" i="13"/>
  <c r="AA6" i="13"/>
  <c r="Z6" i="13"/>
  <c r="P7" i="5"/>
  <c r="P8" i="5"/>
  <c r="T8" i="5" s="1"/>
  <c r="U8" i="5"/>
  <c r="W8" i="5" s="1"/>
  <c r="X9" i="6"/>
  <c r="V9" i="6"/>
  <c r="Y9" i="6"/>
  <c r="N8" i="4"/>
  <c r="R8" i="4" s="1"/>
  <c r="V6" i="4"/>
  <c r="Y6" i="4" s="1"/>
  <c r="X6" i="4"/>
  <c r="W6" i="4"/>
  <c r="V9" i="4"/>
  <c r="Y9" i="4" s="1"/>
  <c r="W9" i="4"/>
  <c r="X9" i="4"/>
  <c r="P12" i="4"/>
  <c r="U12" i="4"/>
  <c r="X11" i="4"/>
  <c r="W11" i="4"/>
  <c r="V11" i="4"/>
  <c r="Y11" i="4" s="1"/>
  <c r="J13" i="4"/>
  <c r="P7" i="4"/>
  <c r="U7" i="4"/>
  <c r="N11" i="4"/>
  <c r="R11" i="4" s="1"/>
  <c r="P10" i="4"/>
  <c r="U10" i="4"/>
  <c r="V5" i="4"/>
  <c r="Y5" i="4" s="1"/>
  <c r="X5" i="4"/>
  <c r="W5" i="4"/>
  <c r="X8" i="4"/>
  <c r="V8" i="4"/>
  <c r="Y8" i="4" s="1"/>
  <c r="W8" i="4"/>
  <c r="X13" i="4"/>
  <c r="W13" i="4"/>
  <c r="V13" i="4"/>
  <c r="Y13" i="4" s="1"/>
  <c r="X7" i="5"/>
  <c r="U9" i="5"/>
  <c r="W7" i="5"/>
  <c r="T6" i="5"/>
  <c r="T7" i="5"/>
  <c r="D33" i="5"/>
  <c r="X8" i="5"/>
  <c r="D29" i="4"/>
  <c r="J6" i="4"/>
  <c r="J12" i="4"/>
  <c r="T12" i="4" s="1"/>
  <c r="J5" i="4"/>
  <c r="C29" i="4"/>
  <c r="P11" i="4"/>
  <c r="P13" i="4"/>
  <c r="T13" i="4" s="1"/>
  <c r="P6" i="4"/>
  <c r="P5" i="4"/>
  <c r="P9" i="4"/>
  <c r="J7" i="4"/>
  <c r="T7" i="4" s="1"/>
  <c r="P8" i="4"/>
  <c r="T8" i="4" s="1"/>
  <c r="N10" i="4"/>
  <c r="R10" i="4" s="1"/>
  <c r="T11" i="4"/>
  <c r="J9" i="4"/>
  <c r="D33" i="2"/>
  <c r="D39" i="2" s="1"/>
  <c r="D40" i="2" s="1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D22" i="2"/>
  <c r="C22" i="2"/>
  <c r="C33" i="2" s="1"/>
  <c r="C36" i="2" s="1"/>
  <c r="B33" i="2"/>
  <c r="D29" i="1"/>
  <c r="G26" i="1"/>
  <c r="D23" i="1"/>
  <c r="E19" i="1"/>
  <c r="Z10" i="13" l="1"/>
  <c r="Y10" i="13"/>
  <c r="AA10" i="13"/>
  <c r="X10" i="13"/>
  <c r="W10" i="4"/>
  <c r="V10" i="4"/>
  <c r="Y10" i="4" s="1"/>
  <c r="X10" i="4"/>
  <c r="X12" i="4"/>
  <c r="W12" i="4"/>
  <c r="V12" i="4"/>
  <c r="Y12" i="4" s="1"/>
  <c r="X7" i="4"/>
  <c r="W7" i="4"/>
  <c r="V7" i="4"/>
  <c r="Y7" i="4" s="1"/>
  <c r="T5" i="4"/>
  <c r="X9" i="5"/>
  <c r="W9" i="5"/>
  <c r="V9" i="5"/>
  <c r="Y9" i="5"/>
  <c r="U14" i="4"/>
  <c r="T6" i="4"/>
  <c r="T9" i="4"/>
  <c r="T10" i="4"/>
  <c r="B16" i="2"/>
  <c r="L6" i="2"/>
  <c r="L7" i="2"/>
  <c r="L8" i="2"/>
  <c r="L9" i="2"/>
  <c r="L10" i="2"/>
  <c r="L11" i="2"/>
  <c r="L12" i="2"/>
  <c r="L13" i="2"/>
  <c r="L14" i="2"/>
  <c r="L15" i="2"/>
  <c r="L5" i="2"/>
  <c r="J15" i="2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13" i="2"/>
  <c r="J13" i="2" s="1"/>
  <c r="F14" i="2"/>
  <c r="J14" i="2" s="1"/>
  <c r="F15" i="2"/>
  <c r="N15" i="2" s="1"/>
  <c r="R15" i="2" s="1"/>
  <c r="F5" i="2"/>
  <c r="J5" i="2" s="1"/>
  <c r="D6" i="2"/>
  <c r="U6" i="2" s="1"/>
  <c r="V6" i="2" s="1"/>
  <c r="Y6" i="2" s="1"/>
  <c r="D7" i="2"/>
  <c r="P7" i="2" s="1"/>
  <c r="D8" i="2"/>
  <c r="P8" i="2" s="1"/>
  <c r="D9" i="2"/>
  <c r="P9" i="2" s="1"/>
  <c r="D10" i="2"/>
  <c r="U10" i="2" s="1"/>
  <c r="V10" i="2" s="1"/>
  <c r="Y10" i="2" s="1"/>
  <c r="D11" i="2"/>
  <c r="P11" i="2" s="1"/>
  <c r="D12" i="2"/>
  <c r="U12" i="2" s="1"/>
  <c r="V12" i="2" s="1"/>
  <c r="Y12" i="2" s="1"/>
  <c r="D13" i="2"/>
  <c r="U13" i="2" s="1"/>
  <c r="V13" i="2" s="1"/>
  <c r="Y13" i="2" s="1"/>
  <c r="D14" i="2"/>
  <c r="U14" i="2" s="1"/>
  <c r="V14" i="2" s="1"/>
  <c r="Y14" i="2" s="1"/>
  <c r="D15" i="2"/>
  <c r="P15" i="2" s="1"/>
  <c r="D5" i="2"/>
  <c r="U5" i="2" s="1"/>
  <c r="Y14" i="4" l="1"/>
  <c r="X14" i="4"/>
  <c r="W14" i="4"/>
  <c r="V14" i="4"/>
  <c r="W5" i="2"/>
  <c r="V5" i="2"/>
  <c r="X5" i="2"/>
  <c r="N11" i="2"/>
  <c r="R11" i="2" s="1"/>
  <c r="T15" i="2"/>
  <c r="N10" i="2"/>
  <c r="R10" i="2" s="1"/>
  <c r="W6" i="2"/>
  <c r="X6" i="2"/>
  <c r="N9" i="2"/>
  <c r="R9" i="2" s="1"/>
  <c r="W13" i="2"/>
  <c r="X13" i="2"/>
  <c r="N5" i="2"/>
  <c r="R5" i="2" s="1"/>
  <c r="N8" i="2"/>
  <c r="R8" i="2" s="1"/>
  <c r="W12" i="2"/>
  <c r="X12" i="2"/>
  <c r="N7" i="2"/>
  <c r="R7" i="2" s="1"/>
  <c r="W14" i="2"/>
  <c r="X14" i="2"/>
  <c r="T11" i="2"/>
  <c r="N14" i="2"/>
  <c r="R14" i="2" s="1"/>
  <c r="X10" i="2"/>
  <c r="W10" i="2"/>
  <c r="N13" i="2"/>
  <c r="R13" i="2" s="1"/>
  <c r="P10" i="2"/>
  <c r="T10" i="2" s="1"/>
  <c r="N12" i="2"/>
  <c r="R12" i="2" s="1"/>
  <c r="P6" i="2"/>
  <c r="T6" i="2" s="1"/>
  <c r="N6" i="2"/>
  <c r="R6" i="2" s="1"/>
  <c r="P14" i="2"/>
  <c r="T14" i="2" s="1"/>
  <c r="T12" i="2"/>
  <c r="T8" i="2"/>
  <c r="T9" i="2"/>
  <c r="U9" i="2"/>
  <c r="P13" i="2"/>
  <c r="U8" i="2"/>
  <c r="P12" i="2"/>
  <c r="U15" i="2"/>
  <c r="U11" i="2"/>
  <c r="U7" i="2"/>
  <c r="P5" i="2"/>
  <c r="T5" i="2" s="1"/>
  <c r="C9" i="1"/>
  <c r="C10" i="1"/>
  <c r="C11" i="1"/>
  <c r="C6" i="1"/>
  <c r="C5" i="1"/>
  <c r="C8" i="1"/>
  <c r="C3" i="1"/>
  <c r="C4" i="1"/>
  <c r="T7" i="2" l="1"/>
  <c r="X9" i="2"/>
  <c r="W9" i="2"/>
  <c r="V9" i="2"/>
  <c r="Y9" i="2" s="1"/>
  <c r="W7" i="2"/>
  <c r="X7" i="2"/>
  <c r="V7" i="2"/>
  <c r="Y7" i="2" s="1"/>
  <c r="T13" i="2"/>
  <c r="X11" i="2"/>
  <c r="W11" i="2"/>
  <c r="V11" i="2"/>
  <c r="Y11" i="2" s="1"/>
  <c r="W15" i="2"/>
  <c r="X15" i="2"/>
  <c r="V15" i="2"/>
  <c r="Y15" i="2" s="1"/>
  <c r="Y5" i="2"/>
  <c r="U16" i="2"/>
  <c r="W8" i="2"/>
  <c r="X8" i="2"/>
  <c r="V8" i="2"/>
  <c r="Y8" i="2" s="1"/>
  <c r="W16" i="2" l="1"/>
  <c r="X16" i="2"/>
  <c r="Y16" i="2"/>
  <c r="V16" i="2"/>
</calcChain>
</file>

<file path=xl/sharedStrings.xml><?xml version="1.0" encoding="utf-8"?>
<sst xmlns="http://schemas.openxmlformats.org/spreadsheetml/2006/main" count="740" uniqueCount="56">
  <si>
    <t>For one tailed</t>
  </si>
  <si>
    <t>for two tailed</t>
  </si>
  <si>
    <t>T.DIST.2T</t>
  </si>
  <si>
    <t>T.INV.2T</t>
  </si>
  <si>
    <t>T.INV</t>
  </si>
  <si>
    <t>T.DIST.RT</t>
  </si>
  <si>
    <t>CHISQ.INV.RT</t>
  </si>
  <si>
    <t>CHISQ.DIST.RT</t>
  </si>
  <si>
    <t>F.DIST.RT</t>
  </si>
  <si>
    <t>F.INV.RT</t>
  </si>
  <si>
    <t>T.DIST.2T (your t-value + or -, df),  This function returns the prob of t-values greater than or less than your observed t-value. It is not necessary to divide alpha by 2 for this two-tailed probality</t>
  </si>
  <si>
    <t>T.INV.2T(prob, df), returns the critical value of t at both ends of the distribution beyond which the probalility of observing t-values less than or great than the observed t is &lt; 0.05 (0.025 in each tail) (or whatever prob you enter, e.g., 0.01). The prob entered is the total probability in both tails, no need to divide alpha by 2</t>
  </si>
  <si>
    <t>CHISQ.DIST.RT (obs chi square, df), this function returns the prob of X2-values greater than your an observed X2 value. Essentially the proportion of X2 values to the the right of the observed X2 value.</t>
  </si>
  <si>
    <t>T.INV(prob, df), returns the critical value of t on the left side of the distribution beyond which the probalility of observing a t-value less than the critical value is &lt; 0.05 (or whatever prob you enter, e.g., 0.01). As the distribution is symmetrical, just take the absolute value to get the right tail.</t>
  </si>
  <si>
    <t>CHISQ.INV.RT (prob, df);  This function returns the critical value of X2 given a stated probability.  For Variance Cis, use 0.025 for L1 and 0.975 for L2.</t>
  </si>
  <si>
    <t>T.DIST.RT(your t-value, df), this function returns the prob of t-values greater than your an observed t value. Essentially the proportion of t-values to the right of (RT) of your t-value</t>
  </si>
  <si>
    <t>F.INV.RT (prob, df1, df2,) returns F crit for right tail, use p=0.025 for F crit when doing 2 tailed. In our simple test for homoscedasticity, we are only concerned with the right tail as we put the higher variance as the numerator in the F-test, so, p = 0.025.</t>
  </si>
  <si>
    <t>NORMDIST</t>
  </si>
  <si>
    <t>Returns the normal distribution for the specified mean and standard deviation. This function has a very wide range of applications in statistics, including hypothesis testing.</t>
  </si>
  <si>
    <t xml:space="preserve">F.DIST.RT (F, df1, df2,), this function returns the prob of F-values greater than your an observed F value. Essentially the proportion of F-values to the right of your obs F-value; If this were a two tailed test, then P wound have to be less than 0.025 to be significant at alpha = 0.05 </t>
  </si>
  <si>
    <t>Note:</t>
  </si>
  <si>
    <t>The following spreadsheet was generated by Dr. David Hicks to aid Biometry students with their calculations, he has - in advance - been acknowledged on your behalf!</t>
  </si>
  <si>
    <t>f</t>
  </si>
  <si>
    <t>Binomial expansion</t>
  </si>
  <si>
    <t>Probabilty</t>
  </si>
  <si>
    <t>Y</t>
  </si>
  <si>
    <t>p</t>
  </si>
  <si>
    <t>q=1-p</t>
  </si>
  <si>
    <t>P(Y)=ncy*p^y*q^(n-y)</t>
  </si>
  <si>
    <t>P(</t>
  </si>
  <si>
    <t>)</t>
  </si>
  <si>
    <t>=</t>
  </si>
  <si>
    <t>nC</t>
  </si>
  <si>
    <t>^</t>
  </si>
  <si>
    <t xml:space="preserve"> * </t>
  </si>
  <si>
    <t>^(10-</t>
  </si>
  <si>
    <t>Exp frq</t>
  </si>
  <si>
    <t>Total</t>
  </si>
  <si>
    <t>Y*P(Y)</t>
  </si>
  <si>
    <t>P(Y=y)</t>
  </si>
  <si>
    <t>Y^2*P(Y)</t>
  </si>
  <si>
    <t>f(Y)=f hat</t>
  </si>
  <si>
    <t>(f-f hat)^2/f hat</t>
  </si>
  <si>
    <t>Yf</t>
  </si>
  <si>
    <t>Y2f</t>
  </si>
  <si>
    <t>^(8-</t>
  </si>
  <si>
    <t>Y1</t>
  </si>
  <si>
    <t>f1</t>
  </si>
  <si>
    <t>mean</t>
  </si>
  <si>
    <t>variaance</t>
  </si>
  <si>
    <t>expected mean</t>
  </si>
  <si>
    <t>expected var</t>
  </si>
  <si>
    <t>npq</t>
  </si>
  <si>
    <t>np</t>
  </si>
  <si>
    <t>Exp freq</t>
  </si>
  <si>
    <t>(f-f aht)^2/fhat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</si>
</sst>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0"/>
    <numFmt numFmtId="166" formatCode="0.0000000"/>
    <numFmt numFmtId="167" formatCode="0.000000000"/>
    <numFmt numFmtId="168" formatCode="0.00000000000000"/>
    <numFmt numFmtId="169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quotePrefix="1" applyFont="1"/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Fill="1" applyBorder="1"/>
    <xf numFmtId="165" fontId="0" fillId="0" borderId="1" xfId="0" applyNumberFormat="1" applyBorder="1"/>
    <xf numFmtId="167" fontId="0" fillId="0" borderId="1" xfId="0" applyNumberFormat="1" applyBorder="1"/>
    <xf numFmtId="166" fontId="0" fillId="0" borderId="1" xfId="0" applyNumberFormat="1" applyBorder="1"/>
    <xf numFmtId="1" fontId="0" fillId="0" borderId="1" xfId="0" applyNumberFormat="1" applyBorder="1" applyAlignment="1">
      <alignment horizontal="center"/>
    </xf>
    <xf numFmtId="164" fontId="3" fillId="0" borderId="0" xfId="0" applyNumberFormat="1" applyFont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vertical="center" wrapText="1"/>
    </xf>
    <xf numFmtId="0" fontId="0" fillId="2" borderId="0" xfId="0" applyFill="1"/>
    <xf numFmtId="164" fontId="0" fillId="0" borderId="0" xfId="0" applyNumberFormat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0" fillId="3" borderId="0" xfId="0" applyFill="1"/>
    <xf numFmtId="168" fontId="0" fillId="3" borderId="0" xfId="0" applyNumberFormat="1" applyFill="1"/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169" fontId="0" fillId="0" borderId="1" xfId="0" applyNumberFormat="1" applyBorder="1"/>
    <xf numFmtId="167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C8" sqref="C8"/>
    </sheetView>
  </sheetViews>
  <sheetFormatPr defaultColWidth="8.81640625" defaultRowHeight="14" x14ac:dyDescent="0.3"/>
  <cols>
    <col min="1" max="1" width="15.7265625" style="3" bestFit="1" customWidth="1"/>
    <col min="2" max="2" width="17" style="3" customWidth="1"/>
    <col min="3" max="3" width="12" style="3" bestFit="1" customWidth="1"/>
    <col min="4" max="16384" width="8.81640625" style="3"/>
  </cols>
  <sheetData>
    <row r="1" spans="1:4" x14ac:dyDescent="0.3">
      <c r="A1" s="1" t="s">
        <v>20</v>
      </c>
      <c r="B1" s="2" t="s">
        <v>21</v>
      </c>
    </row>
    <row r="3" spans="1:4" x14ac:dyDescent="0.3">
      <c r="A3" s="3" t="s">
        <v>5</v>
      </c>
      <c r="B3" s="3" t="s">
        <v>0</v>
      </c>
      <c r="C3" s="5">
        <f>_xlfn.T.DIST.RT(1.71088, 24)</f>
        <v>5.0000194849733948E-2</v>
      </c>
      <c r="D3" s="4" t="s">
        <v>15</v>
      </c>
    </row>
    <row r="4" spans="1:4" x14ac:dyDescent="0.3">
      <c r="A4" s="3" t="s">
        <v>2</v>
      </c>
      <c r="B4" s="3" t="s">
        <v>1</v>
      </c>
      <c r="C4" s="5">
        <f>_xlfn.T.DIST.2T(2.0639, 24)</f>
        <v>4.9999852653896018E-2</v>
      </c>
      <c r="D4" s="3" t="s">
        <v>10</v>
      </c>
    </row>
    <row r="5" spans="1:4" x14ac:dyDescent="0.3">
      <c r="A5" s="3" t="s">
        <v>3</v>
      </c>
      <c r="B5" s="3" t="s">
        <v>1</v>
      </c>
      <c r="C5" s="5">
        <f>_xlfn.T.INV.2T(0.05,45)</f>
        <v>2.0141033888808457</v>
      </c>
      <c r="D5" s="3" t="s">
        <v>11</v>
      </c>
    </row>
    <row r="6" spans="1:4" x14ac:dyDescent="0.3">
      <c r="A6" s="3" t="s">
        <v>4</v>
      </c>
      <c r="B6" s="3" t="s">
        <v>0</v>
      </c>
      <c r="C6" s="5">
        <f>_xlfn.T.INV(0.05, 24)</f>
        <v>-1.7108820799094284</v>
      </c>
      <c r="D6" s="3" t="s">
        <v>13</v>
      </c>
    </row>
    <row r="7" spans="1:4" s="23" customFormat="1" x14ac:dyDescent="0.3">
      <c r="A7" s="23" t="s">
        <v>6</v>
      </c>
      <c r="B7" s="23" t="s">
        <v>0</v>
      </c>
      <c r="C7" s="24">
        <f>_xlfn.CHISQ.INV.RT(0.05,7)</f>
        <v>14.067140449340167</v>
      </c>
      <c r="D7" s="23" t="s">
        <v>14</v>
      </c>
    </row>
    <row r="8" spans="1:4" x14ac:dyDescent="0.3">
      <c r="A8" s="3" t="s">
        <v>7</v>
      </c>
      <c r="C8" s="5">
        <f>_xlfn.CHISQ.DIST.RT(3.84146,1)</f>
        <v>4.9999964833747419E-2</v>
      </c>
      <c r="D8" s="4" t="s">
        <v>12</v>
      </c>
    </row>
    <row r="9" spans="1:4" x14ac:dyDescent="0.3">
      <c r="A9" s="3" t="s">
        <v>8</v>
      </c>
      <c r="C9" s="5">
        <f>_xlfn.F.DIST.RT(4.025994158,9,9)</f>
        <v>2.5000000005395671E-2</v>
      </c>
      <c r="D9" s="3" t="s">
        <v>19</v>
      </c>
    </row>
    <row r="10" spans="1:4" x14ac:dyDescent="0.3">
      <c r="A10" s="3" t="s">
        <v>9</v>
      </c>
      <c r="C10" s="5">
        <f>_xlfn.F.INV.RT(0.025,9,9)</f>
        <v>4.0259941582829777</v>
      </c>
      <c r="D10" s="3" t="s">
        <v>16</v>
      </c>
    </row>
    <row r="11" spans="1:4" x14ac:dyDescent="0.3">
      <c r="A11" s="3" t="s">
        <v>17</v>
      </c>
      <c r="C11" s="5">
        <f>_xlfn.NORM.DIST(55.5, 109.9, 13.5942, 1)</f>
        <v>3.144362371390621E-5</v>
      </c>
      <c r="D11" s="3" t="s">
        <v>18</v>
      </c>
    </row>
    <row r="19" spans="4:7" x14ac:dyDescent="0.3">
      <c r="E19" s="3">
        <f>8018.9-8.9*8.9</f>
        <v>7939.69</v>
      </c>
    </row>
    <row r="23" spans="4:7" x14ac:dyDescent="0.3">
      <c r="D23" s="3">
        <f>10*0.89*0.11</f>
        <v>0.97900000000000009</v>
      </c>
    </row>
    <row r="26" spans="4:7" x14ac:dyDescent="0.3">
      <c r="G26" s="3">
        <f>10*0.89*0.11</f>
        <v>0.97900000000000009</v>
      </c>
    </row>
    <row r="29" spans="4:7" x14ac:dyDescent="0.3">
      <c r="D29" s="15">
        <f>80.19-8.9*8.9</f>
        <v>0.97999999999998977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93F2-7474-441F-BBF8-4DB6BDA44C26}">
  <dimension ref="F5"/>
  <sheetViews>
    <sheetView workbookViewId="0">
      <selection activeCell="F6" sqref="F6"/>
    </sheetView>
  </sheetViews>
  <sheetFormatPr defaultRowHeight="14.5" x14ac:dyDescent="0.35"/>
  <sheetData>
    <row r="5" spans="6:6" x14ac:dyDescent="0.35">
      <c r="F5">
        <f>2.575^2</f>
        <v>6.6306250000000011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33A3-49B6-4C80-AF1F-8BF7E08DE17F}">
  <dimension ref="A3:AD19"/>
  <sheetViews>
    <sheetView tabSelected="1" workbookViewId="0">
      <selection activeCell="AG10" sqref="AG10"/>
    </sheetView>
  </sheetViews>
  <sheetFormatPr defaultRowHeight="14.5" x14ac:dyDescent="0.35"/>
  <cols>
    <col min="5" max="5" width="10.54296875" hidden="1" customWidth="1"/>
    <col min="6" max="6" width="0" hidden="1" customWidth="1"/>
    <col min="7" max="7" width="2.81640625" hidden="1" customWidth="1"/>
    <col min="8" max="8" width="3" hidden="1" customWidth="1"/>
    <col min="9" max="9" width="1.7265625" hidden="1" customWidth="1"/>
    <col min="10" max="10" width="2" hidden="1" customWidth="1"/>
    <col min="11" max="11" width="3.26953125" hidden="1" customWidth="1"/>
    <col min="12" max="13" width="3" hidden="1" customWidth="1"/>
    <col min="14" max="21" width="10" hidden="1" customWidth="1"/>
    <col min="22" max="22" width="32.54296875" hidden="1" customWidth="1"/>
    <col min="23" max="23" width="12" hidden="1" customWidth="1"/>
    <col min="24" max="24" width="15.7265625" hidden="1" customWidth="1"/>
    <col min="25" max="25" width="11.54296875" hidden="1" customWidth="1"/>
    <col min="26" max="26" width="12.54296875" hidden="1" customWidth="1"/>
    <col min="27" max="27" width="14.81640625" hidden="1" customWidth="1"/>
    <col min="28" max="28" width="0" hidden="1" customWidth="1"/>
    <col min="29" max="29" width="9.36328125" bestFit="1" customWidth="1"/>
    <col min="30" max="30" width="13.453125" bestFit="1" customWidth="1"/>
  </cols>
  <sheetData>
    <row r="3" spans="1:30" s="6" customFormat="1" x14ac:dyDescent="0.3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7" t="s">
        <v>23</v>
      </c>
      <c r="W3" s="27" t="s">
        <v>24</v>
      </c>
      <c r="X3" s="27" t="s">
        <v>36</v>
      </c>
      <c r="Y3" s="27"/>
      <c r="Z3" s="27"/>
      <c r="AA3" s="27"/>
    </row>
    <row r="4" spans="1:30" x14ac:dyDescent="0.35">
      <c r="A4" s="9" t="s">
        <v>25</v>
      </c>
      <c r="B4" s="9" t="s">
        <v>22</v>
      </c>
      <c r="C4" s="9" t="s">
        <v>43</v>
      </c>
      <c r="D4" s="9" t="s">
        <v>44</v>
      </c>
      <c r="E4" s="8" t="s">
        <v>26</v>
      </c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 t="s">
        <v>28</v>
      </c>
      <c r="W4" s="9" t="s">
        <v>39</v>
      </c>
      <c r="X4" s="9" t="s">
        <v>41</v>
      </c>
      <c r="Y4" s="9" t="s">
        <v>38</v>
      </c>
      <c r="Z4" s="9" t="s">
        <v>40</v>
      </c>
      <c r="AA4" s="10" t="s">
        <v>42</v>
      </c>
      <c r="AB4" s="9"/>
      <c r="AC4" s="9" t="s">
        <v>54</v>
      </c>
      <c r="AD4" s="9" t="s">
        <v>55</v>
      </c>
    </row>
    <row r="5" spans="1:30" x14ac:dyDescent="0.35">
      <c r="A5" s="9">
        <v>0</v>
      </c>
      <c r="B5" s="9">
        <v>181</v>
      </c>
      <c r="C5" s="9">
        <f>A5*B5</f>
        <v>0</v>
      </c>
      <c r="D5" s="9">
        <f>A5^2*B5</f>
        <v>0</v>
      </c>
      <c r="E5" s="9">
        <f>$C$19</f>
        <v>0.17649999999999999</v>
      </c>
      <c r="F5" s="9">
        <f>1-E5</f>
        <v>0.82350000000000001</v>
      </c>
      <c r="G5" s="9" t="s">
        <v>29</v>
      </c>
      <c r="H5" s="9">
        <f>A5</f>
        <v>0</v>
      </c>
      <c r="I5" s="9" t="s">
        <v>30</v>
      </c>
      <c r="J5" s="9" t="s">
        <v>31</v>
      </c>
      <c r="K5" s="9" t="s">
        <v>32</v>
      </c>
      <c r="L5" s="9">
        <f>H5</f>
        <v>0</v>
      </c>
      <c r="M5" s="9" t="s">
        <v>34</v>
      </c>
      <c r="N5" s="9">
        <f>E5</f>
        <v>0.17649999999999999</v>
      </c>
      <c r="O5" s="9" t="s">
        <v>33</v>
      </c>
      <c r="P5" s="9">
        <f>H5</f>
        <v>0</v>
      </c>
      <c r="Q5" s="9" t="s">
        <v>34</v>
      </c>
      <c r="R5" s="9">
        <f>F5</f>
        <v>0.82350000000000001</v>
      </c>
      <c r="S5" s="9" t="s">
        <v>45</v>
      </c>
      <c r="T5" s="9">
        <f>P5</f>
        <v>0</v>
      </c>
      <c r="U5" s="9" t="s">
        <v>30</v>
      </c>
      <c r="V5" s="9" t="str">
        <f>G5&amp;H5&amp;I5&amp;J5&amp;K5&amp;L5&amp;M5&amp;N5&amp;O5&amp;P5&amp;Q5&amp;R5&amp;S5&amp;T5&amp;U5</f>
        <v>P(0)=nC0 * 0.1765^0 * 0.8235^(8-0)</v>
      </c>
      <c r="W5" s="16">
        <f>COMBIN(8,A5)*E5^A5*F5^(8-A5)</f>
        <v>0.21149924824156274</v>
      </c>
      <c r="X5" s="16">
        <f>W5*$B$14</f>
        <v>105.74962412078138</v>
      </c>
      <c r="Y5" s="16">
        <f>A5*W5</f>
        <v>0</v>
      </c>
      <c r="Z5" s="16">
        <f>A5^2*W5</f>
        <v>0</v>
      </c>
      <c r="AA5" s="16">
        <f>((B5-X5)^2)/X5</f>
        <v>53.547415577535837</v>
      </c>
      <c r="AB5" s="9"/>
      <c r="AC5" s="29">
        <f>$B$14/9</f>
        <v>55.555555555555557</v>
      </c>
      <c r="AD5" s="29">
        <f>(B5-AC5)^2/AC5</f>
        <v>283.25355555555558</v>
      </c>
    </row>
    <row r="6" spans="1:30" x14ac:dyDescent="0.35">
      <c r="A6" s="9">
        <v>1</v>
      </c>
      <c r="B6" s="9">
        <v>118</v>
      </c>
      <c r="C6" s="9">
        <f t="shared" ref="C6:C13" si="0">A6*B6</f>
        <v>118</v>
      </c>
      <c r="D6" s="9">
        <f t="shared" ref="D6:D13" si="1">A6^2*B6</f>
        <v>118</v>
      </c>
      <c r="E6" s="9">
        <f t="shared" ref="E6:E13" si="2">$C$19</f>
        <v>0.17649999999999999</v>
      </c>
      <c r="F6" s="9">
        <f t="shared" ref="F6:F13" si="3">1-E6</f>
        <v>0.82350000000000001</v>
      </c>
      <c r="G6" s="9" t="s">
        <v>29</v>
      </c>
      <c r="H6" s="9">
        <f t="shared" ref="H6:H13" si="4">A6</f>
        <v>1</v>
      </c>
      <c r="I6" s="9" t="s">
        <v>30</v>
      </c>
      <c r="J6" s="9" t="s">
        <v>31</v>
      </c>
      <c r="K6" s="9" t="s">
        <v>32</v>
      </c>
      <c r="L6" s="9">
        <f t="shared" ref="L6:L13" si="5">H6</f>
        <v>1</v>
      </c>
      <c r="M6" s="9" t="s">
        <v>34</v>
      </c>
      <c r="N6" s="9">
        <f t="shared" ref="N6:N13" si="6">E6</f>
        <v>0.17649999999999999</v>
      </c>
      <c r="O6" s="9" t="s">
        <v>33</v>
      </c>
      <c r="P6" s="9">
        <f t="shared" ref="P6:P13" si="7">H6</f>
        <v>1</v>
      </c>
      <c r="Q6" s="9" t="s">
        <v>34</v>
      </c>
      <c r="R6" s="9">
        <f t="shared" ref="R6:R13" si="8">F6</f>
        <v>0.82350000000000001</v>
      </c>
      <c r="S6" s="9" t="s">
        <v>45</v>
      </c>
      <c r="T6" s="9">
        <f t="shared" ref="T6:T13" si="9">P6</f>
        <v>1</v>
      </c>
      <c r="U6" s="9" t="s">
        <v>30</v>
      </c>
      <c r="V6" s="9" t="str">
        <f t="shared" ref="V6:V13" si="10">G6&amp;H6&amp;I6&amp;J6&amp;K6&amp;L6&amp;M6&amp;N6&amp;O6&amp;P6&amp;Q6&amp;R6&amp;S6&amp;T6&amp;U6</f>
        <v>P(1)=nC1 * 0.1765^1 * 0.8235^(8-1)</v>
      </c>
      <c r="W6" s="16">
        <f t="shared" ref="W6:W13" si="11">COMBIN(8,A6)*E6^A6*F6^(8-A6)</f>
        <v>0.36264351975359627</v>
      </c>
      <c r="X6" s="16">
        <f t="shared" ref="X6:X13" si="12">W6*$B$14</f>
        <v>181.32175987679813</v>
      </c>
      <c r="Y6" s="16">
        <f t="shared" ref="Y6:Y13" si="13">A6*W6</f>
        <v>0.36264351975359627</v>
      </c>
      <c r="Z6" s="16">
        <f t="shared" ref="Z6:Z13" si="14">A6^2*W6</f>
        <v>0.36264351975359627</v>
      </c>
      <c r="AA6" s="16">
        <f t="shared" ref="AA6:AA13" si="15">((B6-X6)^2)/X6</f>
        <v>22.11342574999987</v>
      </c>
      <c r="AB6" s="9"/>
      <c r="AC6" s="29">
        <f t="shared" ref="AC6:AC13" si="16">$B$14/9</f>
        <v>55.555555555555557</v>
      </c>
      <c r="AD6" s="29">
        <f t="shared" ref="AD6:AD13" si="17">(B6-AC6)^2/AC6</f>
        <v>70.187555555555548</v>
      </c>
    </row>
    <row r="7" spans="1:30" x14ac:dyDescent="0.35">
      <c r="A7" s="9">
        <v>2</v>
      </c>
      <c r="B7" s="9">
        <v>97</v>
      </c>
      <c r="C7" s="9">
        <f t="shared" si="0"/>
        <v>194</v>
      </c>
      <c r="D7" s="9">
        <f t="shared" si="1"/>
        <v>388</v>
      </c>
      <c r="E7" s="9">
        <f t="shared" si="2"/>
        <v>0.17649999999999999</v>
      </c>
      <c r="F7" s="9">
        <f t="shared" si="3"/>
        <v>0.82350000000000001</v>
      </c>
      <c r="G7" s="9" t="s">
        <v>29</v>
      </c>
      <c r="H7" s="9">
        <f t="shared" si="4"/>
        <v>2</v>
      </c>
      <c r="I7" s="9" t="s">
        <v>30</v>
      </c>
      <c r="J7" s="9" t="s">
        <v>31</v>
      </c>
      <c r="K7" s="9" t="s">
        <v>32</v>
      </c>
      <c r="L7" s="9">
        <f t="shared" si="5"/>
        <v>2</v>
      </c>
      <c r="M7" s="9" t="s">
        <v>34</v>
      </c>
      <c r="N7" s="9">
        <f t="shared" si="6"/>
        <v>0.17649999999999999</v>
      </c>
      <c r="O7" s="9" t="s">
        <v>33</v>
      </c>
      <c r="P7" s="9">
        <f t="shared" si="7"/>
        <v>2</v>
      </c>
      <c r="Q7" s="9" t="s">
        <v>34</v>
      </c>
      <c r="R7" s="9">
        <f t="shared" si="8"/>
        <v>0.82350000000000001</v>
      </c>
      <c r="S7" s="9" t="s">
        <v>45</v>
      </c>
      <c r="T7" s="9">
        <f t="shared" si="9"/>
        <v>2</v>
      </c>
      <c r="U7" s="9" t="s">
        <v>30</v>
      </c>
      <c r="V7" s="9" t="str">
        <f t="shared" si="10"/>
        <v>P(2)=nC2 * 0.1765^2 * 0.8235^(8-2)</v>
      </c>
      <c r="W7" s="16">
        <f t="shared" si="11"/>
        <v>0.27203768588680521</v>
      </c>
      <c r="X7" s="16">
        <f t="shared" si="12"/>
        <v>136.0188429434026</v>
      </c>
      <c r="Y7" s="16">
        <f t="shared" si="13"/>
        <v>0.54407537177361043</v>
      </c>
      <c r="Z7" s="16">
        <f t="shared" si="14"/>
        <v>1.0881507435472209</v>
      </c>
      <c r="AA7" s="16">
        <f t="shared" si="15"/>
        <v>11.193082309010807</v>
      </c>
      <c r="AB7" s="9"/>
      <c r="AC7" s="29">
        <f t="shared" si="16"/>
        <v>55.555555555555557</v>
      </c>
      <c r="AD7" s="29">
        <f t="shared" si="17"/>
        <v>30.917555555555552</v>
      </c>
    </row>
    <row r="8" spans="1:30" x14ac:dyDescent="0.35">
      <c r="A8" s="9">
        <v>3</v>
      </c>
      <c r="B8" s="9">
        <v>54</v>
      </c>
      <c r="C8" s="9">
        <f t="shared" si="0"/>
        <v>162</v>
      </c>
      <c r="D8" s="9">
        <f t="shared" si="1"/>
        <v>486</v>
      </c>
      <c r="E8" s="9">
        <f t="shared" si="2"/>
        <v>0.17649999999999999</v>
      </c>
      <c r="F8" s="9">
        <f t="shared" si="3"/>
        <v>0.82350000000000001</v>
      </c>
      <c r="G8" s="9" t="s">
        <v>29</v>
      </c>
      <c r="H8" s="9">
        <f t="shared" si="4"/>
        <v>3</v>
      </c>
      <c r="I8" s="9" t="s">
        <v>30</v>
      </c>
      <c r="J8" s="9" t="s">
        <v>31</v>
      </c>
      <c r="K8" s="9" t="s">
        <v>32</v>
      </c>
      <c r="L8" s="9">
        <f t="shared" si="5"/>
        <v>3</v>
      </c>
      <c r="M8" s="9" t="s">
        <v>34</v>
      </c>
      <c r="N8" s="9">
        <f t="shared" si="6"/>
        <v>0.17649999999999999</v>
      </c>
      <c r="O8" s="9" t="s">
        <v>33</v>
      </c>
      <c r="P8" s="9">
        <f t="shared" si="7"/>
        <v>3</v>
      </c>
      <c r="Q8" s="9" t="s">
        <v>34</v>
      </c>
      <c r="R8" s="9">
        <f t="shared" si="8"/>
        <v>0.82350000000000001</v>
      </c>
      <c r="S8" s="9" t="s">
        <v>45</v>
      </c>
      <c r="T8" s="9">
        <f t="shared" si="9"/>
        <v>3</v>
      </c>
      <c r="U8" s="9" t="s">
        <v>30</v>
      </c>
      <c r="V8" s="9" t="str">
        <f t="shared" si="10"/>
        <v>P(3)=nC3 * 0.1765^3 * 0.8235^(8-3)</v>
      </c>
      <c r="W8" s="16">
        <f t="shared" si="11"/>
        <v>0.11661117561389464</v>
      </c>
      <c r="X8" s="16">
        <f t="shared" si="12"/>
        <v>58.305587806947322</v>
      </c>
      <c r="Y8" s="16">
        <f t="shared" si="13"/>
        <v>0.3498335268416839</v>
      </c>
      <c r="Z8" s="16">
        <f t="shared" si="14"/>
        <v>1.0495005805250517</v>
      </c>
      <c r="AA8" s="16">
        <f t="shared" si="15"/>
        <v>0.31794699377208874</v>
      </c>
      <c r="AB8" s="9"/>
      <c r="AC8" s="29">
        <f t="shared" si="16"/>
        <v>55.555555555555557</v>
      </c>
      <c r="AD8" s="29">
        <f t="shared" si="17"/>
        <v>4.3555555555555646E-2</v>
      </c>
    </row>
    <row r="9" spans="1:30" x14ac:dyDescent="0.35">
      <c r="A9" s="9">
        <v>4</v>
      </c>
      <c r="B9" s="9">
        <v>32</v>
      </c>
      <c r="C9" s="9">
        <f t="shared" si="0"/>
        <v>128</v>
      </c>
      <c r="D9" s="9">
        <f t="shared" si="1"/>
        <v>512</v>
      </c>
      <c r="E9" s="9">
        <f t="shared" si="2"/>
        <v>0.17649999999999999</v>
      </c>
      <c r="F9" s="9">
        <f t="shared" si="3"/>
        <v>0.82350000000000001</v>
      </c>
      <c r="G9" s="9" t="s">
        <v>29</v>
      </c>
      <c r="H9" s="9">
        <f t="shared" si="4"/>
        <v>4</v>
      </c>
      <c r="I9" s="9" t="s">
        <v>30</v>
      </c>
      <c r="J9" s="9" t="s">
        <v>31</v>
      </c>
      <c r="K9" s="9" t="s">
        <v>32</v>
      </c>
      <c r="L9" s="9">
        <f t="shared" si="5"/>
        <v>4</v>
      </c>
      <c r="M9" s="9" t="s">
        <v>34</v>
      </c>
      <c r="N9" s="9">
        <f t="shared" si="6"/>
        <v>0.17649999999999999</v>
      </c>
      <c r="O9" s="9" t="s">
        <v>33</v>
      </c>
      <c r="P9" s="9">
        <f t="shared" si="7"/>
        <v>4</v>
      </c>
      <c r="Q9" s="9" t="s">
        <v>34</v>
      </c>
      <c r="R9" s="9">
        <f t="shared" si="8"/>
        <v>0.82350000000000001</v>
      </c>
      <c r="S9" s="9" t="s">
        <v>45</v>
      </c>
      <c r="T9" s="9">
        <f t="shared" si="9"/>
        <v>4</v>
      </c>
      <c r="U9" s="9" t="s">
        <v>30</v>
      </c>
      <c r="V9" s="9" t="str">
        <f t="shared" si="10"/>
        <v>P(4)=nC4 * 0.1765^4 * 0.8235^(8-4)</v>
      </c>
      <c r="W9" s="16">
        <f t="shared" si="11"/>
        <v>3.1241457947559809E-2</v>
      </c>
      <c r="X9" s="16">
        <f t="shared" si="12"/>
        <v>15.620728973779904</v>
      </c>
      <c r="Y9" s="16">
        <f t="shared" si="13"/>
        <v>0.12496583179023923</v>
      </c>
      <c r="Z9" s="16">
        <f t="shared" si="14"/>
        <v>0.49986332716095694</v>
      </c>
      <c r="AA9" s="16">
        <f t="shared" si="15"/>
        <v>17.174647854187469</v>
      </c>
      <c r="AB9" s="9"/>
      <c r="AC9" s="29">
        <f t="shared" si="16"/>
        <v>55.555555555555557</v>
      </c>
      <c r="AD9" s="29">
        <f t="shared" si="17"/>
        <v>9.9875555555555575</v>
      </c>
    </row>
    <row r="10" spans="1:30" x14ac:dyDescent="0.35">
      <c r="A10" s="9">
        <v>5</v>
      </c>
      <c r="B10" s="9">
        <v>9</v>
      </c>
      <c r="C10" s="9">
        <f t="shared" si="0"/>
        <v>45</v>
      </c>
      <c r="D10" s="9">
        <f t="shared" si="1"/>
        <v>225</v>
      </c>
      <c r="E10" s="9">
        <f t="shared" si="2"/>
        <v>0.17649999999999999</v>
      </c>
      <c r="F10" s="9">
        <f t="shared" si="3"/>
        <v>0.82350000000000001</v>
      </c>
      <c r="G10" s="9" t="s">
        <v>29</v>
      </c>
      <c r="H10" s="9">
        <f t="shared" si="4"/>
        <v>5</v>
      </c>
      <c r="I10" s="9" t="s">
        <v>30</v>
      </c>
      <c r="J10" s="9" t="s">
        <v>31</v>
      </c>
      <c r="K10" s="9" t="s">
        <v>32</v>
      </c>
      <c r="L10" s="9">
        <f t="shared" si="5"/>
        <v>5</v>
      </c>
      <c r="M10" s="9" t="s">
        <v>34</v>
      </c>
      <c r="N10" s="9">
        <f t="shared" si="6"/>
        <v>0.17649999999999999</v>
      </c>
      <c r="O10" s="9" t="s">
        <v>33</v>
      </c>
      <c r="P10" s="9">
        <f t="shared" si="7"/>
        <v>5</v>
      </c>
      <c r="Q10" s="9" t="s">
        <v>34</v>
      </c>
      <c r="R10" s="9">
        <f t="shared" si="8"/>
        <v>0.82350000000000001</v>
      </c>
      <c r="S10" s="9" t="s">
        <v>45</v>
      </c>
      <c r="T10" s="9">
        <f t="shared" si="9"/>
        <v>5</v>
      </c>
      <c r="U10" s="9" t="s">
        <v>30</v>
      </c>
      <c r="V10" s="9" t="str">
        <f t="shared" si="10"/>
        <v>P(5)=nC5 * 0.1765^5 * 0.8235^(8-5)</v>
      </c>
      <c r="W10" s="16">
        <f t="shared" si="11"/>
        <v>5.356762431324158E-3</v>
      </c>
      <c r="X10" s="16">
        <f t="shared" si="12"/>
        <v>2.6783812156620792</v>
      </c>
      <c r="Y10" s="16">
        <f t="shared" si="13"/>
        <v>2.678381215662079E-2</v>
      </c>
      <c r="Z10" s="16">
        <f t="shared" si="14"/>
        <v>0.13391906078310395</v>
      </c>
      <c r="AA10" s="16">
        <f t="shared" si="15"/>
        <v>14.920528795829192</v>
      </c>
      <c r="AB10" s="9"/>
      <c r="AC10" s="29">
        <f t="shared" si="16"/>
        <v>55.555555555555557</v>
      </c>
      <c r="AD10" s="29">
        <f t="shared" si="17"/>
        <v>39.013555555555556</v>
      </c>
    </row>
    <row r="11" spans="1:30" x14ac:dyDescent="0.35">
      <c r="A11" s="9">
        <v>6</v>
      </c>
      <c r="B11" s="9">
        <v>5</v>
      </c>
      <c r="C11" s="9">
        <f t="shared" si="0"/>
        <v>30</v>
      </c>
      <c r="D11" s="9">
        <f t="shared" si="1"/>
        <v>180</v>
      </c>
      <c r="E11" s="9">
        <f t="shared" si="2"/>
        <v>0.17649999999999999</v>
      </c>
      <c r="F11" s="9">
        <f t="shared" si="3"/>
        <v>0.82350000000000001</v>
      </c>
      <c r="G11" s="9" t="s">
        <v>29</v>
      </c>
      <c r="H11" s="9">
        <f t="shared" si="4"/>
        <v>6</v>
      </c>
      <c r="I11" s="9" t="s">
        <v>30</v>
      </c>
      <c r="J11" s="9" t="s">
        <v>31</v>
      </c>
      <c r="K11" s="9" t="s">
        <v>32</v>
      </c>
      <c r="L11" s="9">
        <f t="shared" si="5"/>
        <v>6</v>
      </c>
      <c r="M11" s="9" t="s">
        <v>34</v>
      </c>
      <c r="N11" s="9">
        <f t="shared" si="6"/>
        <v>0.17649999999999999</v>
      </c>
      <c r="O11" s="9" t="s">
        <v>33</v>
      </c>
      <c r="P11" s="9">
        <f t="shared" si="7"/>
        <v>6</v>
      </c>
      <c r="Q11" s="9" t="s">
        <v>34</v>
      </c>
      <c r="R11" s="9">
        <f t="shared" si="8"/>
        <v>0.82350000000000001</v>
      </c>
      <c r="S11" s="9" t="s">
        <v>45</v>
      </c>
      <c r="T11" s="9">
        <f t="shared" si="9"/>
        <v>6</v>
      </c>
      <c r="U11" s="9" t="s">
        <v>30</v>
      </c>
      <c r="V11" s="9" t="str">
        <f t="shared" si="10"/>
        <v>P(6)=nC6 * 0.1765^6 * 0.8235^(8-6)</v>
      </c>
      <c r="W11" s="16">
        <f t="shared" si="11"/>
        <v>5.7405499036351792E-4</v>
      </c>
      <c r="X11" s="16">
        <f t="shared" si="12"/>
        <v>0.28702749518175896</v>
      </c>
      <c r="Y11" s="16">
        <f t="shared" si="13"/>
        <v>3.4443299421811078E-3</v>
      </c>
      <c r="Z11" s="16">
        <f t="shared" si="14"/>
        <v>2.0665979653086645E-2</v>
      </c>
      <c r="AA11" s="16">
        <f t="shared" si="15"/>
        <v>77.386697107561076</v>
      </c>
      <c r="AB11" s="9"/>
      <c r="AC11" s="29">
        <f t="shared" si="16"/>
        <v>55.555555555555557</v>
      </c>
      <c r="AD11" s="29">
        <f t="shared" si="17"/>
        <v>46.005555555555553</v>
      </c>
    </row>
    <row r="12" spans="1:30" x14ac:dyDescent="0.35">
      <c r="A12" s="9">
        <v>7</v>
      </c>
      <c r="B12" s="9">
        <v>3</v>
      </c>
      <c r="C12" s="9">
        <f t="shared" si="0"/>
        <v>21</v>
      </c>
      <c r="D12" s="9">
        <f t="shared" si="1"/>
        <v>147</v>
      </c>
      <c r="E12" s="9">
        <f t="shared" si="2"/>
        <v>0.17649999999999999</v>
      </c>
      <c r="F12" s="9">
        <f t="shared" si="3"/>
        <v>0.82350000000000001</v>
      </c>
      <c r="G12" s="9" t="s">
        <v>29</v>
      </c>
      <c r="H12" s="9">
        <f t="shared" si="4"/>
        <v>7</v>
      </c>
      <c r="I12" s="9" t="s">
        <v>30</v>
      </c>
      <c r="J12" s="9" t="s">
        <v>31</v>
      </c>
      <c r="K12" s="9" t="s">
        <v>32</v>
      </c>
      <c r="L12" s="9">
        <f t="shared" si="5"/>
        <v>7</v>
      </c>
      <c r="M12" s="9" t="s">
        <v>34</v>
      </c>
      <c r="N12" s="9">
        <f t="shared" si="6"/>
        <v>0.17649999999999999</v>
      </c>
      <c r="O12" s="9" t="s">
        <v>33</v>
      </c>
      <c r="P12" s="9">
        <f t="shared" si="7"/>
        <v>7</v>
      </c>
      <c r="Q12" s="9" t="s">
        <v>34</v>
      </c>
      <c r="R12" s="9">
        <f t="shared" si="8"/>
        <v>0.82350000000000001</v>
      </c>
      <c r="S12" s="9" t="s">
        <v>45</v>
      </c>
      <c r="T12" s="9">
        <f t="shared" si="9"/>
        <v>7</v>
      </c>
      <c r="U12" s="9" t="s">
        <v>30</v>
      </c>
      <c r="V12" s="9" t="str">
        <f t="shared" si="10"/>
        <v>P(7)=nC7 * 0.1765^7 * 0.8235^(8-7)</v>
      </c>
      <c r="W12" s="16">
        <f t="shared" si="11"/>
        <v>3.5153337080114811E-5</v>
      </c>
      <c r="X12" s="16">
        <f t="shared" si="12"/>
        <v>1.7576668540057405E-2</v>
      </c>
      <c r="Y12" s="16">
        <f t="shared" si="13"/>
        <v>2.4607335956080368E-4</v>
      </c>
      <c r="Z12" s="16">
        <f t="shared" si="14"/>
        <v>1.7225135169256257E-3</v>
      </c>
      <c r="AA12" s="16">
        <f t="shared" si="15"/>
        <v>506.06000265438075</v>
      </c>
      <c r="AB12" s="9"/>
      <c r="AC12" s="29">
        <f t="shared" si="16"/>
        <v>55.555555555555557</v>
      </c>
      <c r="AD12" s="29">
        <f t="shared" si="17"/>
        <v>49.717555555555556</v>
      </c>
    </row>
    <row r="13" spans="1:30" x14ac:dyDescent="0.35">
      <c r="A13" s="9">
        <v>8</v>
      </c>
      <c r="B13" s="9">
        <v>1</v>
      </c>
      <c r="C13" s="9">
        <f t="shared" si="0"/>
        <v>8</v>
      </c>
      <c r="D13" s="9">
        <f t="shared" si="1"/>
        <v>64</v>
      </c>
      <c r="E13" s="9">
        <f t="shared" si="2"/>
        <v>0.17649999999999999</v>
      </c>
      <c r="F13" s="9">
        <f t="shared" si="3"/>
        <v>0.82350000000000001</v>
      </c>
      <c r="G13" s="9" t="s">
        <v>29</v>
      </c>
      <c r="H13" s="9">
        <f t="shared" si="4"/>
        <v>8</v>
      </c>
      <c r="I13" s="9" t="s">
        <v>30</v>
      </c>
      <c r="J13" s="9" t="s">
        <v>31</v>
      </c>
      <c r="K13" s="9" t="s">
        <v>32</v>
      </c>
      <c r="L13" s="9">
        <f t="shared" si="5"/>
        <v>8</v>
      </c>
      <c r="M13" s="9" t="s">
        <v>34</v>
      </c>
      <c r="N13" s="9">
        <f t="shared" si="6"/>
        <v>0.17649999999999999</v>
      </c>
      <c r="O13" s="9" t="s">
        <v>33</v>
      </c>
      <c r="P13" s="9">
        <f t="shared" si="7"/>
        <v>8</v>
      </c>
      <c r="Q13" s="9" t="s">
        <v>34</v>
      </c>
      <c r="R13" s="9">
        <f t="shared" si="8"/>
        <v>0.82350000000000001</v>
      </c>
      <c r="S13" s="9" t="s">
        <v>45</v>
      </c>
      <c r="T13" s="9">
        <f t="shared" si="9"/>
        <v>8</v>
      </c>
      <c r="U13" s="9" t="s">
        <v>30</v>
      </c>
      <c r="V13" s="9" t="str">
        <f t="shared" si="10"/>
        <v>P(8)=nC8 * 0.1765^8 * 0.8235^(8-8)</v>
      </c>
      <c r="W13" s="16">
        <f t="shared" si="11"/>
        <v>9.4179781339408974E-7</v>
      </c>
      <c r="X13" s="16">
        <f t="shared" si="12"/>
        <v>4.7089890669704489E-4</v>
      </c>
      <c r="Y13" s="16">
        <f t="shared" si="13"/>
        <v>7.5343825071527179E-6</v>
      </c>
      <c r="Z13" s="16">
        <f t="shared" si="14"/>
        <v>6.0275060057221743E-5</v>
      </c>
      <c r="AA13" s="16">
        <f t="shared" si="15"/>
        <v>2121.5985208798443</v>
      </c>
      <c r="AB13" s="9"/>
      <c r="AC13" s="29">
        <f t="shared" si="16"/>
        <v>55.555555555555557</v>
      </c>
      <c r="AD13" s="29">
        <f t="shared" si="17"/>
        <v>53.573555555555558</v>
      </c>
    </row>
    <row r="14" spans="1:30" x14ac:dyDescent="0.35">
      <c r="A14" s="9" t="s">
        <v>37</v>
      </c>
      <c r="B14" s="9">
        <f>SUM(B5:B13)</f>
        <v>500</v>
      </c>
      <c r="C14" s="9">
        <f>SUM(C5:C13)</f>
        <v>706</v>
      </c>
      <c r="D14" s="9">
        <f>SUM(D5:D13)</f>
        <v>2120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6">
        <f>SUM(W5:W13)</f>
        <v>1</v>
      </c>
      <c r="X14" s="17">
        <f>SUM(X5:X13)</f>
        <v>499.99999999999994</v>
      </c>
      <c r="Y14" s="16">
        <f>SUM(Y5:Y13)</f>
        <v>1.4119999999999997</v>
      </c>
      <c r="Z14" s="16">
        <f>SUM(Z5:Z13)</f>
        <v>3.1565259999999995</v>
      </c>
      <c r="AA14" s="16">
        <f>SUM(AA5:AA13)</f>
        <v>2824.3122679221215</v>
      </c>
      <c r="AB14" s="9"/>
      <c r="AC14" s="9"/>
      <c r="AD14" s="9">
        <f>SUM(AD5:AD13)</f>
        <v>582.70000000000005</v>
      </c>
    </row>
    <row r="18" spans="2:3" x14ac:dyDescent="0.35">
      <c r="B18" t="s">
        <v>48</v>
      </c>
      <c r="C18">
        <f>C14/B14</f>
        <v>1.4119999999999999</v>
      </c>
    </row>
    <row r="19" spans="2:3" x14ac:dyDescent="0.35">
      <c r="B19" t="s">
        <v>26</v>
      </c>
      <c r="C19">
        <f>C18/A13</f>
        <v>0.17649999999999999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Y40"/>
  <sheetViews>
    <sheetView workbookViewId="0">
      <selection sqref="A1:XFD1048576"/>
    </sheetView>
  </sheetViews>
  <sheetFormatPr defaultRowHeight="14.5" x14ac:dyDescent="0.35"/>
  <cols>
    <col min="5" max="5" width="2.81640625" hidden="1" customWidth="1"/>
    <col min="6" max="6" width="3" hidden="1" customWidth="1"/>
    <col min="7" max="7" width="1.7265625" hidden="1" customWidth="1"/>
    <col min="8" max="8" width="2" hidden="1" customWidth="1"/>
    <col min="9" max="9" width="3.26953125" hidden="1" customWidth="1"/>
    <col min="10" max="11" width="3" hidden="1" customWidth="1"/>
    <col min="12" max="19" width="10" hidden="1" customWidth="1"/>
    <col min="20" max="20" width="32.54296875" bestFit="1" customWidth="1"/>
    <col min="21" max="21" width="12" bestFit="1" customWidth="1"/>
    <col min="22" max="22" width="15.7265625" bestFit="1" customWidth="1"/>
    <col min="23" max="23" width="11.54296875" bestFit="1" customWidth="1"/>
    <col min="24" max="24" width="12.54296875" bestFit="1" customWidth="1"/>
    <col min="25" max="25" width="14.81640625" bestFit="1" customWidth="1"/>
  </cols>
  <sheetData>
    <row r="3" spans="1:25" s="6" customFormat="1" x14ac:dyDescent="0.3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7" t="s">
        <v>23</v>
      </c>
      <c r="U3" s="7" t="s">
        <v>24</v>
      </c>
      <c r="V3" s="7" t="s">
        <v>36</v>
      </c>
      <c r="W3" s="7"/>
      <c r="X3" s="7"/>
      <c r="Y3" s="7"/>
    </row>
    <row r="4" spans="1:25" x14ac:dyDescent="0.35">
      <c r="A4" s="9" t="s">
        <v>25</v>
      </c>
      <c r="B4" s="9" t="s">
        <v>22</v>
      </c>
      <c r="C4" s="8" t="s">
        <v>26</v>
      </c>
      <c r="D4" s="8" t="s">
        <v>27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 t="s">
        <v>28</v>
      </c>
      <c r="U4" s="9" t="s">
        <v>39</v>
      </c>
      <c r="V4" s="9" t="s">
        <v>41</v>
      </c>
      <c r="W4" s="9" t="s">
        <v>38</v>
      </c>
      <c r="X4" s="9" t="s">
        <v>40</v>
      </c>
      <c r="Y4" s="10" t="s">
        <v>42</v>
      </c>
    </row>
    <row r="5" spans="1:25" x14ac:dyDescent="0.35">
      <c r="A5" s="9">
        <v>0</v>
      </c>
      <c r="B5" s="9">
        <v>1</v>
      </c>
      <c r="C5" s="9">
        <v>0.59099999999999997</v>
      </c>
      <c r="D5" s="9">
        <f>1-C5</f>
        <v>0.40900000000000003</v>
      </c>
      <c r="E5" s="9" t="s">
        <v>29</v>
      </c>
      <c r="F5" s="9">
        <f>A5</f>
        <v>0</v>
      </c>
      <c r="G5" s="9" t="s">
        <v>30</v>
      </c>
      <c r="H5" s="9" t="s">
        <v>31</v>
      </c>
      <c r="I5" s="9" t="s">
        <v>32</v>
      </c>
      <c r="J5" s="9">
        <f>F5</f>
        <v>0</v>
      </c>
      <c r="K5" s="9" t="s">
        <v>34</v>
      </c>
      <c r="L5" s="9">
        <f>C5</f>
        <v>0.59099999999999997</v>
      </c>
      <c r="M5" s="9" t="s">
        <v>33</v>
      </c>
      <c r="N5" s="9">
        <f>F5</f>
        <v>0</v>
      </c>
      <c r="O5" s="9" t="s">
        <v>34</v>
      </c>
      <c r="P5" s="9">
        <f>D5</f>
        <v>0.40900000000000003</v>
      </c>
      <c r="Q5" s="9" t="s">
        <v>35</v>
      </c>
      <c r="R5" s="9">
        <f>N5</f>
        <v>0</v>
      </c>
      <c r="S5" s="9" t="s">
        <v>30</v>
      </c>
      <c r="T5" s="9" t="str">
        <f>E5&amp;F5&amp;G5&amp;H5&amp;I5&amp;J5&amp;K5&amp;L5&amp;M5&amp;N5&amp;O5&amp;P5&amp;Q5&amp;R5&amp;S5</f>
        <v>P(0)=nC0 * 0.591^0 * 0.409^(10-0)</v>
      </c>
      <c r="U5" s="11">
        <f>COMBIN(10,A5)*C5^A5*D5^(10-A5)</f>
        <v>1.3098847321059507E-4</v>
      </c>
      <c r="V5" s="12">
        <f>U5*100</f>
        <v>1.3098847321059507E-2</v>
      </c>
      <c r="W5" s="11">
        <f>A5*U5</f>
        <v>0</v>
      </c>
      <c r="X5" s="13">
        <f>A5^2*U5</f>
        <v>0</v>
      </c>
      <c r="Y5" s="9">
        <f>((B5-V5)^2)/V5</f>
        <v>74.355694152807416</v>
      </c>
    </row>
    <row r="6" spans="1:25" x14ac:dyDescent="0.35">
      <c r="A6" s="9">
        <v>1</v>
      </c>
      <c r="B6" s="9">
        <v>3</v>
      </c>
      <c r="C6" s="9">
        <v>0.59099999999999997</v>
      </c>
      <c r="D6" s="9">
        <f t="shared" ref="D6:D15" si="0">1-C6</f>
        <v>0.40900000000000003</v>
      </c>
      <c r="E6" s="9" t="s">
        <v>29</v>
      </c>
      <c r="F6" s="9">
        <f t="shared" ref="F6:F15" si="1">A6</f>
        <v>1</v>
      </c>
      <c r="G6" s="9" t="s">
        <v>30</v>
      </c>
      <c r="H6" s="9" t="s">
        <v>31</v>
      </c>
      <c r="I6" s="9" t="s">
        <v>32</v>
      </c>
      <c r="J6" s="9">
        <f t="shared" ref="J6:J15" si="2">F6</f>
        <v>1</v>
      </c>
      <c r="K6" s="9" t="s">
        <v>34</v>
      </c>
      <c r="L6" s="9">
        <f t="shared" ref="L6:L15" si="3">C6</f>
        <v>0.59099999999999997</v>
      </c>
      <c r="M6" s="9" t="s">
        <v>33</v>
      </c>
      <c r="N6" s="9">
        <f t="shared" ref="N6:N15" si="4">F6</f>
        <v>1</v>
      </c>
      <c r="O6" s="9" t="s">
        <v>34</v>
      </c>
      <c r="P6" s="9">
        <f t="shared" ref="P6:P15" si="5">D6</f>
        <v>0.40900000000000003</v>
      </c>
      <c r="Q6" s="9" t="s">
        <v>35</v>
      </c>
      <c r="R6" s="9">
        <f t="shared" ref="R6:R15" si="6">N6</f>
        <v>1</v>
      </c>
      <c r="S6" s="9" t="s">
        <v>30</v>
      </c>
      <c r="T6" s="9" t="str">
        <f t="shared" ref="T6:T15" si="7">E6&amp;F6&amp;G6&amp;H6&amp;I6&amp;J6&amp;K6&amp;L6&amp;M6&amp;N6&amp;O6&amp;P6&amp;Q6&amp;R6&amp;S6</f>
        <v>P(1)=nC1 * 0.591^1 * 0.409^(10-1)</v>
      </c>
      <c r="U6" s="11">
        <f t="shared" ref="U6:U15" si="8">COMBIN(10,A6)*C6^A6*D6^(10-A6)</f>
        <v>1.8927674246323153E-3</v>
      </c>
      <c r="V6" s="12">
        <f t="shared" ref="V6:V15" si="9">U6*100</f>
        <v>0.18927674246323153</v>
      </c>
      <c r="W6" s="11">
        <f t="shared" ref="W6:W15" si="10">A6*U6</f>
        <v>1.8927674246323153E-3</v>
      </c>
      <c r="X6" s="13">
        <f t="shared" ref="X6:X15" si="11">A6^2*U6</f>
        <v>1.8927674246323153E-3</v>
      </c>
      <c r="Y6" s="9">
        <f t="shared" ref="Y6:Y15" si="12">((B6-V6)^2)/V6</f>
        <v>41.738700315981887</v>
      </c>
    </row>
    <row r="7" spans="1:25" x14ac:dyDescent="0.35">
      <c r="A7" s="9">
        <v>2</v>
      </c>
      <c r="B7" s="9">
        <v>8</v>
      </c>
      <c r="C7" s="9">
        <v>0.59099999999999997</v>
      </c>
      <c r="D7" s="9">
        <f t="shared" si="0"/>
        <v>0.40900000000000003</v>
      </c>
      <c r="E7" s="9" t="s">
        <v>29</v>
      </c>
      <c r="F7" s="9">
        <f t="shared" si="1"/>
        <v>2</v>
      </c>
      <c r="G7" s="9" t="s">
        <v>30</v>
      </c>
      <c r="H7" s="9" t="s">
        <v>31</v>
      </c>
      <c r="I7" s="9" t="s">
        <v>32</v>
      </c>
      <c r="J7" s="9">
        <f t="shared" si="2"/>
        <v>2</v>
      </c>
      <c r="K7" s="9" t="s">
        <v>34</v>
      </c>
      <c r="L7" s="9">
        <f t="shared" si="3"/>
        <v>0.59099999999999997</v>
      </c>
      <c r="M7" s="9" t="s">
        <v>33</v>
      </c>
      <c r="N7" s="9">
        <f t="shared" si="4"/>
        <v>2</v>
      </c>
      <c r="O7" s="9" t="s">
        <v>34</v>
      </c>
      <c r="P7" s="9">
        <f t="shared" si="5"/>
        <v>0.40900000000000003</v>
      </c>
      <c r="Q7" s="9" t="s">
        <v>35</v>
      </c>
      <c r="R7" s="9">
        <f t="shared" si="6"/>
        <v>2</v>
      </c>
      <c r="S7" s="9" t="s">
        <v>30</v>
      </c>
      <c r="T7" s="9" t="str">
        <f t="shared" si="7"/>
        <v>P(2)=nC2 * 0.591^2 * 0.409^(10-2)</v>
      </c>
      <c r="U7" s="11">
        <f t="shared" si="8"/>
        <v>1.2307616053324305E-2</v>
      </c>
      <c r="V7" s="12">
        <f t="shared" si="9"/>
        <v>1.2307616053324306</v>
      </c>
      <c r="W7" s="11">
        <f t="shared" si="10"/>
        <v>2.4615232106648611E-2</v>
      </c>
      <c r="X7" s="13">
        <f t="shared" si="11"/>
        <v>4.9230464213297222E-2</v>
      </c>
      <c r="Y7" s="9">
        <f t="shared" si="12"/>
        <v>37.231083782033338</v>
      </c>
    </row>
    <row r="8" spans="1:25" x14ac:dyDescent="0.35">
      <c r="A8" s="9">
        <v>3</v>
      </c>
      <c r="B8" s="9">
        <v>10</v>
      </c>
      <c r="C8" s="9">
        <v>0.59099999999999997</v>
      </c>
      <c r="D8" s="9">
        <f t="shared" si="0"/>
        <v>0.40900000000000003</v>
      </c>
      <c r="E8" s="9" t="s">
        <v>29</v>
      </c>
      <c r="F8" s="9">
        <f t="shared" si="1"/>
        <v>3</v>
      </c>
      <c r="G8" s="9" t="s">
        <v>30</v>
      </c>
      <c r="H8" s="9" t="s">
        <v>31</v>
      </c>
      <c r="I8" s="9" t="s">
        <v>32</v>
      </c>
      <c r="J8" s="9">
        <f t="shared" si="2"/>
        <v>3</v>
      </c>
      <c r="K8" s="9" t="s">
        <v>34</v>
      </c>
      <c r="L8" s="9">
        <f t="shared" si="3"/>
        <v>0.59099999999999997</v>
      </c>
      <c r="M8" s="9" t="s">
        <v>33</v>
      </c>
      <c r="N8" s="9">
        <f t="shared" si="4"/>
        <v>3</v>
      </c>
      <c r="O8" s="9" t="s">
        <v>34</v>
      </c>
      <c r="P8" s="9">
        <f t="shared" si="5"/>
        <v>0.40900000000000003</v>
      </c>
      <c r="Q8" s="9" t="s">
        <v>35</v>
      </c>
      <c r="R8" s="9">
        <f t="shared" si="6"/>
        <v>3</v>
      </c>
      <c r="S8" s="9" t="s">
        <v>30</v>
      </c>
      <c r="T8" s="9" t="str">
        <f t="shared" si="7"/>
        <v>P(3)=nC3 * 0.591^3 * 0.409^(10-3)</v>
      </c>
      <c r="U8" s="11">
        <f t="shared" si="8"/>
        <v>4.7424945965865786E-2</v>
      </c>
      <c r="V8" s="12">
        <f t="shared" si="9"/>
        <v>4.742494596586579</v>
      </c>
      <c r="W8" s="11">
        <f t="shared" si="10"/>
        <v>0.14227483789759737</v>
      </c>
      <c r="X8" s="13">
        <f t="shared" si="11"/>
        <v>0.42682451369279206</v>
      </c>
      <c r="Y8" s="9">
        <f t="shared" si="12"/>
        <v>5.8284437660332289</v>
      </c>
    </row>
    <row r="9" spans="1:25" x14ac:dyDescent="0.35">
      <c r="A9" s="9">
        <v>4</v>
      </c>
      <c r="B9" s="9">
        <v>6</v>
      </c>
      <c r="C9" s="9">
        <v>0.59099999999999997</v>
      </c>
      <c r="D9" s="9">
        <f t="shared" si="0"/>
        <v>0.40900000000000003</v>
      </c>
      <c r="E9" s="9" t="s">
        <v>29</v>
      </c>
      <c r="F9" s="9">
        <f t="shared" si="1"/>
        <v>4</v>
      </c>
      <c r="G9" s="9" t="s">
        <v>30</v>
      </c>
      <c r="H9" s="9" t="s">
        <v>31</v>
      </c>
      <c r="I9" s="9" t="s">
        <v>32</v>
      </c>
      <c r="J9" s="9">
        <f t="shared" si="2"/>
        <v>4</v>
      </c>
      <c r="K9" s="9" t="s">
        <v>34</v>
      </c>
      <c r="L9" s="9">
        <f t="shared" si="3"/>
        <v>0.59099999999999997</v>
      </c>
      <c r="M9" s="9" t="s">
        <v>33</v>
      </c>
      <c r="N9" s="9">
        <f t="shared" si="4"/>
        <v>4</v>
      </c>
      <c r="O9" s="9" t="s">
        <v>34</v>
      </c>
      <c r="P9" s="9">
        <f t="shared" si="5"/>
        <v>0.40900000000000003</v>
      </c>
      <c r="Q9" s="9" t="s">
        <v>35</v>
      </c>
      <c r="R9" s="9">
        <f t="shared" si="6"/>
        <v>4</v>
      </c>
      <c r="S9" s="9" t="s">
        <v>30</v>
      </c>
      <c r="T9" s="9" t="str">
        <f t="shared" si="7"/>
        <v>P(4)=nC4 * 0.591^4 * 0.409^(10-4)</v>
      </c>
      <c r="U9" s="11">
        <f t="shared" si="8"/>
        <v>0.11992481751881827</v>
      </c>
      <c r="V9" s="12">
        <f t="shared" si="9"/>
        <v>11.992481751881828</v>
      </c>
      <c r="W9" s="11">
        <f t="shared" si="10"/>
        <v>0.47969927007527308</v>
      </c>
      <c r="X9" s="13">
        <f t="shared" si="11"/>
        <v>1.9187970803010923</v>
      </c>
      <c r="Y9" s="9">
        <f t="shared" si="12"/>
        <v>2.9943624922340883</v>
      </c>
    </row>
    <row r="10" spans="1:25" x14ac:dyDescent="0.35">
      <c r="A10" s="9">
        <v>5</v>
      </c>
      <c r="B10" s="9">
        <v>15</v>
      </c>
      <c r="C10" s="9">
        <v>0.59099999999999997</v>
      </c>
      <c r="D10" s="9">
        <f t="shared" si="0"/>
        <v>0.40900000000000003</v>
      </c>
      <c r="E10" s="9" t="s">
        <v>29</v>
      </c>
      <c r="F10" s="9">
        <f t="shared" si="1"/>
        <v>5</v>
      </c>
      <c r="G10" s="9" t="s">
        <v>30</v>
      </c>
      <c r="H10" s="9" t="s">
        <v>31</v>
      </c>
      <c r="I10" s="9" t="s">
        <v>32</v>
      </c>
      <c r="J10" s="9">
        <f t="shared" si="2"/>
        <v>5</v>
      </c>
      <c r="K10" s="9" t="s">
        <v>34</v>
      </c>
      <c r="L10" s="9">
        <f t="shared" si="3"/>
        <v>0.59099999999999997</v>
      </c>
      <c r="M10" s="9" t="s">
        <v>33</v>
      </c>
      <c r="N10" s="9">
        <f t="shared" si="4"/>
        <v>5</v>
      </c>
      <c r="O10" s="9" t="s">
        <v>34</v>
      </c>
      <c r="P10" s="9">
        <f t="shared" si="5"/>
        <v>0.40900000000000003</v>
      </c>
      <c r="Q10" s="9" t="s">
        <v>35</v>
      </c>
      <c r="R10" s="9">
        <f t="shared" si="6"/>
        <v>5</v>
      </c>
      <c r="S10" s="9" t="s">
        <v>30</v>
      </c>
      <c r="T10" s="9" t="str">
        <f t="shared" si="7"/>
        <v>P(5)=nC5 * 0.591^5 * 0.409^(10-5)</v>
      </c>
      <c r="U10" s="11">
        <f t="shared" si="8"/>
        <v>0.20794787428935435</v>
      </c>
      <c r="V10" s="12">
        <f t="shared" si="9"/>
        <v>20.794787428935436</v>
      </c>
      <c r="W10" s="11">
        <f t="shared" si="10"/>
        <v>1.0397393714467718</v>
      </c>
      <c r="X10" s="13">
        <f t="shared" si="11"/>
        <v>5.198696857233859</v>
      </c>
      <c r="Y10" s="9">
        <f t="shared" si="12"/>
        <v>1.6148066654349651</v>
      </c>
    </row>
    <row r="11" spans="1:25" x14ac:dyDescent="0.35">
      <c r="A11" s="9">
        <v>6</v>
      </c>
      <c r="B11" s="9">
        <v>14</v>
      </c>
      <c r="C11" s="9">
        <v>0.59099999999999997</v>
      </c>
      <c r="D11" s="9">
        <f t="shared" si="0"/>
        <v>0.40900000000000003</v>
      </c>
      <c r="E11" s="9" t="s">
        <v>29</v>
      </c>
      <c r="F11" s="9">
        <f t="shared" si="1"/>
        <v>6</v>
      </c>
      <c r="G11" s="9" t="s">
        <v>30</v>
      </c>
      <c r="H11" s="9" t="s">
        <v>31</v>
      </c>
      <c r="I11" s="9" t="s">
        <v>32</v>
      </c>
      <c r="J11" s="9">
        <f t="shared" si="2"/>
        <v>6</v>
      </c>
      <c r="K11" s="9" t="s">
        <v>34</v>
      </c>
      <c r="L11" s="9">
        <f t="shared" si="3"/>
        <v>0.59099999999999997</v>
      </c>
      <c r="M11" s="9" t="s">
        <v>33</v>
      </c>
      <c r="N11" s="9">
        <f t="shared" si="4"/>
        <v>6</v>
      </c>
      <c r="O11" s="9" t="s">
        <v>34</v>
      </c>
      <c r="P11" s="9">
        <f t="shared" si="5"/>
        <v>0.40900000000000003</v>
      </c>
      <c r="Q11" s="9" t="s">
        <v>35</v>
      </c>
      <c r="R11" s="9">
        <f t="shared" si="6"/>
        <v>6</v>
      </c>
      <c r="S11" s="9" t="s">
        <v>30</v>
      </c>
      <c r="T11" s="9" t="str">
        <f t="shared" si="7"/>
        <v>P(6)=nC6 * 0.591^6 * 0.409^(10-6)</v>
      </c>
      <c r="U11" s="11">
        <f t="shared" si="8"/>
        <v>0.25040178016505371</v>
      </c>
      <c r="V11" s="12">
        <f t="shared" si="9"/>
        <v>25.040178016505372</v>
      </c>
      <c r="W11" s="11">
        <f t="shared" si="10"/>
        <v>1.5024106809903222</v>
      </c>
      <c r="X11" s="13">
        <f t="shared" si="11"/>
        <v>9.0144640859419329</v>
      </c>
      <c r="Y11" s="9">
        <f t="shared" si="12"/>
        <v>4.8675984074788516</v>
      </c>
    </row>
    <row r="12" spans="1:25" x14ac:dyDescent="0.35">
      <c r="A12" s="9">
        <v>7</v>
      </c>
      <c r="B12" s="9">
        <v>12</v>
      </c>
      <c r="C12" s="9">
        <v>0.59099999999999997</v>
      </c>
      <c r="D12" s="9">
        <f t="shared" si="0"/>
        <v>0.40900000000000003</v>
      </c>
      <c r="E12" s="9" t="s">
        <v>29</v>
      </c>
      <c r="F12" s="9">
        <f t="shared" si="1"/>
        <v>7</v>
      </c>
      <c r="G12" s="9" t="s">
        <v>30</v>
      </c>
      <c r="H12" s="9" t="s">
        <v>31</v>
      </c>
      <c r="I12" s="9" t="s">
        <v>32</v>
      </c>
      <c r="J12" s="9">
        <f t="shared" si="2"/>
        <v>7</v>
      </c>
      <c r="K12" s="9" t="s">
        <v>34</v>
      </c>
      <c r="L12" s="9">
        <f t="shared" si="3"/>
        <v>0.59099999999999997</v>
      </c>
      <c r="M12" s="9" t="s">
        <v>33</v>
      </c>
      <c r="N12" s="9">
        <f t="shared" si="4"/>
        <v>7</v>
      </c>
      <c r="O12" s="9" t="s">
        <v>34</v>
      </c>
      <c r="P12" s="9">
        <f t="shared" si="5"/>
        <v>0.40900000000000003</v>
      </c>
      <c r="Q12" s="9" t="s">
        <v>35</v>
      </c>
      <c r="R12" s="9">
        <f t="shared" si="6"/>
        <v>7</v>
      </c>
      <c r="S12" s="9" t="s">
        <v>30</v>
      </c>
      <c r="T12" s="9" t="str">
        <f t="shared" si="7"/>
        <v>P(7)=nC7 * 0.591^7 * 0.409^(10-7)</v>
      </c>
      <c r="U12" s="11">
        <f t="shared" si="8"/>
        <v>0.20675857782402624</v>
      </c>
      <c r="V12" s="12">
        <f t="shared" si="9"/>
        <v>20.675857782402623</v>
      </c>
      <c r="W12" s="11">
        <f t="shared" si="10"/>
        <v>1.4473100447681837</v>
      </c>
      <c r="X12" s="13">
        <f t="shared" si="11"/>
        <v>10.131170313377286</v>
      </c>
      <c r="Y12" s="9">
        <f t="shared" si="12"/>
        <v>3.6405023217242021</v>
      </c>
    </row>
    <row r="13" spans="1:25" x14ac:dyDescent="0.35">
      <c r="A13" s="9">
        <v>8</v>
      </c>
      <c r="B13" s="9">
        <v>13</v>
      </c>
      <c r="C13" s="9">
        <v>0.59099999999999997</v>
      </c>
      <c r="D13" s="9">
        <f t="shared" si="0"/>
        <v>0.40900000000000003</v>
      </c>
      <c r="E13" s="9" t="s">
        <v>29</v>
      </c>
      <c r="F13" s="9">
        <f t="shared" si="1"/>
        <v>8</v>
      </c>
      <c r="G13" s="9" t="s">
        <v>30</v>
      </c>
      <c r="H13" s="9" t="s">
        <v>31</v>
      </c>
      <c r="I13" s="9" t="s">
        <v>32</v>
      </c>
      <c r="J13" s="9">
        <f t="shared" si="2"/>
        <v>8</v>
      </c>
      <c r="K13" s="9" t="s">
        <v>34</v>
      </c>
      <c r="L13" s="9">
        <f t="shared" si="3"/>
        <v>0.59099999999999997</v>
      </c>
      <c r="M13" s="9" t="s">
        <v>33</v>
      </c>
      <c r="N13" s="9">
        <f t="shared" si="4"/>
        <v>8</v>
      </c>
      <c r="O13" s="9" t="s">
        <v>34</v>
      </c>
      <c r="P13" s="9">
        <f t="shared" si="5"/>
        <v>0.40900000000000003</v>
      </c>
      <c r="Q13" s="9" t="s">
        <v>35</v>
      </c>
      <c r="R13" s="9">
        <f t="shared" si="6"/>
        <v>8</v>
      </c>
      <c r="S13" s="9" t="s">
        <v>30</v>
      </c>
      <c r="T13" s="9" t="str">
        <f t="shared" si="7"/>
        <v>P(8)=nC8 * 0.591^8 * 0.409^(10-8)</v>
      </c>
      <c r="U13" s="11">
        <f t="shared" si="8"/>
        <v>0.11203635650427826</v>
      </c>
      <c r="V13" s="12">
        <f t="shared" si="9"/>
        <v>11.203635650427826</v>
      </c>
      <c r="W13" s="11">
        <f t="shared" si="10"/>
        <v>0.89629085203422609</v>
      </c>
      <c r="X13" s="13">
        <f t="shared" si="11"/>
        <v>7.1703268162738087</v>
      </c>
      <c r="Y13" s="9">
        <f t="shared" si="12"/>
        <v>0.28802479633391476</v>
      </c>
    </row>
    <row r="14" spans="1:25" x14ac:dyDescent="0.35">
      <c r="A14" s="9">
        <v>9</v>
      </c>
      <c r="B14" s="9">
        <v>9</v>
      </c>
      <c r="C14" s="9">
        <v>0.59099999999999997</v>
      </c>
      <c r="D14" s="9">
        <f t="shared" si="0"/>
        <v>0.40900000000000003</v>
      </c>
      <c r="E14" s="9" t="s">
        <v>29</v>
      </c>
      <c r="F14" s="9">
        <f t="shared" si="1"/>
        <v>9</v>
      </c>
      <c r="G14" s="9" t="s">
        <v>30</v>
      </c>
      <c r="H14" s="9" t="s">
        <v>31</v>
      </c>
      <c r="I14" s="9" t="s">
        <v>32</v>
      </c>
      <c r="J14" s="9">
        <f t="shared" si="2"/>
        <v>9</v>
      </c>
      <c r="K14" s="9" t="s">
        <v>34</v>
      </c>
      <c r="L14" s="9">
        <f t="shared" si="3"/>
        <v>0.59099999999999997</v>
      </c>
      <c r="M14" s="9" t="s">
        <v>33</v>
      </c>
      <c r="N14" s="9">
        <f t="shared" si="4"/>
        <v>9</v>
      </c>
      <c r="O14" s="9" t="s">
        <v>34</v>
      </c>
      <c r="P14" s="9">
        <f t="shared" si="5"/>
        <v>0.40900000000000003</v>
      </c>
      <c r="Q14" s="9" t="s">
        <v>35</v>
      </c>
      <c r="R14" s="9">
        <f t="shared" si="6"/>
        <v>9</v>
      </c>
      <c r="S14" s="9" t="s">
        <v>30</v>
      </c>
      <c r="T14" s="9" t="str">
        <f t="shared" si="7"/>
        <v>P(9)=nC9 * 0.591^9 * 0.409^(10-9)</v>
      </c>
      <c r="U14" s="11">
        <f t="shared" si="8"/>
        <v>3.5975814558015996E-2</v>
      </c>
      <c r="V14" s="12">
        <f t="shared" si="9"/>
        <v>3.5975814558015995</v>
      </c>
      <c r="W14" s="11">
        <f t="shared" si="10"/>
        <v>0.32378233102214399</v>
      </c>
      <c r="X14" s="13">
        <f t="shared" si="11"/>
        <v>2.9140409791992958</v>
      </c>
      <c r="Y14" s="9">
        <f t="shared" si="12"/>
        <v>8.1127075190006028</v>
      </c>
    </row>
    <row r="15" spans="1:25" x14ac:dyDescent="0.35">
      <c r="A15" s="9">
        <v>10</v>
      </c>
      <c r="B15" s="9">
        <v>9</v>
      </c>
      <c r="C15" s="9">
        <v>0.59099999999999997</v>
      </c>
      <c r="D15" s="9">
        <f t="shared" si="0"/>
        <v>0.40900000000000003</v>
      </c>
      <c r="E15" s="9" t="s">
        <v>29</v>
      </c>
      <c r="F15" s="9">
        <f t="shared" si="1"/>
        <v>10</v>
      </c>
      <c r="G15" s="9" t="s">
        <v>30</v>
      </c>
      <c r="H15" s="9" t="s">
        <v>31</v>
      </c>
      <c r="I15" s="9" t="s">
        <v>32</v>
      </c>
      <c r="J15" s="9">
        <f t="shared" si="2"/>
        <v>10</v>
      </c>
      <c r="K15" s="9" t="s">
        <v>34</v>
      </c>
      <c r="L15" s="9">
        <f t="shared" si="3"/>
        <v>0.59099999999999997</v>
      </c>
      <c r="M15" s="9" t="s">
        <v>33</v>
      </c>
      <c r="N15" s="9">
        <f t="shared" si="4"/>
        <v>10</v>
      </c>
      <c r="O15" s="9" t="s">
        <v>34</v>
      </c>
      <c r="P15" s="9">
        <f t="shared" si="5"/>
        <v>0.40900000000000003</v>
      </c>
      <c r="Q15" s="9" t="s">
        <v>35</v>
      </c>
      <c r="R15" s="9">
        <f t="shared" si="6"/>
        <v>10</v>
      </c>
      <c r="S15" s="9" t="s">
        <v>30</v>
      </c>
      <c r="T15" s="9" t="str">
        <f t="shared" si="7"/>
        <v>P(10)=nC10 * 0.591^10 * 0.409^(10-10)</v>
      </c>
      <c r="U15" s="11">
        <f t="shared" si="8"/>
        <v>5.1984612234199151E-3</v>
      </c>
      <c r="V15" s="12">
        <f t="shared" si="9"/>
        <v>0.51984612234199146</v>
      </c>
      <c r="W15" s="11">
        <f t="shared" si="10"/>
        <v>5.1984612234199153E-2</v>
      </c>
      <c r="X15" s="13">
        <f t="shared" si="11"/>
        <v>0.51984612234199146</v>
      </c>
      <c r="Y15" s="9">
        <f t="shared" si="12"/>
        <v>138.33518554448059</v>
      </c>
    </row>
    <row r="16" spans="1:25" x14ac:dyDescent="0.35">
      <c r="A16" s="9" t="s">
        <v>37</v>
      </c>
      <c r="B16" s="9">
        <f>SUM(B5:B15)</f>
        <v>100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11">
        <f>SUM(U5:U15)</f>
        <v>0.99999999999999967</v>
      </c>
      <c r="V16" s="14">
        <f>SUM(V5:V15)</f>
        <v>99.999999999999986</v>
      </c>
      <c r="W16" s="11">
        <f>SUM(W5:W15)</f>
        <v>5.9099999999999984</v>
      </c>
      <c r="X16" s="13">
        <f>SUM(X5:X15)</f>
        <v>37.345289999999991</v>
      </c>
      <c r="Y16" s="9">
        <f>SUM(Y5:Y15)</f>
        <v>319.0071097635431</v>
      </c>
    </row>
    <row r="21" spans="1:4" x14ac:dyDescent="0.35">
      <c r="A21" s="9" t="s">
        <v>25</v>
      </c>
      <c r="B21" s="9" t="s">
        <v>22</v>
      </c>
      <c r="C21" s="9" t="s">
        <v>43</v>
      </c>
      <c r="D21" s="9" t="s">
        <v>44</v>
      </c>
    </row>
    <row r="22" spans="1:4" x14ac:dyDescent="0.35">
      <c r="A22" s="9">
        <v>0</v>
      </c>
      <c r="B22" s="9">
        <v>1</v>
      </c>
      <c r="C22" s="9">
        <f>A22*B22</f>
        <v>0</v>
      </c>
      <c r="D22" s="9">
        <f>A22^2*B22</f>
        <v>0</v>
      </c>
    </row>
    <row r="23" spans="1:4" x14ac:dyDescent="0.35">
      <c r="A23" s="9">
        <v>1</v>
      </c>
      <c r="B23" s="9">
        <v>3</v>
      </c>
      <c r="C23" s="9">
        <f t="shared" ref="C23:C32" si="13">A23*B23</f>
        <v>3</v>
      </c>
      <c r="D23" s="9">
        <f t="shared" ref="D23:D32" si="14">A23^2*B23</f>
        <v>3</v>
      </c>
    </row>
    <row r="24" spans="1:4" x14ac:dyDescent="0.35">
      <c r="A24" s="9">
        <v>2</v>
      </c>
      <c r="B24" s="9">
        <v>8</v>
      </c>
      <c r="C24" s="9">
        <f t="shared" si="13"/>
        <v>16</v>
      </c>
      <c r="D24" s="9">
        <f t="shared" si="14"/>
        <v>32</v>
      </c>
    </row>
    <row r="25" spans="1:4" x14ac:dyDescent="0.35">
      <c r="A25" s="9">
        <v>3</v>
      </c>
      <c r="B25" s="9">
        <v>10</v>
      </c>
      <c r="C25" s="9">
        <f t="shared" si="13"/>
        <v>30</v>
      </c>
      <c r="D25" s="9">
        <f t="shared" si="14"/>
        <v>90</v>
      </c>
    </row>
    <row r="26" spans="1:4" x14ac:dyDescent="0.35">
      <c r="A26" s="9">
        <v>4</v>
      </c>
      <c r="B26" s="9">
        <v>6</v>
      </c>
      <c r="C26" s="9">
        <f t="shared" si="13"/>
        <v>24</v>
      </c>
      <c r="D26" s="9">
        <f t="shared" si="14"/>
        <v>96</v>
      </c>
    </row>
    <row r="27" spans="1:4" x14ac:dyDescent="0.35">
      <c r="A27" s="9">
        <v>5</v>
      </c>
      <c r="B27" s="9">
        <v>15</v>
      </c>
      <c r="C27" s="9">
        <f t="shared" si="13"/>
        <v>75</v>
      </c>
      <c r="D27" s="9">
        <f t="shared" si="14"/>
        <v>375</v>
      </c>
    </row>
    <row r="28" spans="1:4" x14ac:dyDescent="0.35">
      <c r="A28" s="9">
        <v>6</v>
      </c>
      <c r="B28" s="9">
        <v>14</v>
      </c>
      <c r="C28" s="9">
        <f t="shared" si="13"/>
        <v>84</v>
      </c>
      <c r="D28" s="9">
        <f t="shared" si="14"/>
        <v>504</v>
      </c>
    </row>
    <row r="29" spans="1:4" x14ac:dyDescent="0.35">
      <c r="A29" s="9">
        <v>7</v>
      </c>
      <c r="B29" s="9">
        <v>12</v>
      </c>
      <c r="C29" s="9">
        <f t="shared" si="13"/>
        <v>84</v>
      </c>
      <c r="D29" s="9">
        <f t="shared" si="14"/>
        <v>588</v>
      </c>
    </row>
    <row r="30" spans="1:4" x14ac:dyDescent="0.35">
      <c r="A30" s="9">
        <v>8</v>
      </c>
      <c r="B30" s="9">
        <v>13</v>
      </c>
      <c r="C30" s="9">
        <f t="shared" si="13"/>
        <v>104</v>
      </c>
      <c r="D30" s="9">
        <f t="shared" si="14"/>
        <v>832</v>
      </c>
    </row>
    <row r="31" spans="1:4" x14ac:dyDescent="0.35">
      <c r="A31" s="9">
        <v>9</v>
      </c>
      <c r="B31" s="9">
        <v>9</v>
      </c>
      <c r="C31" s="9">
        <f t="shared" si="13"/>
        <v>81</v>
      </c>
      <c r="D31" s="9">
        <f t="shared" si="14"/>
        <v>729</v>
      </c>
    </row>
    <row r="32" spans="1:4" x14ac:dyDescent="0.35">
      <c r="A32" s="9">
        <v>10</v>
      </c>
      <c r="B32" s="9">
        <v>9</v>
      </c>
      <c r="C32" s="9">
        <f t="shared" si="13"/>
        <v>90</v>
      </c>
      <c r="D32" s="9">
        <f t="shared" si="14"/>
        <v>900</v>
      </c>
    </row>
    <row r="33" spans="1:4" x14ac:dyDescent="0.35">
      <c r="A33" s="9" t="s">
        <v>37</v>
      </c>
      <c r="B33" s="9">
        <f>SUM(B22:B32)</f>
        <v>100</v>
      </c>
      <c r="C33" s="9">
        <f t="shared" ref="C33:D33" si="15">SUM(C22:C32)</f>
        <v>591</v>
      </c>
      <c r="D33" s="9">
        <f t="shared" si="15"/>
        <v>4149</v>
      </c>
    </row>
    <row r="36" spans="1:4" x14ac:dyDescent="0.35">
      <c r="C36">
        <f>C33/B33</f>
        <v>5.91</v>
      </c>
    </row>
    <row r="39" spans="1:4" x14ac:dyDescent="0.35">
      <c r="D39">
        <f>D33/100</f>
        <v>41.49</v>
      </c>
    </row>
    <row r="40" spans="1:4" x14ac:dyDescent="0.35">
      <c r="D40">
        <f>D39-C36*C36</f>
        <v>6.5619000000000014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7B72-6026-46BF-A8F3-88B411DA63E4}">
  <dimension ref="A3:AA23"/>
  <sheetViews>
    <sheetView topLeftCell="C7" zoomScale="115" zoomScaleNormal="115" workbookViewId="0">
      <selection activeCell="V20" sqref="V20"/>
    </sheetView>
  </sheetViews>
  <sheetFormatPr defaultRowHeight="14.5" x14ac:dyDescent="0.35"/>
  <cols>
    <col min="3" max="3" width="8.7265625" style="21"/>
    <col min="7" max="7" width="2.81640625" hidden="1" customWidth="1"/>
    <col min="8" max="8" width="3" hidden="1" customWidth="1"/>
    <col min="9" max="9" width="1.7265625" hidden="1" customWidth="1"/>
    <col min="10" max="10" width="2" hidden="1" customWidth="1"/>
    <col min="11" max="11" width="3.26953125" hidden="1" customWidth="1"/>
    <col min="12" max="13" width="3" hidden="1" customWidth="1"/>
    <col min="14" max="21" width="10" hidden="1" customWidth="1"/>
    <col min="22" max="22" width="32.54296875" bestFit="1" customWidth="1"/>
    <col min="23" max="23" width="12" bestFit="1" customWidth="1"/>
    <col min="24" max="24" width="15.7265625" bestFit="1" customWidth="1"/>
    <col min="25" max="25" width="16.81640625" bestFit="1" customWidth="1"/>
    <col min="26" max="26" width="12.54296875" bestFit="1" customWidth="1"/>
    <col min="27" max="27" width="14.81640625" bestFit="1" customWidth="1"/>
  </cols>
  <sheetData>
    <row r="3" spans="1:27" s="6" customFormat="1" x14ac:dyDescent="0.35">
      <c r="A3" s="7"/>
      <c r="B3" s="8"/>
      <c r="C3" s="20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7" t="s">
        <v>23</v>
      </c>
      <c r="W3" s="7" t="s">
        <v>24</v>
      </c>
      <c r="X3" s="7" t="s">
        <v>36</v>
      </c>
      <c r="Y3" s="7"/>
      <c r="Z3" s="7"/>
      <c r="AA3" s="7"/>
    </row>
    <row r="4" spans="1:27" x14ac:dyDescent="0.35">
      <c r="A4" s="9" t="s">
        <v>25</v>
      </c>
      <c r="B4" s="9" t="s">
        <v>22</v>
      </c>
      <c r="C4" s="18" t="s">
        <v>43</v>
      </c>
      <c r="D4" s="9" t="s">
        <v>44</v>
      </c>
      <c r="E4" s="8" t="s">
        <v>26</v>
      </c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 t="s">
        <v>28</v>
      </c>
      <c r="W4" s="9" t="s">
        <v>39</v>
      </c>
      <c r="X4" s="9" t="s">
        <v>41</v>
      </c>
      <c r="Y4" s="9" t="s">
        <v>38</v>
      </c>
      <c r="Z4" s="9" t="s">
        <v>40</v>
      </c>
      <c r="AA4" s="10" t="s">
        <v>42</v>
      </c>
    </row>
    <row r="5" spans="1:27" x14ac:dyDescent="0.35">
      <c r="A5" s="18">
        <v>0</v>
      </c>
      <c r="B5" s="9">
        <v>1</v>
      </c>
      <c r="C5" s="18">
        <f>A5*B5</f>
        <v>0</v>
      </c>
      <c r="D5" s="9">
        <f>A5^2*B5</f>
        <v>0</v>
      </c>
      <c r="E5" s="9">
        <v>0.59099999999999997</v>
      </c>
      <c r="F5" s="9">
        <f>1-E5</f>
        <v>0.40900000000000003</v>
      </c>
      <c r="G5" s="9" t="s">
        <v>29</v>
      </c>
      <c r="H5" s="9">
        <f>A5</f>
        <v>0</v>
      </c>
      <c r="I5" s="9" t="s">
        <v>30</v>
      </c>
      <c r="J5" s="9" t="s">
        <v>31</v>
      </c>
      <c r="K5" s="9" t="s">
        <v>32</v>
      </c>
      <c r="L5" s="9">
        <f>H5</f>
        <v>0</v>
      </c>
      <c r="M5" s="9" t="s">
        <v>34</v>
      </c>
      <c r="N5" s="9">
        <f>E5</f>
        <v>0.59099999999999997</v>
      </c>
      <c r="O5" s="9" t="s">
        <v>33</v>
      </c>
      <c r="P5" s="9">
        <f>H5</f>
        <v>0</v>
      </c>
      <c r="Q5" s="9" t="s">
        <v>34</v>
      </c>
      <c r="R5" s="9">
        <f>F5</f>
        <v>0.40900000000000003</v>
      </c>
      <c r="S5" s="9" t="s">
        <v>35</v>
      </c>
      <c r="T5" s="9">
        <f>P5</f>
        <v>0</v>
      </c>
      <c r="U5" s="9" t="s">
        <v>30</v>
      </c>
      <c r="V5" s="9" t="str">
        <f>G5&amp;H5&amp;I5&amp;J5&amp;K5&amp;L5&amp;M5&amp;N5&amp;O5&amp;P5&amp;Q5&amp;R5&amp;S5&amp;T5&amp;U5</f>
        <v>P(0)=nC0 * 0.591^0 * 0.409^(10-0)</v>
      </c>
      <c r="W5" s="30">
        <f>COMBIN(10,A5)*E5^A5*F5^(10-A5)</f>
        <v>1.3098847321059507E-4</v>
      </c>
      <c r="X5" s="19">
        <f>W5*100</f>
        <v>1.3098847321059507E-2</v>
      </c>
      <c r="Y5" s="16">
        <f>A5*W5</f>
        <v>0</v>
      </c>
      <c r="Z5" s="16">
        <f>A5^2*W5</f>
        <v>0</v>
      </c>
      <c r="AA5" s="16">
        <f>((B5-X5)^2)/X5</f>
        <v>74.355694152807416</v>
      </c>
    </row>
    <row r="6" spans="1:27" x14ac:dyDescent="0.35">
      <c r="A6" s="18">
        <v>1</v>
      </c>
      <c r="B6" s="9">
        <v>3</v>
      </c>
      <c r="C6" s="18">
        <f t="shared" ref="C6:C15" si="0">A6*B6</f>
        <v>3</v>
      </c>
      <c r="D6" s="9">
        <f t="shared" ref="D6:D15" si="1">A6^2*B6</f>
        <v>3</v>
      </c>
      <c r="E6" s="9">
        <v>0.59099999999999997</v>
      </c>
      <c r="F6" s="9">
        <f t="shared" ref="F6:F15" si="2">1-E6</f>
        <v>0.40900000000000003</v>
      </c>
      <c r="G6" s="9" t="s">
        <v>29</v>
      </c>
      <c r="H6" s="9">
        <f t="shared" ref="H6:H15" si="3">A6</f>
        <v>1</v>
      </c>
      <c r="I6" s="9" t="s">
        <v>30</v>
      </c>
      <c r="J6" s="9" t="s">
        <v>31</v>
      </c>
      <c r="K6" s="9" t="s">
        <v>32</v>
      </c>
      <c r="L6" s="9">
        <f t="shared" ref="L6:L15" si="4">H6</f>
        <v>1</v>
      </c>
      <c r="M6" s="9" t="s">
        <v>34</v>
      </c>
      <c r="N6" s="9">
        <f t="shared" ref="N6:N15" si="5">E6</f>
        <v>0.59099999999999997</v>
      </c>
      <c r="O6" s="9" t="s">
        <v>33</v>
      </c>
      <c r="P6" s="9">
        <f t="shared" ref="P6:P15" si="6">H6</f>
        <v>1</v>
      </c>
      <c r="Q6" s="9" t="s">
        <v>34</v>
      </c>
      <c r="R6" s="9">
        <f t="shared" ref="R6:R15" si="7">F6</f>
        <v>0.40900000000000003</v>
      </c>
      <c r="S6" s="9" t="s">
        <v>35</v>
      </c>
      <c r="T6" s="9">
        <f t="shared" ref="T6:T15" si="8">P6</f>
        <v>1</v>
      </c>
      <c r="U6" s="9" t="s">
        <v>30</v>
      </c>
      <c r="V6" s="9" t="str">
        <f t="shared" ref="V6:V15" si="9">G6&amp;H6&amp;I6&amp;J6&amp;K6&amp;L6&amp;M6&amp;N6&amp;O6&amp;P6&amp;Q6&amp;R6&amp;S6&amp;T6&amp;U6</f>
        <v>P(1)=nC1 * 0.591^1 * 0.409^(10-1)</v>
      </c>
      <c r="W6" s="30">
        <f t="shared" ref="W6:W15" si="10">COMBIN(10,A6)*E6^A6*F6^(10-A6)</f>
        <v>1.8927674246323153E-3</v>
      </c>
      <c r="X6" s="19">
        <f t="shared" ref="X6:X15" si="11">W6*100</f>
        <v>0.18927674246323153</v>
      </c>
      <c r="Y6" s="16">
        <f t="shared" ref="Y6:Y15" si="12">A6*W6</f>
        <v>1.8927674246323153E-3</v>
      </c>
      <c r="Z6" s="16">
        <f t="shared" ref="Z6:Z15" si="13">A6^2*W6</f>
        <v>1.8927674246323153E-3</v>
      </c>
      <c r="AA6" s="16">
        <f t="shared" ref="AA6:AA15" si="14">((B6-X6)^2)/X6</f>
        <v>41.738700315981887</v>
      </c>
    </row>
    <row r="7" spans="1:27" x14ac:dyDescent="0.35">
      <c r="A7" s="18">
        <v>2</v>
      </c>
      <c r="B7" s="9">
        <v>8</v>
      </c>
      <c r="C7" s="18">
        <f t="shared" si="0"/>
        <v>16</v>
      </c>
      <c r="D7" s="9">
        <f t="shared" si="1"/>
        <v>32</v>
      </c>
      <c r="E7" s="9">
        <v>0.59099999999999997</v>
      </c>
      <c r="F7" s="9">
        <f t="shared" si="2"/>
        <v>0.40900000000000003</v>
      </c>
      <c r="G7" s="9" t="s">
        <v>29</v>
      </c>
      <c r="H7" s="9">
        <f t="shared" si="3"/>
        <v>2</v>
      </c>
      <c r="I7" s="9" t="s">
        <v>30</v>
      </c>
      <c r="J7" s="9" t="s">
        <v>31</v>
      </c>
      <c r="K7" s="9" t="s">
        <v>32</v>
      </c>
      <c r="L7" s="9">
        <f t="shared" si="4"/>
        <v>2</v>
      </c>
      <c r="M7" s="9" t="s">
        <v>34</v>
      </c>
      <c r="N7" s="9">
        <f t="shared" si="5"/>
        <v>0.59099999999999997</v>
      </c>
      <c r="O7" s="9" t="s">
        <v>33</v>
      </c>
      <c r="P7" s="9">
        <f t="shared" si="6"/>
        <v>2</v>
      </c>
      <c r="Q7" s="9" t="s">
        <v>34</v>
      </c>
      <c r="R7" s="9">
        <f t="shared" si="7"/>
        <v>0.40900000000000003</v>
      </c>
      <c r="S7" s="9" t="s">
        <v>35</v>
      </c>
      <c r="T7" s="9">
        <f t="shared" si="8"/>
        <v>2</v>
      </c>
      <c r="U7" s="9" t="s">
        <v>30</v>
      </c>
      <c r="V7" s="9" t="str">
        <f t="shared" si="9"/>
        <v>P(2)=nC2 * 0.591^2 * 0.409^(10-2)</v>
      </c>
      <c r="W7" s="30">
        <f t="shared" si="10"/>
        <v>1.2307616053324305E-2</v>
      </c>
      <c r="X7" s="19">
        <f t="shared" si="11"/>
        <v>1.2307616053324306</v>
      </c>
      <c r="Y7" s="16">
        <f t="shared" si="12"/>
        <v>2.4615232106648611E-2</v>
      </c>
      <c r="Z7" s="16">
        <f t="shared" si="13"/>
        <v>4.9230464213297222E-2</v>
      </c>
      <c r="AA7" s="16">
        <f t="shared" si="14"/>
        <v>37.231083782033338</v>
      </c>
    </row>
    <row r="8" spans="1:27" x14ac:dyDescent="0.35">
      <c r="A8" s="18">
        <v>3</v>
      </c>
      <c r="B8" s="9">
        <v>10</v>
      </c>
      <c r="C8" s="18">
        <f t="shared" si="0"/>
        <v>30</v>
      </c>
      <c r="D8" s="9">
        <f t="shared" si="1"/>
        <v>90</v>
      </c>
      <c r="E8" s="9">
        <v>0.59099999999999997</v>
      </c>
      <c r="F8" s="9">
        <f t="shared" si="2"/>
        <v>0.40900000000000003</v>
      </c>
      <c r="G8" s="9" t="s">
        <v>29</v>
      </c>
      <c r="H8" s="9">
        <f t="shared" si="3"/>
        <v>3</v>
      </c>
      <c r="I8" s="9" t="s">
        <v>30</v>
      </c>
      <c r="J8" s="9" t="s">
        <v>31</v>
      </c>
      <c r="K8" s="9" t="s">
        <v>32</v>
      </c>
      <c r="L8" s="9">
        <f t="shared" si="4"/>
        <v>3</v>
      </c>
      <c r="M8" s="9" t="s">
        <v>34</v>
      </c>
      <c r="N8" s="9">
        <f t="shared" si="5"/>
        <v>0.59099999999999997</v>
      </c>
      <c r="O8" s="9" t="s">
        <v>33</v>
      </c>
      <c r="P8" s="9">
        <f t="shared" si="6"/>
        <v>3</v>
      </c>
      <c r="Q8" s="9" t="s">
        <v>34</v>
      </c>
      <c r="R8" s="9">
        <f t="shared" si="7"/>
        <v>0.40900000000000003</v>
      </c>
      <c r="S8" s="9" t="s">
        <v>35</v>
      </c>
      <c r="T8" s="9">
        <f t="shared" si="8"/>
        <v>3</v>
      </c>
      <c r="U8" s="9" t="s">
        <v>30</v>
      </c>
      <c r="V8" s="9" t="str">
        <f t="shared" si="9"/>
        <v>P(3)=nC3 * 0.591^3 * 0.409^(10-3)</v>
      </c>
      <c r="W8" s="30">
        <f t="shared" si="10"/>
        <v>4.7424945965865786E-2</v>
      </c>
      <c r="X8" s="19">
        <f t="shared" si="11"/>
        <v>4.742494596586579</v>
      </c>
      <c r="Y8" s="16">
        <f t="shared" si="12"/>
        <v>0.14227483789759737</v>
      </c>
      <c r="Z8" s="16">
        <f t="shared" si="13"/>
        <v>0.42682451369279206</v>
      </c>
      <c r="AA8" s="16">
        <f t="shared" si="14"/>
        <v>5.8284437660332289</v>
      </c>
    </row>
    <row r="9" spans="1:27" x14ac:dyDescent="0.35">
      <c r="A9" s="18">
        <v>4</v>
      </c>
      <c r="B9" s="9">
        <v>6</v>
      </c>
      <c r="C9" s="18">
        <f t="shared" si="0"/>
        <v>24</v>
      </c>
      <c r="D9" s="9">
        <f t="shared" si="1"/>
        <v>96</v>
      </c>
      <c r="E9" s="9">
        <v>0.59099999999999997</v>
      </c>
      <c r="F9" s="9">
        <f t="shared" si="2"/>
        <v>0.40900000000000003</v>
      </c>
      <c r="G9" s="9" t="s">
        <v>29</v>
      </c>
      <c r="H9" s="9">
        <f t="shared" si="3"/>
        <v>4</v>
      </c>
      <c r="I9" s="9" t="s">
        <v>30</v>
      </c>
      <c r="J9" s="9" t="s">
        <v>31</v>
      </c>
      <c r="K9" s="9" t="s">
        <v>32</v>
      </c>
      <c r="L9" s="9">
        <f t="shared" si="4"/>
        <v>4</v>
      </c>
      <c r="M9" s="9" t="s">
        <v>34</v>
      </c>
      <c r="N9" s="9">
        <f t="shared" si="5"/>
        <v>0.59099999999999997</v>
      </c>
      <c r="O9" s="9" t="s">
        <v>33</v>
      </c>
      <c r="P9" s="9">
        <f t="shared" si="6"/>
        <v>4</v>
      </c>
      <c r="Q9" s="9" t="s">
        <v>34</v>
      </c>
      <c r="R9" s="9">
        <f t="shared" si="7"/>
        <v>0.40900000000000003</v>
      </c>
      <c r="S9" s="9" t="s">
        <v>35</v>
      </c>
      <c r="T9" s="9">
        <f t="shared" si="8"/>
        <v>4</v>
      </c>
      <c r="U9" s="9" t="s">
        <v>30</v>
      </c>
      <c r="V9" s="9" t="str">
        <f t="shared" si="9"/>
        <v>P(4)=nC4 * 0.591^4 * 0.409^(10-4)</v>
      </c>
      <c r="W9" s="30">
        <f t="shared" si="10"/>
        <v>0.11992481751881827</v>
      </c>
      <c r="X9" s="19">
        <f t="shared" si="11"/>
        <v>11.992481751881828</v>
      </c>
      <c r="Y9" s="16">
        <f t="shared" si="12"/>
        <v>0.47969927007527308</v>
      </c>
      <c r="Z9" s="16">
        <f t="shared" si="13"/>
        <v>1.9187970803010923</v>
      </c>
      <c r="AA9" s="16">
        <f t="shared" si="14"/>
        <v>2.9943624922340883</v>
      </c>
    </row>
    <row r="10" spans="1:27" x14ac:dyDescent="0.35">
      <c r="A10" s="18">
        <v>5</v>
      </c>
      <c r="B10" s="9">
        <v>15</v>
      </c>
      <c r="C10" s="18">
        <f t="shared" si="0"/>
        <v>75</v>
      </c>
      <c r="D10" s="9">
        <f t="shared" si="1"/>
        <v>375</v>
      </c>
      <c r="E10" s="9">
        <v>0.59099999999999997</v>
      </c>
      <c r="F10" s="9">
        <f t="shared" si="2"/>
        <v>0.40900000000000003</v>
      </c>
      <c r="G10" s="9" t="s">
        <v>29</v>
      </c>
      <c r="H10" s="9">
        <f t="shared" si="3"/>
        <v>5</v>
      </c>
      <c r="I10" s="9" t="s">
        <v>30</v>
      </c>
      <c r="J10" s="9" t="s">
        <v>31</v>
      </c>
      <c r="K10" s="9" t="s">
        <v>32</v>
      </c>
      <c r="L10" s="9">
        <f t="shared" si="4"/>
        <v>5</v>
      </c>
      <c r="M10" s="9" t="s">
        <v>34</v>
      </c>
      <c r="N10" s="9">
        <f t="shared" si="5"/>
        <v>0.59099999999999997</v>
      </c>
      <c r="O10" s="9" t="s">
        <v>33</v>
      </c>
      <c r="P10" s="9">
        <f t="shared" si="6"/>
        <v>5</v>
      </c>
      <c r="Q10" s="9" t="s">
        <v>34</v>
      </c>
      <c r="R10" s="9">
        <f t="shared" si="7"/>
        <v>0.40900000000000003</v>
      </c>
      <c r="S10" s="9" t="s">
        <v>35</v>
      </c>
      <c r="T10" s="9">
        <f t="shared" si="8"/>
        <v>5</v>
      </c>
      <c r="U10" s="9" t="s">
        <v>30</v>
      </c>
      <c r="V10" s="9" t="str">
        <f t="shared" si="9"/>
        <v>P(5)=nC5 * 0.591^5 * 0.409^(10-5)</v>
      </c>
      <c r="W10" s="30">
        <f t="shared" si="10"/>
        <v>0.20794787428935435</v>
      </c>
      <c r="X10" s="19">
        <f t="shared" si="11"/>
        <v>20.794787428935436</v>
      </c>
      <c r="Y10" s="16">
        <f t="shared" si="12"/>
        <v>1.0397393714467718</v>
      </c>
      <c r="Z10" s="16">
        <f t="shared" si="13"/>
        <v>5.198696857233859</v>
      </c>
      <c r="AA10" s="16">
        <f t="shared" si="14"/>
        <v>1.6148066654349651</v>
      </c>
    </row>
    <row r="11" spans="1:27" x14ac:dyDescent="0.35">
      <c r="A11" s="18">
        <v>6</v>
      </c>
      <c r="B11" s="9">
        <v>14</v>
      </c>
      <c r="C11" s="18">
        <f t="shared" si="0"/>
        <v>84</v>
      </c>
      <c r="D11" s="9">
        <f t="shared" si="1"/>
        <v>504</v>
      </c>
      <c r="E11" s="9">
        <v>0.59099999999999997</v>
      </c>
      <c r="F11" s="9">
        <f t="shared" si="2"/>
        <v>0.40900000000000003</v>
      </c>
      <c r="G11" s="9" t="s">
        <v>29</v>
      </c>
      <c r="H11" s="9">
        <f t="shared" si="3"/>
        <v>6</v>
      </c>
      <c r="I11" s="9" t="s">
        <v>30</v>
      </c>
      <c r="J11" s="9" t="s">
        <v>31</v>
      </c>
      <c r="K11" s="9" t="s">
        <v>32</v>
      </c>
      <c r="L11" s="9">
        <f t="shared" si="4"/>
        <v>6</v>
      </c>
      <c r="M11" s="9" t="s">
        <v>34</v>
      </c>
      <c r="N11" s="9">
        <f t="shared" si="5"/>
        <v>0.59099999999999997</v>
      </c>
      <c r="O11" s="9" t="s">
        <v>33</v>
      </c>
      <c r="P11" s="9">
        <f t="shared" si="6"/>
        <v>6</v>
      </c>
      <c r="Q11" s="9" t="s">
        <v>34</v>
      </c>
      <c r="R11" s="9">
        <f t="shared" si="7"/>
        <v>0.40900000000000003</v>
      </c>
      <c r="S11" s="9" t="s">
        <v>35</v>
      </c>
      <c r="T11" s="9">
        <f t="shared" si="8"/>
        <v>6</v>
      </c>
      <c r="U11" s="9" t="s">
        <v>30</v>
      </c>
      <c r="V11" s="9" t="str">
        <f t="shared" si="9"/>
        <v>P(6)=nC6 * 0.591^6 * 0.409^(10-6)</v>
      </c>
      <c r="W11" s="30">
        <f t="shared" si="10"/>
        <v>0.25040178016505371</v>
      </c>
      <c r="X11" s="19">
        <f t="shared" si="11"/>
        <v>25.040178016505372</v>
      </c>
      <c r="Y11" s="16">
        <f t="shared" si="12"/>
        <v>1.5024106809903222</v>
      </c>
      <c r="Z11" s="16">
        <f t="shared" si="13"/>
        <v>9.0144640859419329</v>
      </c>
      <c r="AA11" s="16">
        <f t="shared" si="14"/>
        <v>4.8675984074788516</v>
      </c>
    </row>
    <row r="12" spans="1:27" x14ac:dyDescent="0.35">
      <c r="A12" s="18">
        <v>7</v>
      </c>
      <c r="B12" s="9">
        <v>12</v>
      </c>
      <c r="C12" s="18">
        <f t="shared" si="0"/>
        <v>84</v>
      </c>
      <c r="D12" s="9">
        <f t="shared" si="1"/>
        <v>588</v>
      </c>
      <c r="E12" s="9">
        <v>0.59099999999999997</v>
      </c>
      <c r="F12" s="9">
        <f t="shared" si="2"/>
        <v>0.40900000000000003</v>
      </c>
      <c r="G12" s="9" t="s">
        <v>29</v>
      </c>
      <c r="H12" s="9">
        <f t="shared" si="3"/>
        <v>7</v>
      </c>
      <c r="I12" s="9" t="s">
        <v>30</v>
      </c>
      <c r="J12" s="9" t="s">
        <v>31</v>
      </c>
      <c r="K12" s="9" t="s">
        <v>32</v>
      </c>
      <c r="L12" s="9">
        <f t="shared" si="4"/>
        <v>7</v>
      </c>
      <c r="M12" s="9" t="s">
        <v>34</v>
      </c>
      <c r="N12" s="9">
        <f t="shared" si="5"/>
        <v>0.59099999999999997</v>
      </c>
      <c r="O12" s="9" t="s">
        <v>33</v>
      </c>
      <c r="P12" s="9">
        <f t="shared" si="6"/>
        <v>7</v>
      </c>
      <c r="Q12" s="9" t="s">
        <v>34</v>
      </c>
      <c r="R12" s="9">
        <f t="shared" si="7"/>
        <v>0.40900000000000003</v>
      </c>
      <c r="S12" s="9" t="s">
        <v>35</v>
      </c>
      <c r="T12" s="9">
        <f t="shared" si="8"/>
        <v>7</v>
      </c>
      <c r="U12" s="9" t="s">
        <v>30</v>
      </c>
      <c r="V12" s="9" t="str">
        <f t="shared" si="9"/>
        <v>P(7)=nC7 * 0.591^7 * 0.409^(10-7)</v>
      </c>
      <c r="W12" s="30">
        <f t="shared" si="10"/>
        <v>0.20675857782402624</v>
      </c>
      <c r="X12" s="19">
        <f t="shared" si="11"/>
        <v>20.675857782402623</v>
      </c>
      <c r="Y12" s="16">
        <f t="shared" si="12"/>
        <v>1.4473100447681837</v>
      </c>
      <c r="Z12" s="16">
        <f t="shared" si="13"/>
        <v>10.131170313377286</v>
      </c>
      <c r="AA12" s="16">
        <f t="shared" si="14"/>
        <v>3.6405023217242021</v>
      </c>
    </row>
    <row r="13" spans="1:27" x14ac:dyDescent="0.35">
      <c r="A13" s="18">
        <v>8</v>
      </c>
      <c r="B13" s="9">
        <v>13</v>
      </c>
      <c r="C13" s="18">
        <f t="shared" si="0"/>
        <v>104</v>
      </c>
      <c r="D13" s="9">
        <f t="shared" si="1"/>
        <v>832</v>
      </c>
      <c r="E13" s="9">
        <v>0.59099999999999997</v>
      </c>
      <c r="F13" s="9">
        <f t="shared" si="2"/>
        <v>0.40900000000000003</v>
      </c>
      <c r="G13" s="9" t="s">
        <v>29</v>
      </c>
      <c r="H13" s="9">
        <f t="shared" si="3"/>
        <v>8</v>
      </c>
      <c r="I13" s="9" t="s">
        <v>30</v>
      </c>
      <c r="J13" s="9" t="s">
        <v>31</v>
      </c>
      <c r="K13" s="9" t="s">
        <v>32</v>
      </c>
      <c r="L13" s="9">
        <f t="shared" si="4"/>
        <v>8</v>
      </c>
      <c r="M13" s="9" t="s">
        <v>34</v>
      </c>
      <c r="N13" s="9">
        <f t="shared" si="5"/>
        <v>0.59099999999999997</v>
      </c>
      <c r="O13" s="9" t="s">
        <v>33</v>
      </c>
      <c r="P13" s="9">
        <f t="shared" si="6"/>
        <v>8</v>
      </c>
      <c r="Q13" s="9" t="s">
        <v>34</v>
      </c>
      <c r="R13" s="9">
        <f t="shared" si="7"/>
        <v>0.40900000000000003</v>
      </c>
      <c r="S13" s="9" t="s">
        <v>35</v>
      </c>
      <c r="T13" s="9">
        <f t="shared" si="8"/>
        <v>8</v>
      </c>
      <c r="U13" s="9" t="s">
        <v>30</v>
      </c>
      <c r="V13" s="9" t="str">
        <f t="shared" si="9"/>
        <v>P(8)=nC8 * 0.591^8 * 0.409^(10-8)</v>
      </c>
      <c r="W13" s="30">
        <f t="shared" si="10"/>
        <v>0.11203635650427826</v>
      </c>
      <c r="X13" s="19">
        <f t="shared" si="11"/>
        <v>11.203635650427826</v>
      </c>
      <c r="Y13" s="16">
        <f t="shared" si="12"/>
        <v>0.89629085203422609</v>
      </c>
      <c r="Z13" s="16">
        <f t="shared" si="13"/>
        <v>7.1703268162738087</v>
      </c>
      <c r="AA13" s="16">
        <f t="shared" si="14"/>
        <v>0.28802479633391476</v>
      </c>
    </row>
    <row r="14" spans="1:27" x14ac:dyDescent="0.35">
      <c r="A14" s="18">
        <v>9</v>
      </c>
      <c r="B14" s="9">
        <v>9</v>
      </c>
      <c r="C14" s="18">
        <f t="shared" si="0"/>
        <v>81</v>
      </c>
      <c r="D14" s="9">
        <f t="shared" si="1"/>
        <v>729</v>
      </c>
      <c r="E14" s="9">
        <v>0.59099999999999997</v>
      </c>
      <c r="F14" s="9">
        <f t="shared" si="2"/>
        <v>0.40900000000000003</v>
      </c>
      <c r="G14" s="9" t="s">
        <v>29</v>
      </c>
      <c r="H14" s="9">
        <f t="shared" si="3"/>
        <v>9</v>
      </c>
      <c r="I14" s="9" t="s">
        <v>30</v>
      </c>
      <c r="J14" s="9" t="s">
        <v>31</v>
      </c>
      <c r="K14" s="9" t="s">
        <v>32</v>
      </c>
      <c r="L14" s="9">
        <f t="shared" si="4"/>
        <v>9</v>
      </c>
      <c r="M14" s="9" t="s">
        <v>34</v>
      </c>
      <c r="N14" s="9">
        <f t="shared" si="5"/>
        <v>0.59099999999999997</v>
      </c>
      <c r="O14" s="9" t="s">
        <v>33</v>
      </c>
      <c r="P14" s="9">
        <f t="shared" si="6"/>
        <v>9</v>
      </c>
      <c r="Q14" s="9" t="s">
        <v>34</v>
      </c>
      <c r="R14" s="9">
        <f t="shared" si="7"/>
        <v>0.40900000000000003</v>
      </c>
      <c r="S14" s="9" t="s">
        <v>35</v>
      </c>
      <c r="T14" s="9">
        <f t="shared" si="8"/>
        <v>9</v>
      </c>
      <c r="U14" s="9" t="s">
        <v>30</v>
      </c>
      <c r="V14" s="9" t="str">
        <f t="shared" si="9"/>
        <v>P(9)=nC9 * 0.591^9 * 0.409^(10-9)</v>
      </c>
      <c r="W14" s="30">
        <f t="shared" si="10"/>
        <v>3.5975814558015996E-2</v>
      </c>
      <c r="X14" s="19">
        <f t="shared" si="11"/>
        <v>3.5975814558015995</v>
      </c>
      <c r="Y14" s="16">
        <f t="shared" si="12"/>
        <v>0.32378233102214399</v>
      </c>
      <c r="Z14" s="16">
        <f t="shared" si="13"/>
        <v>2.9140409791992958</v>
      </c>
      <c r="AA14" s="16">
        <f t="shared" si="14"/>
        <v>8.1127075190006028</v>
      </c>
    </row>
    <row r="15" spans="1:27" x14ac:dyDescent="0.35">
      <c r="A15" s="18">
        <v>10</v>
      </c>
      <c r="B15" s="9">
        <v>9</v>
      </c>
      <c r="C15" s="18">
        <f t="shared" si="0"/>
        <v>90</v>
      </c>
      <c r="D15" s="9">
        <f t="shared" si="1"/>
        <v>900</v>
      </c>
      <c r="E15" s="9">
        <v>0.59099999999999997</v>
      </c>
      <c r="F15" s="9">
        <f t="shared" si="2"/>
        <v>0.40900000000000003</v>
      </c>
      <c r="G15" s="9" t="s">
        <v>29</v>
      </c>
      <c r="H15" s="9">
        <f t="shared" si="3"/>
        <v>10</v>
      </c>
      <c r="I15" s="9" t="s">
        <v>30</v>
      </c>
      <c r="J15" s="9" t="s">
        <v>31</v>
      </c>
      <c r="K15" s="9" t="s">
        <v>32</v>
      </c>
      <c r="L15" s="9">
        <f t="shared" si="4"/>
        <v>10</v>
      </c>
      <c r="M15" s="9" t="s">
        <v>34</v>
      </c>
      <c r="N15" s="9">
        <f t="shared" si="5"/>
        <v>0.59099999999999997</v>
      </c>
      <c r="O15" s="9" t="s">
        <v>33</v>
      </c>
      <c r="P15" s="9">
        <f t="shared" si="6"/>
        <v>10</v>
      </c>
      <c r="Q15" s="9" t="s">
        <v>34</v>
      </c>
      <c r="R15" s="9">
        <f t="shared" si="7"/>
        <v>0.40900000000000003</v>
      </c>
      <c r="S15" s="9" t="s">
        <v>35</v>
      </c>
      <c r="T15" s="9">
        <f t="shared" si="8"/>
        <v>10</v>
      </c>
      <c r="U15" s="9" t="s">
        <v>30</v>
      </c>
      <c r="V15" s="9" t="str">
        <f t="shared" si="9"/>
        <v>P(10)=nC10 * 0.591^10 * 0.409^(10-10)</v>
      </c>
      <c r="W15" s="30">
        <f t="shared" si="10"/>
        <v>5.1984612234199151E-3</v>
      </c>
      <c r="X15" s="19">
        <f t="shared" si="11"/>
        <v>0.51984612234199146</v>
      </c>
      <c r="Y15" s="16">
        <f t="shared" si="12"/>
        <v>5.1984612234199153E-2</v>
      </c>
      <c r="Z15" s="16">
        <f t="shared" si="13"/>
        <v>0.51984612234199146</v>
      </c>
      <c r="AA15" s="16">
        <f t="shared" si="14"/>
        <v>138.33518554448059</v>
      </c>
    </row>
    <row r="16" spans="1:27" x14ac:dyDescent="0.35">
      <c r="A16" s="9" t="s">
        <v>37</v>
      </c>
      <c r="B16" s="9">
        <f>SUM(B5:B15)</f>
        <v>100</v>
      </c>
      <c r="C16" s="18">
        <f t="shared" ref="C16:D16" si="15">SUM(C5:C15)</f>
        <v>591</v>
      </c>
      <c r="D16" s="9">
        <f t="shared" si="15"/>
        <v>4149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30">
        <f>SUM(W5:W15)</f>
        <v>0.99999999999999967</v>
      </c>
      <c r="X16" s="17">
        <f>SUM(X5:X15)</f>
        <v>99.999999999999986</v>
      </c>
      <c r="Y16" s="16">
        <f>SUM(Y5:Y15)</f>
        <v>5.9099999999999984</v>
      </c>
      <c r="Z16" s="16">
        <f>SUM(Z5:Z15)</f>
        <v>37.345289999999991</v>
      </c>
      <c r="AA16" s="16">
        <f>SUM(AA5:AA15)</f>
        <v>319.0071097635431</v>
      </c>
    </row>
    <row r="19" spans="2:26" x14ac:dyDescent="0.35">
      <c r="X19" t="s">
        <v>50</v>
      </c>
      <c r="Y19" s="22">
        <f>Y16</f>
        <v>5.9099999999999984</v>
      </c>
    </row>
    <row r="20" spans="2:26" x14ac:dyDescent="0.35">
      <c r="B20" s="21" t="s">
        <v>48</v>
      </c>
      <c r="C20" s="21">
        <f>C16/B16</f>
        <v>5.91</v>
      </c>
      <c r="X20" s="25" t="s">
        <v>51</v>
      </c>
      <c r="Y20" s="26">
        <f>Z16-Y16^2</f>
        <v>2.4171900000000122</v>
      </c>
    </row>
    <row r="21" spans="2:26" x14ac:dyDescent="0.35">
      <c r="B21" s="21" t="s">
        <v>26</v>
      </c>
      <c r="C21" s="21">
        <f>C20/A15</f>
        <v>0.59099999999999997</v>
      </c>
    </row>
    <row r="22" spans="2:26" x14ac:dyDescent="0.35">
      <c r="B22" s="21" t="s">
        <v>49</v>
      </c>
      <c r="C22" s="21">
        <f>D16/B16-C20^2</f>
        <v>6.5619000000000014</v>
      </c>
      <c r="Y22" t="s">
        <v>53</v>
      </c>
      <c r="Z22">
        <f>10*0.591</f>
        <v>5.91</v>
      </c>
    </row>
    <row r="23" spans="2:26" x14ac:dyDescent="0.35">
      <c r="Y23" s="25" t="s">
        <v>52</v>
      </c>
      <c r="Z23" s="25">
        <f>10*0.591*0.409</f>
        <v>2.4171899999999997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36DD-644C-4535-B872-C450F491F495}">
  <dimension ref="A3:Y33"/>
  <sheetViews>
    <sheetView workbookViewId="0">
      <selection activeCell="A15" sqref="A15:B25"/>
    </sheetView>
  </sheetViews>
  <sheetFormatPr defaultRowHeight="14.5" x14ac:dyDescent="0.35"/>
  <cols>
    <col min="5" max="5" width="2.81640625" hidden="1" customWidth="1"/>
    <col min="6" max="6" width="3" hidden="1" customWidth="1"/>
    <col min="7" max="7" width="1.7265625" hidden="1" customWidth="1"/>
    <col min="8" max="8" width="2" hidden="1" customWidth="1"/>
    <col min="9" max="9" width="3.26953125" hidden="1" customWidth="1"/>
    <col min="10" max="11" width="3" hidden="1" customWidth="1"/>
    <col min="12" max="19" width="10" hidden="1" customWidth="1"/>
    <col min="20" max="20" width="32.54296875" bestFit="1" customWidth="1"/>
    <col min="21" max="21" width="12" bestFit="1" customWidth="1"/>
    <col min="22" max="22" width="15.7265625" bestFit="1" customWidth="1"/>
    <col min="23" max="23" width="11.54296875" bestFit="1" customWidth="1"/>
    <col min="24" max="24" width="12.54296875" bestFit="1" customWidth="1"/>
    <col min="25" max="25" width="14.81640625" bestFit="1" customWidth="1"/>
  </cols>
  <sheetData>
    <row r="3" spans="1:25" s="6" customFormat="1" x14ac:dyDescent="0.3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7" t="s">
        <v>23</v>
      </c>
      <c r="U3" s="7" t="s">
        <v>24</v>
      </c>
      <c r="V3" s="7" t="s">
        <v>36</v>
      </c>
      <c r="W3" s="7"/>
      <c r="X3" s="7"/>
      <c r="Y3" s="7"/>
    </row>
    <row r="4" spans="1:25" x14ac:dyDescent="0.35">
      <c r="A4" s="9" t="s">
        <v>25</v>
      </c>
      <c r="B4" s="9" t="s">
        <v>22</v>
      </c>
      <c r="C4" s="8" t="s">
        <v>26</v>
      </c>
      <c r="D4" s="8" t="s">
        <v>27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 t="s">
        <v>28</v>
      </c>
      <c r="U4" s="9" t="s">
        <v>39</v>
      </c>
      <c r="V4" s="9" t="s">
        <v>41</v>
      </c>
      <c r="W4" s="9" t="s">
        <v>38</v>
      </c>
      <c r="X4" s="9" t="s">
        <v>40</v>
      </c>
      <c r="Y4" s="10" t="s">
        <v>42</v>
      </c>
    </row>
    <row r="5" spans="1:25" x14ac:dyDescent="0.35">
      <c r="A5" s="9">
        <v>0</v>
      </c>
      <c r="B5" s="9">
        <v>1</v>
      </c>
      <c r="C5" s="9">
        <v>0.5</v>
      </c>
      <c r="D5" s="9">
        <f>1-C5</f>
        <v>0.5</v>
      </c>
      <c r="E5" s="9" t="s">
        <v>29</v>
      </c>
      <c r="F5" s="9">
        <f>A5</f>
        <v>0</v>
      </c>
      <c r="G5" s="9" t="s">
        <v>30</v>
      </c>
      <c r="H5" s="9" t="s">
        <v>31</v>
      </c>
      <c r="I5" s="9" t="s">
        <v>32</v>
      </c>
      <c r="J5" s="9">
        <f>F5</f>
        <v>0</v>
      </c>
      <c r="K5" s="9" t="s">
        <v>34</v>
      </c>
      <c r="L5" s="9">
        <f>C5</f>
        <v>0.5</v>
      </c>
      <c r="M5" s="9" t="s">
        <v>33</v>
      </c>
      <c r="N5" s="9">
        <f>F5</f>
        <v>0</v>
      </c>
      <c r="O5" s="9" t="s">
        <v>34</v>
      </c>
      <c r="P5" s="9">
        <f>D5</f>
        <v>0.5</v>
      </c>
      <c r="Q5" s="9" t="s">
        <v>35</v>
      </c>
      <c r="R5" s="9">
        <f>N5</f>
        <v>0</v>
      </c>
      <c r="S5" s="9" t="s">
        <v>30</v>
      </c>
      <c r="T5" s="9" t="str">
        <f>E5&amp;F5&amp;G5&amp;H5&amp;I5&amp;J5&amp;K5&amp;L5&amp;M5&amp;N5&amp;O5&amp;P5&amp;Q5&amp;R5&amp;S5</f>
        <v>P(0)=nC0 * 0.5^0 * 0.5^(10-0)</v>
      </c>
      <c r="U5" s="11">
        <f>COMBIN(3,A5)*C5^A5*D5^(3-A5)</f>
        <v>0.125</v>
      </c>
      <c r="V5" s="12">
        <f>U5*100</f>
        <v>12.5</v>
      </c>
      <c r="W5" s="11">
        <f>A5*U5</f>
        <v>0</v>
      </c>
      <c r="X5" s="13">
        <f>A5^2*U5</f>
        <v>0</v>
      </c>
      <c r="Y5" s="9">
        <f>((B5-V5)^2)/V5</f>
        <v>10.58</v>
      </c>
    </row>
    <row r="6" spans="1:25" x14ac:dyDescent="0.35">
      <c r="A6" s="9">
        <v>1</v>
      </c>
      <c r="B6" s="9">
        <v>3</v>
      </c>
      <c r="C6" s="9">
        <v>0.5</v>
      </c>
      <c r="D6" s="9">
        <f t="shared" ref="D6:D8" si="0">1-C6</f>
        <v>0.5</v>
      </c>
      <c r="E6" s="9" t="s">
        <v>29</v>
      </c>
      <c r="F6" s="9">
        <f t="shared" ref="F6:F8" si="1">A6</f>
        <v>1</v>
      </c>
      <c r="G6" s="9" t="s">
        <v>30</v>
      </c>
      <c r="H6" s="9" t="s">
        <v>31</v>
      </c>
      <c r="I6" s="9" t="s">
        <v>32</v>
      </c>
      <c r="J6" s="9">
        <f t="shared" ref="J6:J8" si="2">F6</f>
        <v>1</v>
      </c>
      <c r="K6" s="9" t="s">
        <v>34</v>
      </c>
      <c r="L6" s="9">
        <f t="shared" ref="L6:L8" si="3">C6</f>
        <v>0.5</v>
      </c>
      <c r="M6" s="9" t="s">
        <v>33</v>
      </c>
      <c r="N6" s="9">
        <f t="shared" ref="N6:N8" si="4">F6</f>
        <v>1</v>
      </c>
      <c r="O6" s="9" t="s">
        <v>34</v>
      </c>
      <c r="P6" s="9">
        <f t="shared" ref="P6:P8" si="5">D6</f>
        <v>0.5</v>
      </c>
      <c r="Q6" s="9" t="s">
        <v>35</v>
      </c>
      <c r="R6" s="9">
        <f t="shared" ref="R6:R8" si="6">N6</f>
        <v>1</v>
      </c>
      <c r="S6" s="9" t="s">
        <v>30</v>
      </c>
      <c r="T6" s="9" t="str">
        <f t="shared" ref="T6:T8" si="7">E6&amp;F6&amp;G6&amp;H6&amp;I6&amp;J6&amp;K6&amp;L6&amp;M6&amp;N6&amp;O6&amp;P6&amp;Q6&amp;R6&amp;S6</f>
        <v>P(1)=nC1 * 0.5^1 * 0.5^(10-1)</v>
      </c>
      <c r="U6" s="11">
        <f t="shared" ref="U6:U8" si="8">COMBIN(3,A6)*C6^A6*D6^(3-A6)</f>
        <v>0.375</v>
      </c>
      <c r="V6" s="12">
        <f t="shared" ref="V6:V8" si="9">U6*100</f>
        <v>37.5</v>
      </c>
      <c r="W6" s="11">
        <f t="shared" ref="W6:W8" si="10">A6*U6</f>
        <v>0.375</v>
      </c>
      <c r="X6" s="13">
        <f t="shared" ref="X6:X8" si="11">A6^2*U6</f>
        <v>0.375</v>
      </c>
      <c r="Y6" s="9">
        <f t="shared" ref="Y6:Y8" si="12">((B6-V6)^2)/V6</f>
        <v>31.74</v>
      </c>
    </row>
    <row r="7" spans="1:25" x14ac:dyDescent="0.35">
      <c r="A7" s="9">
        <v>2</v>
      </c>
      <c r="B7" s="9">
        <v>8</v>
      </c>
      <c r="C7" s="9">
        <v>0.5</v>
      </c>
      <c r="D7" s="9">
        <f t="shared" si="0"/>
        <v>0.5</v>
      </c>
      <c r="E7" s="9" t="s">
        <v>29</v>
      </c>
      <c r="F7" s="9">
        <f t="shared" si="1"/>
        <v>2</v>
      </c>
      <c r="G7" s="9" t="s">
        <v>30</v>
      </c>
      <c r="H7" s="9" t="s">
        <v>31</v>
      </c>
      <c r="I7" s="9" t="s">
        <v>32</v>
      </c>
      <c r="J7" s="9">
        <f t="shared" si="2"/>
        <v>2</v>
      </c>
      <c r="K7" s="9" t="s">
        <v>34</v>
      </c>
      <c r="L7" s="9">
        <f t="shared" si="3"/>
        <v>0.5</v>
      </c>
      <c r="M7" s="9" t="s">
        <v>33</v>
      </c>
      <c r="N7" s="9">
        <f t="shared" si="4"/>
        <v>2</v>
      </c>
      <c r="O7" s="9" t="s">
        <v>34</v>
      </c>
      <c r="P7" s="9">
        <f t="shared" si="5"/>
        <v>0.5</v>
      </c>
      <c r="Q7" s="9" t="s">
        <v>35</v>
      </c>
      <c r="R7" s="9">
        <f t="shared" si="6"/>
        <v>2</v>
      </c>
      <c r="S7" s="9" t="s">
        <v>30</v>
      </c>
      <c r="T7" s="9" t="str">
        <f t="shared" si="7"/>
        <v>P(2)=nC2 * 0.5^2 * 0.5^(10-2)</v>
      </c>
      <c r="U7" s="11">
        <f t="shared" si="8"/>
        <v>0.375</v>
      </c>
      <c r="V7" s="12">
        <f t="shared" si="9"/>
        <v>37.5</v>
      </c>
      <c r="W7" s="11">
        <f t="shared" si="10"/>
        <v>0.75</v>
      </c>
      <c r="X7" s="13">
        <f t="shared" si="11"/>
        <v>1.5</v>
      </c>
      <c r="Y7" s="9">
        <f t="shared" si="12"/>
        <v>23.206666666666667</v>
      </c>
    </row>
    <row r="8" spans="1:25" x14ac:dyDescent="0.35">
      <c r="A8" s="9">
        <v>3</v>
      </c>
      <c r="B8" s="9">
        <v>10</v>
      </c>
      <c r="C8" s="9">
        <v>0.5</v>
      </c>
      <c r="D8" s="9">
        <f t="shared" si="0"/>
        <v>0.5</v>
      </c>
      <c r="E8" s="9" t="s">
        <v>29</v>
      </c>
      <c r="F8" s="9">
        <f t="shared" si="1"/>
        <v>3</v>
      </c>
      <c r="G8" s="9" t="s">
        <v>30</v>
      </c>
      <c r="H8" s="9" t="s">
        <v>31</v>
      </c>
      <c r="I8" s="9" t="s">
        <v>32</v>
      </c>
      <c r="J8" s="9">
        <f t="shared" si="2"/>
        <v>3</v>
      </c>
      <c r="K8" s="9" t="s">
        <v>34</v>
      </c>
      <c r="L8" s="9">
        <f t="shared" si="3"/>
        <v>0.5</v>
      </c>
      <c r="M8" s="9" t="s">
        <v>33</v>
      </c>
      <c r="N8" s="9">
        <f t="shared" si="4"/>
        <v>3</v>
      </c>
      <c r="O8" s="9" t="s">
        <v>34</v>
      </c>
      <c r="P8" s="9">
        <f t="shared" si="5"/>
        <v>0.5</v>
      </c>
      <c r="Q8" s="9" t="s">
        <v>35</v>
      </c>
      <c r="R8" s="9">
        <f t="shared" si="6"/>
        <v>3</v>
      </c>
      <c r="S8" s="9" t="s">
        <v>30</v>
      </c>
      <c r="T8" s="9" t="str">
        <f t="shared" si="7"/>
        <v>P(3)=nC3 * 0.5^3 * 0.5^(10-3)</v>
      </c>
      <c r="U8" s="11">
        <f t="shared" si="8"/>
        <v>0.125</v>
      </c>
      <c r="V8" s="12">
        <f t="shared" si="9"/>
        <v>12.5</v>
      </c>
      <c r="W8" s="11">
        <f t="shared" si="10"/>
        <v>0.375</v>
      </c>
      <c r="X8" s="13">
        <f t="shared" si="11"/>
        <v>1.125</v>
      </c>
      <c r="Y8" s="9">
        <f t="shared" si="12"/>
        <v>0.5</v>
      </c>
    </row>
    <row r="9" spans="1:25" x14ac:dyDescent="0.35">
      <c r="A9" s="9" t="s">
        <v>37</v>
      </c>
      <c r="B9" s="9">
        <f>SUM(B5:B8)</f>
        <v>22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11">
        <f>SUM(U5:U8)</f>
        <v>1</v>
      </c>
      <c r="V9" s="14">
        <f>SUM(V5:V8)</f>
        <v>100</v>
      </c>
      <c r="W9" s="11">
        <f>SUM(W5:W8)</f>
        <v>1.5</v>
      </c>
      <c r="X9" s="13">
        <f>SUM(X5:X8)</f>
        <v>3</v>
      </c>
      <c r="Y9" s="9">
        <f>SUM(Y5:Y8)</f>
        <v>66.026666666666671</v>
      </c>
    </row>
    <row r="14" spans="1:25" x14ac:dyDescent="0.35">
      <c r="A14" s="9" t="s">
        <v>25</v>
      </c>
      <c r="B14" s="9" t="s">
        <v>22</v>
      </c>
      <c r="C14" s="9" t="s">
        <v>43</v>
      </c>
      <c r="D14" s="9" t="s">
        <v>44</v>
      </c>
    </row>
    <row r="15" spans="1:25" x14ac:dyDescent="0.35">
      <c r="A15" s="9">
        <v>0</v>
      </c>
      <c r="B15" s="9">
        <v>1</v>
      </c>
      <c r="C15" s="9">
        <f>A15*B15</f>
        <v>0</v>
      </c>
      <c r="D15" s="9">
        <f>A15^2*B15</f>
        <v>0</v>
      </c>
      <c r="V15">
        <f>0.4*3*4200</f>
        <v>5040.0000000000009</v>
      </c>
    </row>
    <row r="16" spans="1:25" x14ac:dyDescent="0.35">
      <c r="A16" s="9">
        <v>1</v>
      </c>
      <c r="B16" s="9">
        <v>3</v>
      </c>
      <c r="C16" s="9">
        <f t="shared" ref="C16:C25" si="13">A16*B16</f>
        <v>3</v>
      </c>
      <c r="D16" s="9">
        <f t="shared" ref="D16:D25" si="14">A16^2*B16</f>
        <v>3</v>
      </c>
    </row>
    <row r="17" spans="1:4" x14ac:dyDescent="0.35">
      <c r="A17" s="9">
        <v>2</v>
      </c>
      <c r="B17" s="9">
        <v>8</v>
      </c>
      <c r="C17" s="9">
        <f t="shared" si="13"/>
        <v>16</v>
      </c>
      <c r="D17" s="9">
        <f t="shared" si="14"/>
        <v>32</v>
      </c>
    </row>
    <row r="18" spans="1:4" x14ac:dyDescent="0.35">
      <c r="A18" s="9">
        <v>3</v>
      </c>
      <c r="B18" s="9">
        <v>10</v>
      </c>
      <c r="C18" s="9">
        <f t="shared" si="13"/>
        <v>30</v>
      </c>
      <c r="D18" s="9">
        <f t="shared" si="14"/>
        <v>90</v>
      </c>
    </row>
    <row r="19" spans="1:4" x14ac:dyDescent="0.35">
      <c r="A19" s="9">
        <v>4</v>
      </c>
      <c r="B19" s="9">
        <v>6</v>
      </c>
      <c r="C19" s="9">
        <f t="shared" si="13"/>
        <v>24</v>
      </c>
      <c r="D19" s="9">
        <f t="shared" si="14"/>
        <v>96</v>
      </c>
    </row>
    <row r="20" spans="1:4" x14ac:dyDescent="0.35">
      <c r="A20" s="9">
        <v>5</v>
      </c>
      <c r="B20" s="9">
        <v>15</v>
      </c>
      <c r="C20" s="9">
        <f t="shared" si="13"/>
        <v>75</v>
      </c>
      <c r="D20" s="9">
        <f t="shared" si="14"/>
        <v>375</v>
      </c>
    </row>
    <row r="21" spans="1:4" x14ac:dyDescent="0.35">
      <c r="A21" s="9">
        <v>6</v>
      </c>
      <c r="B21" s="9">
        <v>14</v>
      </c>
      <c r="C21" s="9">
        <f t="shared" si="13"/>
        <v>84</v>
      </c>
      <c r="D21" s="9">
        <f t="shared" si="14"/>
        <v>504</v>
      </c>
    </row>
    <row r="22" spans="1:4" x14ac:dyDescent="0.35">
      <c r="A22" s="9">
        <v>7</v>
      </c>
      <c r="B22" s="9">
        <v>12</v>
      </c>
      <c r="C22" s="9">
        <f t="shared" si="13"/>
        <v>84</v>
      </c>
      <c r="D22" s="9">
        <f t="shared" si="14"/>
        <v>588</v>
      </c>
    </row>
    <row r="23" spans="1:4" x14ac:dyDescent="0.35">
      <c r="A23" s="9">
        <v>8</v>
      </c>
      <c r="B23" s="9">
        <v>13</v>
      </c>
      <c r="C23" s="9">
        <f t="shared" si="13"/>
        <v>104</v>
      </c>
      <c r="D23" s="9">
        <f t="shared" si="14"/>
        <v>832</v>
      </c>
    </row>
    <row r="24" spans="1:4" x14ac:dyDescent="0.35">
      <c r="A24" s="9">
        <v>9</v>
      </c>
      <c r="B24" s="9">
        <v>9</v>
      </c>
      <c r="C24" s="9">
        <f t="shared" si="13"/>
        <v>81</v>
      </c>
      <c r="D24" s="9">
        <f t="shared" si="14"/>
        <v>729</v>
      </c>
    </row>
    <row r="25" spans="1:4" x14ac:dyDescent="0.35">
      <c r="A25" s="9">
        <v>10</v>
      </c>
      <c r="B25" s="9">
        <v>9</v>
      </c>
      <c r="C25" s="9">
        <f t="shared" si="13"/>
        <v>90</v>
      </c>
      <c r="D25" s="9">
        <f t="shared" si="14"/>
        <v>900</v>
      </c>
    </row>
    <row r="26" spans="1:4" x14ac:dyDescent="0.35">
      <c r="A26" s="9" t="s">
        <v>37</v>
      </c>
      <c r="B26" s="9">
        <f>SUM(B15:B25)</f>
        <v>100</v>
      </c>
      <c r="C26" s="9">
        <f t="shared" ref="C26:D26" si="15">SUM(C15:C25)</f>
        <v>591</v>
      </c>
      <c r="D26" s="9">
        <f t="shared" si="15"/>
        <v>4149</v>
      </c>
    </row>
    <row r="29" spans="1:4" x14ac:dyDescent="0.35">
      <c r="C29">
        <f>C26/B26</f>
        <v>5.91</v>
      </c>
    </row>
    <row r="32" spans="1:4" x14ac:dyDescent="0.35">
      <c r="D32">
        <f>D26/100</f>
        <v>41.49</v>
      </c>
    </row>
    <row r="33" spans="4:4" x14ac:dyDescent="0.35">
      <c r="D33">
        <f>D32-C29*C29</f>
        <v>6.5619000000000014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62FA-1420-4AC9-B69E-2D4EFDB8A101}">
  <dimension ref="A3:Y33"/>
  <sheetViews>
    <sheetView workbookViewId="0">
      <selection activeCell="C5" sqref="C5:C8"/>
    </sheetView>
  </sheetViews>
  <sheetFormatPr defaultRowHeight="14.5" x14ac:dyDescent="0.35"/>
  <cols>
    <col min="4" max="4" width="4.54296875" customWidth="1"/>
    <col min="5" max="19" width="4.54296875" hidden="1" customWidth="1"/>
    <col min="20" max="20" width="25.6328125" customWidth="1"/>
    <col min="21" max="21" width="12" bestFit="1" customWidth="1"/>
    <col min="22" max="22" width="15.7265625" bestFit="1" customWidth="1"/>
    <col min="23" max="23" width="11.54296875" bestFit="1" customWidth="1"/>
    <col min="24" max="24" width="12.54296875" bestFit="1" customWidth="1"/>
    <col min="25" max="25" width="14.81640625" bestFit="1" customWidth="1"/>
  </cols>
  <sheetData>
    <row r="3" spans="1:25" s="6" customFormat="1" x14ac:dyDescent="0.3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7" t="s">
        <v>23</v>
      </c>
      <c r="U3" s="7" t="s">
        <v>24</v>
      </c>
      <c r="V3" s="7" t="s">
        <v>36</v>
      </c>
      <c r="W3" s="7"/>
      <c r="X3" s="7"/>
      <c r="Y3" s="7"/>
    </row>
    <row r="4" spans="1:25" ht="29" x14ac:dyDescent="0.35">
      <c r="A4" s="9" t="s">
        <v>25</v>
      </c>
      <c r="B4" s="9" t="s">
        <v>22</v>
      </c>
      <c r="C4" s="8" t="s">
        <v>26</v>
      </c>
      <c r="D4" s="8" t="s">
        <v>27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 t="s">
        <v>28</v>
      </c>
      <c r="U4" s="9" t="s">
        <v>39</v>
      </c>
      <c r="V4" s="9" t="s">
        <v>41</v>
      </c>
      <c r="W4" s="9" t="s">
        <v>38</v>
      </c>
      <c r="X4" s="9" t="s">
        <v>40</v>
      </c>
      <c r="Y4" s="10" t="s">
        <v>42</v>
      </c>
    </row>
    <row r="5" spans="1:25" x14ac:dyDescent="0.35">
      <c r="A5" s="9">
        <v>0</v>
      </c>
      <c r="B5">
        <v>48</v>
      </c>
      <c r="C5" s="9">
        <v>0.5</v>
      </c>
      <c r="D5" s="9">
        <f>1-C5</f>
        <v>0.5</v>
      </c>
      <c r="E5" s="9" t="s">
        <v>29</v>
      </c>
      <c r="F5" s="9">
        <f>A5</f>
        <v>0</v>
      </c>
      <c r="G5" s="9" t="s">
        <v>30</v>
      </c>
      <c r="H5" s="9" t="s">
        <v>31</v>
      </c>
      <c r="I5" s="9" t="s">
        <v>32</v>
      </c>
      <c r="J5" s="9">
        <f>F5</f>
        <v>0</v>
      </c>
      <c r="K5" s="9" t="s">
        <v>34</v>
      </c>
      <c r="L5" s="9">
        <f>C5</f>
        <v>0.5</v>
      </c>
      <c r="M5" s="9" t="s">
        <v>33</v>
      </c>
      <c r="N5" s="9">
        <f>F5</f>
        <v>0</v>
      </c>
      <c r="O5" s="9" t="s">
        <v>34</v>
      </c>
      <c r="P5" s="9">
        <f>D5</f>
        <v>0.5</v>
      </c>
      <c r="Q5" s="9" t="s">
        <v>45</v>
      </c>
      <c r="R5" s="9">
        <f>N5</f>
        <v>0</v>
      </c>
      <c r="S5" s="9" t="s">
        <v>30</v>
      </c>
      <c r="T5" s="9" t="str">
        <f>E5&amp;F5&amp;G5&amp;H5&amp;I5&amp;J5&amp;K5&amp;L5&amp;M5&amp;N5&amp;O5&amp;P5&amp;Q5&amp;R5&amp;S5</f>
        <v>P(0)=nC0 * 0.5^0 * 0.5^(8-0)</v>
      </c>
      <c r="U5" s="11">
        <f>COMBIN(3,A5)*C5^A5*D5^(3-A5)</f>
        <v>0.125</v>
      </c>
      <c r="V5" s="12">
        <v>58</v>
      </c>
      <c r="W5" s="11">
        <f>A5*U5</f>
        <v>0</v>
      </c>
      <c r="X5" s="13">
        <f>A5^2*U5</f>
        <v>0</v>
      </c>
      <c r="Y5" s="9">
        <f>((B5-V5)^2)/V5</f>
        <v>1.7241379310344827</v>
      </c>
    </row>
    <row r="6" spans="1:25" x14ac:dyDescent="0.35">
      <c r="A6" s="9">
        <v>1</v>
      </c>
      <c r="B6">
        <v>35</v>
      </c>
      <c r="C6" s="9">
        <v>0.5</v>
      </c>
      <c r="D6" s="9">
        <f t="shared" ref="D6:D8" si="0">1-C6</f>
        <v>0.5</v>
      </c>
      <c r="E6" s="9" t="s">
        <v>29</v>
      </c>
      <c r="F6" s="9">
        <f t="shared" ref="F6:F8" si="1">A6</f>
        <v>1</v>
      </c>
      <c r="G6" s="9" t="s">
        <v>30</v>
      </c>
      <c r="H6" s="9" t="s">
        <v>31</v>
      </c>
      <c r="I6" s="9" t="s">
        <v>32</v>
      </c>
      <c r="J6" s="9">
        <f t="shared" ref="J6:J8" si="2">F6</f>
        <v>1</v>
      </c>
      <c r="K6" s="9" t="s">
        <v>34</v>
      </c>
      <c r="L6" s="9">
        <f t="shared" ref="L6:L8" si="3">C6</f>
        <v>0.5</v>
      </c>
      <c r="M6" s="9" t="s">
        <v>33</v>
      </c>
      <c r="N6" s="9">
        <f t="shared" ref="N6:N8" si="4">F6</f>
        <v>1</v>
      </c>
      <c r="O6" s="9" t="s">
        <v>34</v>
      </c>
      <c r="P6" s="9">
        <f t="shared" ref="P6:P8" si="5">D6</f>
        <v>0.5</v>
      </c>
      <c r="Q6" s="9" t="s">
        <v>45</v>
      </c>
      <c r="R6" s="9">
        <f t="shared" ref="R6:R8" si="6">N6</f>
        <v>1</v>
      </c>
      <c r="S6" s="9" t="s">
        <v>30</v>
      </c>
      <c r="T6" s="9" t="str">
        <f t="shared" ref="T6:T8" si="7">E6&amp;F6&amp;G6&amp;H6&amp;I6&amp;J6&amp;K6&amp;L6&amp;M6&amp;N6&amp;O6&amp;P6&amp;Q6&amp;R6&amp;S6</f>
        <v>P(1)=nC1 * 0.5^1 * 0.5^(8-1)</v>
      </c>
      <c r="U6" s="11">
        <f t="shared" ref="U6:U8" si="8">COMBIN(3,A6)*C6^A6*D6^(3-A6)</f>
        <v>0.375</v>
      </c>
      <c r="V6" s="12">
        <v>34.5</v>
      </c>
      <c r="W6" s="11">
        <f t="shared" ref="W6:W8" si="9">A6*U6</f>
        <v>0.375</v>
      </c>
      <c r="X6" s="13">
        <f t="shared" ref="X6:X8" si="10">A6^2*U6</f>
        <v>0.375</v>
      </c>
      <c r="Y6" s="9">
        <f t="shared" ref="Y6:Y8" si="11">((B6-V6)^2)/V6</f>
        <v>7.246376811594203E-3</v>
      </c>
    </row>
    <row r="7" spans="1:25" x14ac:dyDescent="0.35">
      <c r="A7" s="9">
        <v>2</v>
      </c>
      <c r="B7">
        <v>15</v>
      </c>
      <c r="C7" s="9">
        <v>0.5</v>
      </c>
      <c r="D7" s="9">
        <f t="shared" si="0"/>
        <v>0.5</v>
      </c>
      <c r="E7" s="9" t="s">
        <v>29</v>
      </c>
      <c r="F7" s="9">
        <f t="shared" si="1"/>
        <v>2</v>
      </c>
      <c r="G7" s="9" t="s">
        <v>30</v>
      </c>
      <c r="H7" s="9" t="s">
        <v>31</v>
      </c>
      <c r="I7" s="9" t="s">
        <v>32</v>
      </c>
      <c r="J7" s="9">
        <f t="shared" si="2"/>
        <v>2</v>
      </c>
      <c r="K7" s="9" t="s">
        <v>34</v>
      </c>
      <c r="L7" s="9">
        <f t="shared" si="3"/>
        <v>0.5</v>
      </c>
      <c r="M7" s="9" t="s">
        <v>33</v>
      </c>
      <c r="N7" s="9">
        <f t="shared" si="4"/>
        <v>2</v>
      </c>
      <c r="O7" s="9" t="s">
        <v>34</v>
      </c>
      <c r="P7" s="9">
        <f t="shared" si="5"/>
        <v>0.5</v>
      </c>
      <c r="Q7" s="9" t="s">
        <v>45</v>
      </c>
      <c r="R7" s="9">
        <f t="shared" si="6"/>
        <v>2</v>
      </c>
      <c r="S7" s="9" t="s">
        <v>30</v>
      </c>
      <c r="T7" s="9" t="str">
        <f t="shared" si="7"/>
        <v>P(2)=nC2 * 0.5^2 * 0.5^(8-2)</v>
      </c>
      <c r="U7" s="11">
        <f t="shared" si="8"/>
        <v>0.375</v>
      </c>
      <c r="V7" s="12">
        <v>7</v>
      </c>
      <c r="W7" s="11">
        <f t="shared" si="9"/>
        <v>0.75</v>
      </c>
      <c r="X7" s="13">
        <f t="shared" si="10"/>
        <v>1.5</v>
      </c>
      <c r="Y7" s="9">
        <f t="shared" si="11"/>
        <v>9.1428571428571423</v>
      </c>
    </row>
    <row r="8" spans="1:25" x14ac:dyDescent="0.35">
      <c r="A8" s="9">
        <v>3</v>
      </c>
      <c r="B8">
        <v>3</v>
      </c>
      <c r="C8" s="9">
        <v>0.5</v>
      </c>
      <c r="D8" s="9">
        <f t="shared" si="0"/>
        <v>0.5</v>
      </c>
      <c r="E8" s="9" t="s">
        <v>29</v>
      </c>
      <c r="F8" s="9">
        <f t="shared" si="1"/>
        <v>3</v>
      </c>
      <c r="G8" s="9" t="s">
        <v>30</v>
      </c>
      <c r="H8" s="9" t="s">
        <v>31</v>
      </c>
      <c r="I8" s="9" t="s">
        <v>32</v>
      </c>
      <c r="J8" s="9">
        <f t="shared" si="2"/>
        <v>3</v>
      </c>
      <c r="K8" s="9" t="s">
        <v>34</v>
      </c>
      <c r="L8" s="9">
        <f t="shared" si="3"/>
        <v>0.5</v>
      </c>
      <c r="M8" s="9" t="s">
        <v>33</v>
      </c>
      <c r="N8" s="9">
        <f t="shared" si="4"/>
        <v>3</v>
      </c>
      <c r="O8" s="9" t="s">
        <v>34</v>
      </c>
      <c r="P8" s="9">
        <f t="shared" si="5"/>
        <v>0.5</v>
      </c>
      <c r="Q8" s="9" t="s">
        <v>45</v>
      </c>
      <c r="R8" s="9">
        <f t="shared" si="6"/>
        <v>3</v>
      </c>
      <c r="S8" s="9" t="s">
        <v>30</v>
      </c>
      <c r="T8" s="9" t="str">
        <f t="shared" si="7"/>
        <v>P(3)=nC3 * 0.5^3 * 0.5^(8-3)</v>
      </c>
      <c r="U8" s="11">
        <f t="shared" si="8"/>
        <v>0.125</v>
      </c>
      <c r="V8" s="12">
        <v>0.5</v>
      </c>
      <c r="W8" s="11">
        <f t="shared" si="9"/>
        <v>0.375</v>
      </c>
      <c r="X8" s="13">
        <f t="shared" si="10"/>
        <v>1.125</v>
      </c>
      <c r="Y8" s="9">
        <f t="shared" si="11"/>
        <v>12.5</v>
      </c>
    </row>
    <row r="9" spans="1:25" x14ac:dyDescent="0.35">
      <c r="A9" s="9" t="s">
        <v>37</v>
      </c>
      <c r="B9" s="9">
        <f>SUM(B5:B8)</f>
        <v>101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11">
        <f>SUM(U5:U8)</f>
        <v>1</v>
      </c>
      <c r="V9" s="14">
        <f>SUM(V5:V8)</f>
        <v>100</v>
      </c>
      <c r="W9" s="11">
        <f>SUM(W5:W8)</f>
        <v>1.5</v>
      </c>
      <c r="X9" s="13">
        <f>SUM(X5:X8)</f>
        <v>3</v>
      </c>
      <c r="Y9" s="9">
        <f>SUM(Y5:Y8)</f>
        <v>23.37424145070322</v>
      </c>
    </row>
    <row r="14" spans="1:25" x14ac:dyDescent="0.35">
      <c r="A14" s="9" t="s">
        <v>25</v>
      </c>
      <c r="B14" s="9" t="s">
        <v>22</v>
      </c>
      <c r="C14" s="9" t="s">
        <v>43</v>
      </c>
      <c r="D14" s="9" t="s">
        <v>44</v>
      </c>
    </row>
    <row r="15" spans="1:25" x14ac:dyDescent="0.35">
      <c r="A15" s="9">
        <v>0</v>
      </c>
      <c r="B15" s="9">
        <v>1</v>
      </c>
      <c r="C15" s="9">
        <f>A15*B15</f>
        <v>0</v>
      </c>
      <c r="D15" s="9">
        <f>A15^2*B15</f>
        <v>0</v>
      </c>
      <c r="T15" s="9" t="s">
        <v>46</v>
      </c>
      <c r="U15" s="9" t="s">
        <v>47</v>
      </c>
    </row>
    <row r="16" spans="1:25" x14ac:dyDescent="0.35">
      <c r="A16" s="9">
        <v>1</v>
      </c>
      <c r="B16" s="9">
        <v>3</v>
      </c>
      <c r="C16" s="9">
        <f t="shared" ref="C16:C25" si="12">A16*B16</f>
        <v>3</v>
      </c>
      <c r="D16" s="9">
        <f t="shared" ref="D16:D25" si="13">A16^2*B16</f>
        <v>3</v>
      </c>
      <c r="T16" s="9">
        <v>0</v>
      </c>
      <c r="U16">
        <v>181</v>
      </c>
    </row>
    <row r="17" spans="1:21" x14ac:dyDescent="0.35">
      <c r="A17" s="9">
        <v>2</v>
      </c>
      <c r="B17" s="9">
        <v>8</v>
      </c>
      <c r="C17" s="9">
        <f t="shared" si="12"/>
        <v>16</v>
      </c>
      <c r="D17" s="9">
        <f t="shared" si="13"/>
        <v>32</v>
      </c>
      <c r="T17" s="9">
        <v>1</v>
      </c>
      <c r="U17">
        <v>118</v>
      </c>
    </row>
    <row r="18" spans="1:21" x14ac:dyDescent="0.35">
      <c r="A18" s="9">
        <v>3</v>
      </c>
      <c r="B18" s="9">
        <v>10</v>
      </c>
      <c r="C18" s="9">
        <f t="shared" si="12"/>
        <v>30</v>
      </c>
      <c r="D18" s="9">
        <f t="shared" si="13"/>
        <v>90</v>
      </c>
      <c r="T18" s="9">
        <v>2</v>
      </c>
      <c r="U18">
        <v>97</v>
      </c>
    </row>
    <row r="19" spans="1:21" x14ac:dyDescent="0.35">
      <c r="A19" s="9">
        <v>4</v>
      </c>
      <c r="B19" s="9">
        <v>6</v>
      </c>
      <c r="C19" s="9">
        <f t="shared" si="12"/>
        <v>24</v>
      </c>
      <c r="D19" s="9">
        <f t="shared" si="13"/>
        <v>96</v>
      </c>
      <c r="T19" s="9">
        <v>3</v>
      </c>
      <c r="U19">
        <v>54</v>
      </c>
    </row>
    <row r="20" spans="1:21" x14ac:dyDescent="0.35">
      <c r="A20" s="9">
        <v>5</v>
      </c>
      <c r="B20" s="9">
        <v>15</v>
      </c>
      <c r="C20" s="9">
        <f t="shared" si="12"/>
        <v>75</v>
      </c>
      <c r="D20" s="9">
        <f t="shared" si="13"/>
        <v>375</v>
      </c>
      <c r="T20" s="9">
        <v>4</v>
      </c>
      <c r="U20">
        <v>32</v>
      </c>
    </row>
    <row r="21" spans="1:21" x14ac:dyDescent="0.35">
      <c r="A21" s="9">
        <v>6</v>
      </c>
      <c r="B21" s="9">
        <v>14</v>
      </c>
      <c r="C21" s="9">
        <f t="shared" si="12"/>
        <v>84</v>
      </c>
      <c r="D21" s="9">
        <f t="shared" si="13"/>
        <v>504</v>
      </c>
      <c r="T21" s="9">
        <v>5</v>
      </c>
      <c r="U21">
        <v>9</v>
      </c>
    </row>
    <row r="22" spans="1:21" x14ac:dyDescent="0.35">
      <c r="A22" s="9">
        <v>7</v>
      </c>
      <c r="B22" s="9">
        <v>12</v>
      </c>
      <c r="C22" s="9">
        <f t="shared" si="12"/>
        <v>84</v>
      </c>
      <c r="D22" s="9">
        <f t="shared" si="13"/>
        <v>588</v>
      </c>
      <c r="T22" s="9">
        <v>6</v>
      </c>
      <c r="U22">
        <v>5</v>
      </c>
    </row>
    <row r="23" spans="1:21" x14ac:dyDescent="0.35">
      <c r="A23" s="9">
        <v>8</v>
      </c>
      <c r="B23" s="9">
        <v>13</v>
      </c>
      <c r="C23" s="9">
        <f t="shared" si="12"/>
        <v>104</v>
      </c>
      <c r="D23" s="9">
        <f t="shared" si="13"/>
        <v>832</v>
      </c>
      <c r="T23" s="9">
        <v>7</v>
      </c>
      <c r="U23">
        <v>3</v>
      </c>
    </row>
    <row r="24" spans="1:21" x14ac:dyDescent="0.35">
      <c r="A24" s="9">
        <v>9</v>
      </c>
      <c r="B24" s="9">
        <v>9</v>
      </c>
      <c r="C24" s="9">
        <f t="shared" si="12"/>
        <v>81</v>
      </c>
      <c r="D24" s="9">
        <f t="shared" si="13"/>
        <v>729</v>
      </c>
      <c r="T24" s="9">
        <v>8</v>
      </c>
      <c r="U24">
        <v>1</v>
      </c>
    </row>
    <row r="25" spans="1:21" x14ac:dyDescent="0.35">
      <c r="A25" s="9">
        <v>10</v>
      </c>
      <c r="B25" s="9">
        <v>9</v>
      </c>
      <c r="C25" s="9">
        <f t="shared" si="12"/>
        <v>90</v>
      </c>
      <c r="D25" s="9">
        <f t="shared" si="13"/>
        <v>900</v>
      </c>
    </row>
    <row r="26" spans="1:21" x14ac:dyDescent="0.35">
      <c r="A26" s="9" t="s">
        <v>37</v>
      </c>
      <c r="B26" s="9">
        <f>SUM(B15:B25)</f>
        <v>100</v>
      </c>
      <c r="C26" s="9">
        <f t="shared" ref="C26:D26" si="14">SUM(C15:C25)</f>
        <v>591</v>
      </c>
      <c r="D26" s="9">
        <f t="shared" si="14"/>
        <v>4149</v>
      </c>
    </row>
    <row r="29" spans="1:21" x14ac:dyDescent="0.35">
      <c r="C29">
        <f>C26/B26</f>
        <v>5.91</v>
      </c>
    </row>
    <row r="32" spans="1:21" x14ac:dyDescent="0.35">
      <c r="D32">
        <f>D26/100</f>
        <v>41.49</v>
      </c>
    </row>
    <row r="33" spans="4:4" x14ac:dyDescent="0.35">
      <c r="D33">
        <f>D32-C29*C29</f>
        <v>6.5619000000000014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Y36"/>
  <sheetViews>
    <sheetView workbookViewId="0">
      <selection activeCell="B5" sqref="B5:B13"/>
    </sheetView>
  </sheetViews>
  <sheetFormatPr defaultRowHeight="14.5" x14ac:dyDescent="0.35"/>
  <cols>
    <col min="4" max="4" width="8.54296875" customWidth="1"/>
    <col min="5" max="19" width="4.54296875" hidden="1" customWidth="1"/>
    <col min="20" max="20" width="25.6328125" customWidth="1"/>
    <col min="21" max="21" width="12" bestFit="1" customWidth="1"/>
    <col min="22" max="22" width="15.7265625" bestFit="1" customWidth="1"/>
    <col min="23" max="23" width="11.54296875" bestFit="1" customWidth="1"/>
    <col min="24" max="24" width="12.54296875" bestFit="1" customWidth="1"/>
    <col min="25" max="25" width="14.81640625" bestFit="1" customWidth="1"/>
  </cols>
  <sheetData>
    <row r="3" spans="1:25" s="6" customFormat="1" x14ac:dyDescent="0.3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7" t="s">
        <v>23</v>
      </c>
      <c r="U3" s="7" t="s">
        <v>24</v>
      </c>
      <c r="V3" s="7" t="s">
        <v>36</v>
      </c>
      <c r="W3" s="7"/>
      <c r="X3" s="7"/>
      <c r="Y3" s="7"/>
    </row>
    <row r="4" spans="1:25" x14ac:dyDescent="0.35">
      <c r="A4" s="9" t="s">
        <v>25</v>
      </c>
      <c r="B4" s="9" t="s">
        <v>22</v>
      </c>
      <c r="C4" s="8" t="s">
        <v>26</v>
      </c>
      <c r="D4" s="8" t="s">
        <v>27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 t="s">
        <v>28</v>
      </c>
      <c r="U4" s="9" t="s">
        <v>39</v>
      </c>
      <c r="V4" s="9" t="s">
        <v>41</v>
      </c>
      <c r="W4" s="9" t="s">
        <v>38</v>
      </c>
      <c r="X4" s="9" t="s">
        <v>40</v>
      </c>
      <c r="Y4" s="10" t="s">
        <v>42</v>
      </c>
    </row>
    <row r="5" spans="1:25" x14ac:dyDescent="0.35">
      <c r="A5" s="9">
        <v>0</v>
      </c>
      <c r="B5">
        <v>181</v>
      </c>
      <c r="C5" s="9">
        <v>0.9</v>
      </c>
      <c r="D5" s="9">
        <f>1-C5</f>
        <v>9.9999999999999978E-2</v>
      </c>
      <c r="E5" s="9" t="s">
        <v>29</v>
      </c>
      <c r="F5" s="9">
        <f>A5</f>
        <v>0</v>
      </c>
      <c r="G5" s="9" t="s">
        <v>30</v>
      </c>
      <c r="H5" s="9" t="s">
        <v>31</v>
      </c>
      <c r="I5" s="9" t="s">
        <v>32</v>
      </c>
      <c r="J5" s="9">
        <f>F5</f>
        <v>0</v>
      </c>
      <c r="K5" s="9" t="s">
        <v>34</v>
      </c>
      <c r="L5" s="9">
        <f>C5</f>
        <v>0.9</v>
      </c>
      <c r="M5" s="9" t="s">
        <v>33</v>
      </c>
      <c r="N5" s="9">
        <f>F5</f>
        <v>0</v>
      </c>
      <c r="O5" s="9" t="s">
        <v>34</v>
      </c>
      <c r="P5" s="9">
        <f>D5</f>
        <v>9.9999999999999978E-2</v>
      </c>
      <c r="Q5" s="9" t="s">
        <v>45</v>
      </c>
      <c r="R5" s="9">
        <f>N5</f>
        <v>0</v>
      </c>
      <c r="S5" s="9" t="s">
        <v>30</v>
      </c>
      <c r="T5" s="9" t="str">
        <f>E5&amp;F5&amp;G5&amp;H5&amp;I5&amp;J5&amp;K5&amp;L5&amp;M5&amp;N5&amp;O5&amp;P5&amp;Q5&amp;R5&amp;S5</f>
        <v>P(0)=nC0 * 0.9^0 * 0.1^(8-0)</v>
      </c>
      <c r="U5" s="11">
        <f>COMBIN(8,A5)*C5^A5*D5^(8-A5)</f>
        <v>9.9999999999999787E-9</v>
      </c>
      <c r="V5" s="12">
        <f>U5*500</f>
        <v>4.9999999999999894E-6</v>
      </c>
      <c r="W5" s="11">
        <f>A5*U5</f>
        <v>0</v>
      </c>
      <c r="X5" s="13">
        <f>A5^2*U5</f>
        <v>0</v>
      </c>
      <c r="Y5" s="9">
        <f>((B5-V5)^2)/V5</f>
        <v>6552199638.00002</v>
      </c>
    </row>
    <row r="6" spans="1:25" x14ac:dyDescent="0.35">
      <c r="A6" s="9">
        <v>1</v>
      </c>
      <c r="B6">
        <v>118</v>
      </c>
      <c r="C6" s="9">
        <v>0.9</v>
      </c>
      <c r="D6" s="9">
        <f t="shared" ref="D6:D13" si="0">1-C6</f>
        <v>9.9999999999999978E-2</v>
      </c>
      <c r="E6" s="9" t="s">
        <v>29</v>
      </c>
      <c r="F6" s="9">
        <f t="shared" ref="F6:F13" si="1">A6</f>
        <v>1</v>
      </c>
      <c r="G6" s="9" t="s">
        <v>30</v>
      </c>
      <c r="H6" s="9" t="s">
        <v>31</v>
      </c>
      <c r="I6" s="9" t="s">
        <v>32</v>
      </c>
      <c r="J6" s="9">
        <f t="shared" ref="J6:J13" si="2">F6</f>
        <v>1</v>
      </c>
      <c r="K6" s="9" t="s">
        <v>34</v>
      </c>
      <c r="L6" s="9">
        <f t="shared" ref="L6:L13" si="3">C6</f>
        <v>0.9</v>
      </c>
      <c r="M6" s="9" t="s">
        <v>33</v>
      </c>
      <c r="N6" s="9">
        <f t="shared" ref="N6:N13" si="4">F6</f>
        <v>1</v>
      </c>
      <c r="O6" s="9" t="s">
        <v>34</v>
      </c>
      <c r="P6" s="9">
        <f t="shared" ref="P6:P13" si="5">D6</f>
        <v>9.9999999999999978E-2</v>
      </c>
      <c r="Q6" s="9" t="s">
        <v>45</v>
      </c>
      <c r="R6" s="9">
        <f t="shared" ref="R6:R13" si="6">N6</f>
        <v>1</v>
      </c>
      <c r="S6" s="9" t="s">
        <v>30</v>
      </c>
      <c r="T6" s="9" t="str">
        <f t="shared" ref="T6:T13" si="7">E6&amp;F6&amp;G6&amp;H6&amp;I6&amp;J6&amp;K6&amp;L6&amp;M6&amp;N6&amp;O6&amp;P6&amp;Q6&amp;R6&amp;S6</f>
        <v>P(1)=nC1 * 0.9^1 * 0.1^(8-1)</v>
      </c>
      <c r="U6" s="11">
        <f t="shared" ref="U6:U13" si="8">COMBIN(8,A6)*C6^A6*D6^(8-A6)</f>
        <v>7.1999999999999882E-7</v>
      </c>
      <c r="V6" s="12">
        <f t="shared" ref="V6:V13" si="9">U6*500</f>
        <v>3.5999999999999943E-4</v>
      </c>
      <c r="W6" s="11">
        <f t="shared" ref="W6:W13" si="10">A6*U6</f>
        <v>7.1999999999999882E-7</v>
      </c>
      <c r="X6" s="13">
        <f t="shared" ref="X6:X13" si="11">A6^2*U6</f>
        <v>7.1999999999999882E-7</v>
      </c>
      <c r="Y6" s="9">
        <f t="shared" ref="Y6:Y13" si="12">((B6-V6)^2)/V6</f>
        <v>38677541.77813784</v>
      </c>
    </row>
    <row r="7" spans="1:25" x14ac:dyDescent="0.35">
      <c r="A7" s="9">
        <v>2</v>
      </c>
      <c r="B7">
        <v>97</v>
      </c>
      <c r="C7" s="9">
        <v>0.9</v>
      </c>
      <c r="D7" s="9">
        <f t="shared" si="0"/>
        <v>9.9999999999999978E-2</v>
      </c>
      <c r="E7" s="9" t="s">
        <v>29</v>
      </c>
      <c r="F7" s="9">
        <f t="shared" si="1"/>
        <v>2</v>
      </c>
      <c r="G7" s="9" t="s">
        <v>30</v>
      </c>
      <c r="H7" s="9" t="s">
        <v>31</v>
      </c>
      <c r="I7" s="9" t="s">
        <v>32</v>
      </c>
      <c r="J7" s="9">
        <f t="shared" si="2"/>
        <v>2</v>
      </c>
      <c r="K7" s="9" t="s">
        <v>34</v>
      </c>
      <c r="L7" s="9">
        <f t="shared" si="3"/>
        <v>0.9</v>
      </c>
      <c r="M7" s="9" t="s">
        <v>33</v>
      </c>
      <c r="N7" s="9">
        <f t="shared" si="4"/>
        <v>2</v>
      </c>
      <c r="O7" s="9" t="s">
        <v>34</v>
      </c>
      <c r="P7" s="9">
        <f t="shared" si="5"/>
        <v>9.9999999999999978E-2</v>
      </c>
      <c r="Q7" s="9" t="s">
        <v>45</v>
      </c>
      <c r="R7" s="9">
        <f t="shared" si="6"/>
        <v>2</v>
      </c>
      <c r="S7" s="9" t="s">
        <v>30</v>
      </c>
      <c r="T7" s="9" t="str">
        <f t="shared" si="7"/>
        <v>P(2)=nC2 * 0.9^2 * 0.1^(8-2)</v>
      </c>
      <c r="U7" s="11">
        <f t="shared" si="8"/>
        <v>2.2679999999999966E-5</v>
      </c>
      <c r="V7" s="12">
        <f t="shared" si="9"/>
        <v>1.1339999999999982E-2</v>
      </c>
      <c r="W7" s="11">
        <f t="shared" si="10"/>
        <v>4.5359999999999932E-5</v>
      </c>
      <c r="X7" s="13">
        <f t="shared" si="11"/>
        <v>9.0719999999999863E-5</v>
      </c>
      <c r="Y7" s="9">
        <f t="shared" si="12"/>
        <v>829523.82439114759</v>
      </c>
    </row>
    <row r="8" spans="1:25" x14ac:dyDescent="0.35">
      <c r="A8" s="9">
        <v>3</v>
      </c>
      <c r="B8">
        <v>54</v>
      </c>
      <c r="C8" s="9">
        <v>0.9</v>
      </c>
      <c r="D8" s="9">
        <f t="shared" si="0"/>
        <v>9.9999999999999978E-2</v>
      </c>
      <c r="E8" s="9" t="s">
        <v>29</v>
      </c>
      <c r="F8" s="9">
        <f t="shared" si="1"/>
        <v>3</v>
      </c>
      <c r="G8" s="9" t="s">
        <v>30</v>
      </c>
      <c r="H8" s="9" t="s">
        <v>31</v>
      </c>
      <c r="I8" s="9" t="s">
        <v>32</v>
      </c>
      <c r="J8" s="9">
        <f t="shared" si="2"/>
        <v>3</v>
      </c>
      <c r="K8" s="9" t="s">
        <v>34</v>
      </c>
      <c r="L8" s="9">
        <f t="shared" si="3"/>
        <v>0.9</v>
      </c>
      <c r="M8" s="9" t="s">
        <v>33</v>
      </c>
      <c r="N8" s="9">
        <f t="shared" si="4"/>
        <v>3</v>
      </c>
      <c r="O8" s="9" t="s">
        <v>34</v>
      </c>
      <c r="P8" s="9">
        <f t="shared" si="5"/>
        <v>9.9999999999999978E-2</v>
      </c>
      <c r="Q8" s="9" t="s">
        <v>45</v>
      </c>
      <c r="R8" s="9">
        <f t="shared" si="6"/>
        <v>3</v>
      </c>
      <c r="S8" s="9" t="s">
        <v>30</v>
      </c>
      <c r="T8" s="9" t="str">
        <f t="shared" si="7"/>
        <v>P(3)=nC3 * 0.9^3 * 0.1^(8-3)</v>
      </c>
      <c r="U8" s="11">
        <f t="shared" si="8"/>
        <v>4.0823999999999955E-4</v>
      </c>
      <c r="V8" s="12">
        <f t="shared" si="9"/>
        <v>0.20411999999999977</v>
      </c>
      <c r="W8" s="11">
        <f t="shared" si="10"/>
        <v>1.2247199999999986E-3</v>
      </c>
      <c r="X8" s="13">
        <f t="shared" si="11"/>
        <v>3.6741599999999958E-3</v>
      </c>
      <c r="Y8" s="9">
        <f t="shared" si="12"/>
        <v>14177.918405714299</v>
      </c>
    </row>
    <row r="9" spans="1:25" x14ac:dyDescent="0.35">
      <c r="A9" s="9">
        <v>4</v>
      </c>
      <c r="B9">
        <v>32</v>
      </c>
      <c r="C9" s="9">
        <v>0.9</v>
      </c>
      <c r="D9" s="9">
        <f t="shared" si="0"/>
        <v>9.9999999999999978E-2</v>
      </c>
      <c r="E9" s="9" t="s">
        <v>29</v>
      </c>
      <c r="F9" s="9">
        <f t="shared" si="1"/>
        <v>4</v>
      </c>
      <c r="G9" s="9" t="s">
        <v>30</v>
      </c>
      <c r="H9" s="9" t="s">
        <v>31</v>
      </c>
      <c r="I9" s="9" t="s">
        <v>32</v>
      </c>
      <c r="J9" s="9">
        <f t="shared" si="2"/>
        <v>4</v>
      </c>
      <c r="K9" s="9" t="s">
        <v>34</v>
      </c>
      <c r="L9" s="9">
        <f t="shared" si="3"/>
        <v>0.9</v>
      </c>
      <c r="M9" s="9" t="s">
        <v>33</v>
      </c>
      <c r="N9" s="9">
        <f t="shared" si="4"/>
        <v>4</v>
      </c>
      <c r="O9" s="9" t="s">
        <v>34</v>
      </c>
      <c r="P9" s="9">
        <f t="shared" si="5"/>
        <v>9.9999999999999978E-2</v>
      </c>
      <c r="Q9" s="9" t="s">
        <v>45</v>
      </c>
      <c r="R9" s="9">
        <f t="shared" si="6"/>
        <v>4</v>
      </c>
      <c r="S9" s="9" t="s">
        <v>30</v>
      </c>
      <c r="T9" s="9" t="str">
        <f t="shared" si="7"/>
        <v>P(4)=nC4 * 0.9^4 * 0.1^(8-4)</v>
      </c>
      <c r="U9" s="11">
        <f t="shared" si="8"/>
        <v>4.5926999999999956E-3</v>
      </c>
      <c r="V9" s="12">
        <f t="shared" si="9"/>
        <v>2.2963499999999977</v>
      </c>
      <c r="W9" s="11">
        <f t="shared" si="10"/>
        <v>1.8370799999999982E-2</v>
      </c>
      <c r="X9" s="13">
        <f t="shared" si="11"/>
        <v>7.3483199999999929E-2</v>
      </c>
      <c r="Y9" s="9">
        <f t="shared" si="12"/>
        <v>384.22140497855344</v>
      </c>
    </row>
    <row r="10" spans="1:25" x14ac:dyDescent="0.35">
      <c r="A10" s="9">
        <v>5</v>
      </c>
      <c r="B10">
        <v>9</v>
      </c>
      <c r="C10" s="9">
        <v>0.9</v>
      </c>
      <c r="D10" s="9">
        <f t="shared" si="0"/>
        <v>9.9999999999999978E-2</v>
      </c>
      <c r="E10" s="9" t="s">
        <v>29</v>
      </c>
      <c r="F10" s="9">
        <f t="shared" si="1"/>
        <v>5</v>
      </c>
      <c r="G10" s="9" t="s">
        <v>30</v>
      </c>
      <c r="H10" s="9" t="s">
        <v>31</v>
      </c>
      <c r="I10" s="9" t="s">
        <v>32</v>
      </c>
      <c r="J10" s="9">
        <f t="shared" si="2"/>
        <v>5</v>
      </c>
      <c r="K10" s="9" t="s">
        <v>34</v>
      </c>
      <c r="L10" s="9">
        <f t="shared" si="3"/>
        <v>0.9</v>
      </c>
      <c r="M10" s="9" t="s">
        <v>33</v>
      </c>
      <c r="N10" s="9">
        <f t="shared" si="4"/>
        <v>5</v>
      </c>
      <c r="O10" s="9" t="s">
        <v>34</v>
      </c>
      <c r="P10" s="9">
        <f t="shared" si="5"/>
        <v>9.9999999999999978E-2</v>
      </c>
      <c r="Q10" s="9" t="s">
        <v>45</v>
      </c>
      <c r="R10" s="9">
        <f t="shared" si="6"/>
        <v>5</v>
      </c>
      <c r="S10" s="9" t="s">
        <v>30</v>
      </c>
      <c r="T10" s="9" t="str">
        <f t="shared" si="7"/>
        <v>P(5)=nC5 * 0.9^5 * 0.1^(8-5)</v>
      </c>
      <c r="U10" s="11">
        <f t="shared" si="8"/>
        <v>3.306743999999999E-2</v>
      </c>
      <c r="V10" s="12">
        <f t="shared" si="9"/>
        <v>16.533719999999995</v>
      </c>
      <c r="W10" s="11">
        <f t="shared" si="10"/>
        <v>0.16533719999999996</v>
      </c>
      <c r="X10" s="13">
        <f t="shared" si="11"/>
        <v>0.8266859999999997</v>
      </c>
      <c r="Y10" s="9">
        <f t="shared" si="12"/>
        <v>3.4327989731530439</v>
      </c>
    </row>
    <row r="11" spans="1:25" x14ac:dyDescent="0.35">
      <c r="A11" s="9">
        <v>6</v>
      </c>
      <c r="B11">
        <v>5</v>
      </c>
      <c r="C11" s="9">
        <v>0.9</v>
      </c>
      <c r="D11" s="9">
        <f t="shared" si="0"/>
        <v>9.9999999999999978E-2</v>
      </c>
      <c r="E11" s="9" t="s">
        <v>29</v>
      </c>
      <c r="F11" s="9">
        <f t="shared" si="1"/>
        <v>6</v>
      </c>
      <c r="G11" s="9" t="s">
        <v>30</v>
      </c>
      <c r="H11" s="9" t="s">
        <v>31</v>
      </c>
      <c r="I11" s="9" t="s">
        <v>32</v>
      </c>
      <c r="J11" s="9">
        <f t="shared" si="2"/>
        <v>6</v>
      </c>
      <c r="K11" s="9" t="s">
        <v>34</v>
      </c>
      <c r="L11" s="9">
        <f t="shared" si="3"/>
        <v>0.9</v>
      </c>
      <c r="M11" s="9" t="s">
        <v>33</v>
      </c>
      <c r="N11" s="9">
        <f t="shared" si="4"/>
        <v>6</v>
      </c>
      <c r="O11" s="9" t="s">
        <v>34</v>
      </c>
      <c r="P11" s="9">
        <f t="shared" si="5"/>
        <v>9.9999999999999978E-2</v>
      </c>
      <c r="Q11" s="9" t="s">
        <v>45</v>
      </c>
      <c r="R11" s="9">
        <f t="shared" si="6"/>
        <v>6</v>
      </c>
      <c r="S11" s="9" t="s">
        <v>30</v>
      </c>
      <c r="T11" s="9" t="str">
        <f t="shared" si="7"/>
        <v>P(6)=nC6 * 0.9^6 * 0.1^(8-6)</v>
      </c>
      <c r="U11" s="11">
        <f t="shared" si="8"/>
        <v>0.14880347999999999</v>
      </c>
      <c r="V11" s="12">
        <f t="shared" si="9"/>
        <v>74.40173999999999</v>
      </c>
      <c r="W11" s="11">
        <f t="shared" si="10"/>
        <v>0.89282087999999993</v>
      </c>
      <c r="X11" s="13">
        <f t="shared" si="11"/>
        <v>5.3569252799999996</v>
      </c>
      <c r="Y11" s="9">
        <f t="shared" si="12"/>
        <v>64.737753646992658</v>
      </c>
    </row>
    <row r="12" spans="1:25" x14ac:dyDescent="0.35">
      <c r="A12" s="9">
        <v>7</v>
      </c>
      <c r="B12">
        <v>3</v>
      </c>
      <c r="C12" s="9">
        <v>0.9</v>
      </c>
      <c r="D12" s="9">
        <f t="shared" si="0"/>
        <v>9.9999999999999978E-2</v>
      </c>
      <c r="E12" s="9" t="s">
        <v>29</v>
      </c>
      <c r="F12" s="9">
        <f t="shared" si="1"/>
        <v>7</v>
      </c>
      <c r="G12" s="9" t="s">
        <v>30</v>
      </c>
      <c r="H12" s="9" t="s">
        <v>31</v>
      </c>
      <c r="I12" s="9" t="s">
        <v>32</v>
      </c>
      <c r="J12" s="9">
        <f t="shared" si="2"/>
        <v>7</v>
      </c>
      <c r="K12" s="9" t="s">
        <v>34</v>
      </c>
      <c r="L12" s="9">
        <f t="shared" si="3"/>
        <v>0.9</v>
      </c>
      <c r="M12" s="9" t="s">
        <v>33</v>
      </c>
      <c r="N12" s="9">
        <f t="shared" si="4"/>
        <v>7</v>
      </c>
      <c r="O12" s="9" t="s">
        <v>34</v>
      </c>
      <c r="P12" s="9">
        <f t="shared" si="5"/>
        <v>9.9999999999999978E-2</v>
      </c>
      <c r="Q12" s="9" t="s">
        <v>45</v>
      </c>
      <c r="R12" s="9">
        <f t="shared" si="6"/>
        <v>7</v>
      </c>
      <c r="S12" s="9" t="s">
        <v>30</v>
      </c>
      <c r="T12" s="9" t="str">
        <f t="shared" si="7"/>
        <v>P(7)=nC7 * 0.9^7 * 0.1^(8-7)</v>
      </c>
      <c r="U12" s="11">
        <f t="shared" si="8"/>
        <v>0.38263752000000001</v>
      </c>
      <c r="V12" s="12">
        <f t="shared" si="9"/>
        <v>191.31876</v>
      </c>
      <c r="W12" s="11">
        <f t="shared" si="10"/>
        <v>2.6784626400000002</v>
      </c>
      <c r="X12" s="13">
        <f t="shared" si="11"/>
        <v>18.749238479999999</v>
      </c>
      <c r="Y12" s="9">
        <f t="shared" si="12"/>
        <v>185.36580191057897</v>
      </c>
    </row>
    <row r="13" spans="1:25" x14ac:dyDescent="0.35">
      <c r="A13" s="9">
        <v>8</v>
      </c>
      <c r="B13">
        <v>1</v>
      </c>
      <c r="C13" s="9">
        <v>0.9</v>
      </c>
      <c r="D13" s="9">
        <f t="shared" si="0"/>
        <v>9.9999999999999978E-2</v>
      </c>
      <c r="E13" s="9" t="s">
        <v>29</v>
      </c>
      <c r="F13" s="9">
        <f t="shared" si="1"/>
        <v>8</v>
      </c>
      <c r="G13" s="9" t="s">
        <v>30</v>
      </c>
      <c r="H13" s="9" t="s">
        <v>31</v>
      </c>
      <c r="I13" s="9" t="s">
        <v>32</v>
      </c>
      <c r="J13" s="9">
        <f t="shared" si="2"/>
        <v>8</v>
      </c>
      <c r="K13" s="9" t="s">
        <v>34</v>
      </c>
      <c r="L13" s="9">
        <f t="shared" si="3"/>
        <v>0.9</v>
      </c>
      <c r="M13" s="9" t="s">
        <v>33</v>
      </c>
      <c r="N13" s="9">
        <f t="shared" si="4"/>
        <v>8</v>
      </c>
      <c r="O13" s="9" t="s">
        <v>34</v>
      </c>
      <c r="P13" s="9">
        <f t="shared" si="5"/>
        <v>9.9999999999999978E-2</v>
      </c>
      <c r="Q13" s="9" t="s">
        <v>45</v>
      </c>
      <c r="R13" s="9">
        <f t="shared" si="6"/>
        <v>8</v>
      </c>
      <c r="S13" s="9" t="s">
        <v>30</v>
      </c>
      <c r="T13" s="9" t="str">
        <f t="shared" si="7"/>
        <v>P(8)=nC8 * 0.9^8 * 0.1^(8-8)</v>
      </c>
      <c r="U13" s="11">
        <f t="shared" si="8"/>
        <v>0.43046721000000016</v>
      </c>
      <c r="V13" s="12">
        <f t="shared" si="9"/>
        <v>215.23360500000007</v>
      </c>
      <c r="W13" s="11">
        <f t="shared" si="10"/>
        <v>3.4437376800000012</v>
      </c>
      <c r="X13" s="13">
        <f t="shared" si="11"/>
        <v>27.54990144000001</v>
      </c>
      <c r="Y13" s="9">
        <f t="shared" si="12"/>
        <v>213.23825111462514</v>
      </c>
    </row>
    <row r="14" spans="1:25" x14ac:dyDescent="0.35">
      <c r="A14" s="9" t="s">
        <v>37</v>
      </c>
      <c r="B14" s="9">
        <f>SUM(B5:B13)</f>
        <v>500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1">
        <f>SUM(U5:U13)</f>
        <v>1.0000000000000002</v>
      </c>
      <c r="V14" s="14">
        <f>SUM(V5:V13)</f>
        <v>500.00000000000006</v>
      </c>
      <c r="W14" s="11">
        <f>SUM(W5:W13)</f>
        <v>7.2000000000000011</v>
      </c>
      <c r="X14" s="13">
        <f>SUM(X5:X13)</f>
        <v>52.56</v>
      </c>
      <c r="Y14" s="9">
        <f>SUM(Y5:Y13)</f>
        <v>6591721732.5169659</v>
      </c>
    </row>
    <row r="19" spans="1:4" x14ac:dyDescent="0.35">
      <c r="A19" s="9" t="s">
        <v>25</v>
      </c>
      <c r="B19" s="9" t="s">
        <v>22</v>
      </c>
      <c r="C19" s="9" t="s">
        <v>43</v>
      </c>
      <c r="D19" s="9" t="s">
        <v>44</v>
      </c>
    </row>
    <row r="20" spans="1:4" x14ac:dyDescent="0.35">
      <c r="A20" s="9">
        <v>0</v>
      </c>
      <c r="B20">
        <v>181</v>
      </c>
      <c r="C20" s="9">
        <f>A20*B20</f>
        <v>0</v>
      </c>
      <c r="D20" s="9">
        <f>A20^2*B20</f>
        <v>0</v>
      </c>
    </row>
    <row r="21" spans="1:4" x14ac:dyDescent="0.35">
      <c r="A21" s="9">
        <v>1</v>
      </c>
      <c r="B21">
        <v>118</v>
      </c>
      <c r="C21" s="9">
        <f t="shared" ref="C21:C28" si="13">A21*B21</f>
        <v>118</v>
      </c>
      <c r="D21" s="9">
        <f t="shared" ref="D21:D28" si="14">A21^2*B21</f>
        <v>118</v>
      </c>
    </row>
    <row r="22" spans="1:4" x14ac:dyDescent="0.35">
      <c r="A22" s="9">
        <v>2</v>
      </c>
      <c r="B22">
        <v>97</v>
      </c>
      <c r="C22" s="9">
        <f t="shared" si="13"/>
        <v>194</v>
      </c>
      <c r="D22" s="9">
        <f t="shared" si="14"/>
        <v>388</v>
      </c>
    </row>
    <row r="23" spans="1:4" x14ac:dyDescent="0.35">
      <c r="A23" s="9">
        <v>3</v>
      </c>
      <c r="B23">
        <v>54</v>
      </c>
      <c r="C23" s="9">
        <f t="shared" si="13"/>
        <v>162</v>
      </c>
      <c r="D23" s="9">
        <f t="shared" si="14"/>
        <v>486</v>
      </c>
    </row>
    <row r="24" spans="1:4" x14ac:dyDescent="0.35">
      <c r="A24" s="9">
        <v>4</v>
      </c>
      <c r="B24">
        <v>32</v>
      </c>
      <c r="C24" s="9">
        <f t="shared" si="13"/>
        <v>128</v>
      </c>
      <c r="D24" s="9">
        <f t="shared" si="14"/>
        <v>512</v>
      </c>
    </row>
    <row r="25" spans="1:4" x14ac:dyDescent="0.35">
      <c r="A25" s="9">
        <v>5</v>
      </c>
      <c r="B25">
        <v>9</v>
      </c>
      <c r="C25" s="9">
        <f t="shared" si="13"/>
        <v>45</v>
      </c>
      <c r="D25" s="9">
        <f t="shared" si="14"/>
        <v>225</v>
      </c>
    </row>
    <row r="26" spans="1:4" x14ac:dyDescent="0.35">
      <c r="A26" s="9">
        <v>6</v>
      </c>
      <c r="B26">
        <v>5</v>
      </c>
      <c r="C26" s="9">
        <f t="shared" si="13"/>
        <v>30</v>
      </c>
      <c r="D26" s="9">
        <f t="shared" si="14"/>
        <v>180</v>
      </c>
    </row>
    <row r="27" spans="1:4" x14ac:dyDescent="0.35">
      <c r="A27" s="9">
        <v>7</v>
      </c>
      <c r="B27">
        <v>3</v>
      </c>
      <c r="C27" s="9">
        <f t="shared" si="13"/>
        <v>21</v>
      </c>
      <c r="D27" s="9">
        <f t="shared" si="14"/>
        <v>147</v>
      </c>
    </row>
    <row r="28" spans="1:4" x14ac:dyDescent="0.35">
      <c r="A28" s="9">
        <v>8</v>
      </c>
      <c r="B28">
        <v>1</v>
      </c>
      <c r="C28" s="9">
        <f t="shared" si="13"/>
        <v>8</v>
      </c>
      <c r="D28" s="9">
        <f t="shared" si="14"/>
        <v>64</v>
      </c>
    </row>
    <row r="29" spans="1:4" x14ac:dyDescent="0.35">
      <c r="A29" s="9" t="s">
        <v>37</v>
      </c>
      <c r="B29" s="9">
        <f>SUM(B20:B28)</f>
        <v>500</v>
      </c>
      <c r="C29" s="9">
        <f>SUM(C20:C28)</f>
        <v>706</v>
      </c>
      <c r="D29" s="9">
        <f>SUM(D20:D28)</f>
        <v>2120</v>
      </c>
    </row>
    <row r="32" spans="1:4" x14ac:dyDescent="0.35">
      <c r="C32">
        <f>C29/B29</f>
        <v>1.4119999999999999</v>
      </c>
    </row>
    <row r="35" spans="4:4" x14ac:dyDescent="0.35">
      <c r="D35">
        <f>D29/B29</f>
        <v>4.24</v>
      </c>
    </row>
    <row r="36" spans="4:4" x14ac:dyDescent="0.35">
      <c r="D36">
        <f>D35-C32*C32</f>
        <v>2.2462560000000007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A69A3-B80D-45AC-98C9-E01D0E3C52AA}">
  <dimension ref="B2:K72"/>
  <sheetViews>
    <sheetView workbookViewId="0">
      <selection activeCell="K11" sqref="K11"/>
    </sheetView>
  </sheetViews>
  <sheetFormatPr defaultRowHeight="14.5" x14ac:dyDescent="0.35"/>
  <sheetData>
    <row r="2" spans="2:11" x14ac:dyDescent="0.35">
      <c r="B2">
        <v>1</v>
      </c>
      <c r="C2">
        <v>0</v>
      </c>
      <c r="D2">
        <v>1</v>
      </c>
      <c r="E2">
        <v>2</v>
      </c>
      <c r="F2">
        <v>3</v>
      </c>
    </row>
    <row r="3" spans="2:11" x14ac:dyDescent="0.35">
      <c r="B3">
        <v>2</v>
      </c>
      <c r="C3">
        <v>0</v>
      </c>
      <c r="D3">
        <v>1</v>
      </c>
      <c r="E3">
        <v>2</v>
      </c>
      <c r="F3">
        <v>3</v>
      </c>
    </row>
    <row r="4" spans="2:11" x14ac:dyDescent="0.35">
      <c r="B4">
        <v>3</v>
      </c>
      <c r="C4">
        <v>0</v>
      </c>
      <c r="D4">
        <v>1</v>
      </c>
      <c r="E4">
        <v>2</v>
      </c>
      <c r="F4">
        <v>3</v>
      </c>
    </row>
    <row r="5" spans="2:11" x14ac:dyDescent="0.35">
      <c r="B5">
        <v>4</v>
      </c>
      <c r="C5">
        <v>0</v>
      </c>
      <c r="D5">
        <v>1</v>
      </c>
      <c r="E5">
        <v>2</v>
      </c>
      <c r="F5">
        <v>3</v>
      </c>
    </row>
    <row r="6" spans="2:11" x14ac:dyDescent="0.35">
      <c r="B6">
        <v>5</v>
      </c>
      <c r="C6">
        <v>0</v>
      </c>
      <c r="D6">
        <v>1</v>
      </c>
      <c r="E6">
        <v>2</v>
      </c>
      <c r="F6">
        <v>3</v>
      </c>
    </row>
    <row r="7" spans="2:11" x14ac:dyDescent="0.35">
      <c r="B7">
        <v>6</v>
      </c>
      <c r="C7">
        <v>0</v>
      </c>
      <c r="D7">
        <v>1</v>
      </c>
      <c r="E7">
        <v>2</v>
      </c>
      <c r="F7">
        <v>3</v>
      </c>
    </row>
    <row r="8" spans="2:11" x14ac:dyDescent="0.35">
      <c r="B8">
        <v>7</v>
      </c>
      <c r="C8">
        <v>0</v>
      </c>
      <c r="D8">
        <v>1</v>
      </c>
      <c r="E8">
        <v>2</v>
      </c>
      <c r="F8">
        <v>3</v>
      </c>
    </row>
    <row r="9" spans="2:11" x14ac:dyDescent="0.35">
      <c r="B9">
        <v>8</v>
      </c>
      <c r="C9">
        <v>0</v>
      </c>
      <c r="D9">
        <v>1</v>
      </c>
      <c r="E9">
        <v>2</v>
      </c>
      <c r="F9">
        <v>3</v>
      </c>
    </row>
    <row r="10" spans="2:11" x14ac:dyDescent="0.35">
      <c r="B10">
        <v>9</v>
      </c>
      <c r="D10">
        <v>1</v>
      </c>
      <c r="E10">
        <v>2</v>
      </c>
      <c r="F10">
        <v>3</v>
      </c>
      <c r="K10">
        <f>1.5/4</f>
        <v>0.375</v>
      </c>
    </row>
    <row r="11" spans="2:11" x14ac:dyDescent="0.35">
      <c r="B11">
        <v>10</v>
      </c>
      <c r="D11">
        <v>1</v>
      </c>
      <c r="E11">
        <v>2</v>
      </c>
      <c r="F11">
        <v>3</v>
      </c>
    </row>
    <row r="12" spans="2:11" x14ac:dyDescent="0.35">
      <c r="B12">
        <v>11</v>
      </c>
      <c r="D12">
        <v>1</v>
      </c>
      <c r="E12">
        <v>2</v>
      </c>
      <c r="F12">
        <v>3</v>
      </c>
    </row>
    <row r="13" spans="2:11" x14ac:dyDescent="0.35">
      <c r="B13">
        <v>12</v>
      </c>
      <c r="D13">
        <v>1</v>
      </c>
      <c r="E13">
        <v>2</v>
      </c>
      <c r="F13">
        <v>3</v>
      </c>
    </row>
    <row r="14" spans="2:11" x14ac:dyDescent="0.35">
      <c r="B14">
        <v>13</v>
      </c>
      <c r="D14">
        <v>1</v>
      </c>
      <c r="E14">
        <v>2</v>
      </c>
    </row>
    <row r="15" spans="2:11" x14ac:dyDescent="0.35">
      <c r="B15">
        <v>14</v>
      </c>
      <c r="D15">
        <v>1</v>
      </c>
      <c r="E15">
        <v>2</v>
      </c>
    </row>
    <row r="16" spans="2:11" x14ac:dyDescent="0.35">
      <c r="B16">
        <v>15</v>
      </c>
      <c r="D16">
        <v>1</v>
      </c>
      <c r="E16">
        <v>2</v>
      </c>
    </row>
    <row r="17" spans="2:5" x14ac:dyDescent="0.35">
      <c r="B17">
        <v>16</v>
      </c>
      <c r="D17">
        <v>1</v>
      </c>
      <c r="E17">
        <v>2</v>
      </c>
    </row>
    <row r="18" spans="2:5" x14ac:dyDescent="0.35">
      <c r="B18">
        <v>17</v>
      </c>
      <c r="D18">
        <v>1</v>
      </c>
      <c r="E18">
        <v>2</v>
      </c>
    </row>
    <row r="19" spans="2:5" x14ac:dyDescent="0.35">
      <c r="B19">
        <v>18</v>
      </c>
      <c r="D19">
        <v>1</v>
      </c>
      <c r="E19">
        <v>2</v>
      </c>
    </row>
    <row r="20" spans="2:5" x14ac:dyDescent="0.35">
      <c r="B20">
        <v>19</v>
      </c>
      <c r="D20">
        <v>1</v>
      </c>
      <c r="E20">
        <v>2</v>
      </c>
    </row>
    <row r="21" spans="2:5" x14ac:dyDescent="0.35">
      <c r="B21">
        <v>20</v>
      </c>
      <c r="D21">
        <v>1</v>
      </c>
      <c r="E21">
        <v>2</v>
      </c>
    </row>
    <row r="22" spans="2:5" x14ac:dyDescent="0.35">
      <c r="B22">
        <v>21</v>
      </c>
      <c r="D22">
        <v>1</v>
      </c>
      <c r="E22">
        <v>2</v>
      </c>
    </row>
    <row r="23" spans="2:5" x14ac:dyDescent="0.35">
      <c r="B23">
        <v>22</v>
      </c>
      <c r="D23">
        <v>1</v>
      </c>
      <c r="E23">
        <v>2</v>
      </c>
    </row>
    <row r="24" spans="2:5" x14ac:dyDescent="0.35">
      <c r="B24">
        <v>23</v>
      </c>
      <c r="D24">
        <v>1</v>
      </c>
      <c r="E24">
        <v>2</v>
      </c>
    </row>
    <row r="25" spans="2:5" x14ac:dyDescent="0.35">
      <c r="B25">
        <v>24</v>
      </c>
      <c r="D25">
        <v>1</v>
      </c>
      <c r="E25">
        <v>2</v>
      </c>
    </row>
    <row r="26" spans="2:5" x14ac:dyDescent="0.35">
      <c r="B26">
        <v>25</v>
      </c>
      <c r="D26">
        <v>1</v>
      </c>
      <c r="E26">
        <v>2</v>
      </c>
    </row>
    <row r="27" spans="2:5" x14ac:dyDescent="0.35">
      <c r="B27">
        <v>26</v>
      </c>
      <c r="D27">
        <v>1</v>
      </c>
      <c r="E27">
        <v>2</v>
      </c>
    </row>
    <row r="28" spans="2:5" x14ac:dyDescent="0.35">
      <c r="B28">
        <v>27</v>
      </c>
      <c r="D28">
        <v>1</v>
      </c>
      <c r="E28">
        <v>2</v>
      </c>
    </row>
    <row r="29" spans="2:5" x14ac:dyDescent="0.35">
      <c r="B29">
        <v>28</v>
      </c>
      <c r="D29">
        <v>1</v>
      </c>
      <c r="E29">
        <v>2</v>
      </c>
    </row>
    <row r="30" spans="2:5" x14ac:dyDescent="0.35">
      <c r="B30">
        <v>29</v>
      </c>
      <c r="D30">
        <v>1</v>
      </c>
      <c r="E30">
        <v>2</v>
      </c>
    </row>
    <row r="31" spans="2:5" x14ac:dyDescent="0.35">
      <c r="B31">
        <v>30</v>
      </c>
      <c r="D31">
        <v>1</v>
      </c>
      <c r="E31">
        <v>2</v>
      </c>
    </row>
    <row r="32" spans="2:5" x14ac:dyDescent="0.35">
      <c r="B32">
        <v>31</v>
      </c>
      <c r="D32">
        <v>1</v>
      </c>
      <c r="E32">
        <v>2</v>
      </c>
    </row>
    <row r="33" spans="2:5" x14ac:dyDescent="0.35">
      <c r="B33">
        <v>32</v>
      </c>
      <c r="D33">
        <v>1</v>
      </c>
      <c r="E33">
        <v>2</v>
      </c>
    </row>
    <row r="34" spans="2:5" x14ac:dyDescent="0.35">
      <c r="B34">
        <v>33</v>
      </c>
      <c r="D34">
        <v>1</v>
      </c>
      <c r="E34">
        <v>2</v>
      </c>
    </row>
    <row r="35" spans="2:5" x14ac:dyDescent="0.35">
      <c r="B35">
        <v>34</v>
      </c>
      <c r="D35">
        <v>1</v>
      </c>
      <c r="E35">
        <v>2</v>
      </c>
    </row>
    <row r="36" spans="2:5" x14ac:dyDescent="0.35">
      <c r="B36">
        <v>35</v>
      </c>
      <c r="D36">
        <v>1</v>
      </c>
      <c r="E36">
        <v>2</v>
      </c>
    </row>
    <row r="37" spans="2:5" x14ac:dyDescent="0.35">
      <c r="B37">
        <v>36</v>
      </c>
      <c r="D37">
        <v>1</v>
      </c>
      <c r="E37">
        <v>2</v>
      </c>
    </row>
    <row r="38" spans="2:5" x14ac:dyDescent="0.35">
      <c r="B38">
        <v>37</v>
      </c>
      <c r="D38">
        <v>1</v>
      </c>
      <c r="E38">
        <v>2</v>
      </c>
    </row>
    <row r="39" spans="2:5" x14ac:dyDescent="0.35">
      <c r="B39">
        <v>38</v>
      </c>
      <c r="D39">
        <v>1</v>
      </c>
      <c r="E39">
        <v>2</v>
      </c>
    </row>
    <row r="40" spans="2:5" x14ac:dyDescent="0.35">
      <c r="B40">
        <v>39</v>
      </c>
      <c r="D40">
        <v>1</v>
      </c>
    </row>
    <row r="41" spans="2:5" x14ac:dyDescent="0.35">
      <c r="B41">
        <v>40</v>
      </c>
      <c r="D41">
        <v>1</v>
      </c>
    </row>
    <row r="42" spans="2:5" x14ac:dyDescent="0.35">
      <c r="B42">
        <v>41</v>
      </c>
      <c r="D42">
        <v>1</v>
      </c>
    </row>
    <row r="43" spans="2:5" x14ac:dyDescent="0.35">
      <c r="B43">
        <v>42</v>
      </c>
      <c r="D43">
        <v>1</v>
      </c>
    </row>
    <row r="44" spans="2:5" x14ac:dyDescent="0.35">
      <c r="B44">
        <v>43</v>
      </c>
    </row>
    <row r="45" spans="2:5" x14ac:dyDescent="0.35">
      <c r="B45">
        <v>44</v>
      </c>
    </row>
    <row r="46" spans="2:5" x14ac:dyDescent="0.35">
      <c r="B46">
        <v>45</v>
      </c>
    </row>
    <row r="47" spans="2:5" x14ac:dyDescent="0.35">
      <c r="B47">
        <v>46</v>
      </c>
    </row>
    <row r="48" spans="2:5" x14ac:dyDescent="0.35">
      <c r="B48">
        <v>47</v>
      </c>
    </row>
    <row r="49" spans="2:2" x14ac:dyDescent="0.35">
      <c r="B49">
        <v>48</v>
      </c>
    </row>
    <row r="50" spans="2:2" x14ac:dyDescent="0.35">
      <c r="B50">
        <v>49</v>
      </c>
    </row>
    <row r="51" spans="2:2" x14ac:dyDescent="0.35">
      <c r="B51">
        <v>50</v>
      </c>
    </row>
    <row r="52" spans="2:2" x14ac:dyDescent="0.35">
      <c r="B52">
        <v>51</v>
      </c>
    </row>
    <row r="53" spans="2:2" x14ac:dyDescent="0.35">
      <c r="B53">
        <v>52</v>
      </c>
    </row>
    <row r="54" spans="2:2" x14ac:dyDescent="0.35">
      <c r="B54">
        <v>53</v>
      </c>
    </row>
    <row r="55" spans="2:2" x14ac:dyDescent="0.35">
      <c r="B55">
        <v>54</v>
      </c>
    </row>
    <row r="56" spans="2:2" x14ac:dyDescent="0.35">
      <c r="B56">
        <v>55</v>
      </c>
    </row>
    <row r="57" spans="2:2" x14ac:dyDescent="0.35">
      <c r="B57">
        <v>56</v>
      </c>
    </row>
    <row r="58" spans="2:2" x14ac:dyDescent="0.35">
      <c r="B58">
        <v>57</v>
      </c>
    </row>
    <row r="59" spans="2:2" x14ac:dyDescent="0.35">
      <c r="B59">
        <v>58</v>
      </c>
    </row>
    <row r="60" spans="2:2" x14ac:dyDescent="0.35">
      <c r="B60">
        <v>59</v>
      </c>
    </row>
    <row r="61" spans="2:2" x14ac:dyDescent="0.35">
      <c r="B61">
        <v>60</v>
      </c>
    </row>
    <row r="62" spans="2:2" x14ac:dyDescent="0.35">
      <c r="B62">
        <v>61</v>
      </c>
    </row>
    <row r="63" spans="2:2" x14ac:dyDescent="0.35">
      <c r="B63">
        <v>62</v>
      </c>
    </row>
    <row r="64" spans="2:2" x14ac:dyDescent="0.35">
      <c r="B64">
        <v>63</v>
      </c>
    </row>
    <row r="65" spans="2:2" x14ac:dyDescent="0.35">
      <c r="B65">
        <v>64</v>
      </c>
    </row>
    <row r="66" spans="2:2" x14ac:dyDescent="0.35">
      <c r="B66">
        <v>65</v>
      </c>
    </row>
    <row r="67" spans="2:2" x14ac:dyDescent="0.35">
      <c r="B67">
        <v>66</v>
      </c>
    </row>
    <row r="68" spans="2:2" x14ac:dyDescent="0.35">
      <c r="B68">
        <v>67</v>
      </c>
    </row>
    <row r="69" spans="2:2" x14ac:dyDescent="0.35">
      <c r="B69">
        <v>68</v>
      </c>
    </row>
    <row r="70" spans="2:2" x14ac:dyDescent="0.35">
      <c r="B70">
        <v>69</v>
      </c>
    </row>
    <row r="71" spans="2:2" x14ac:dyDescent="0.35">
      <c r="B71">
        <v>70</v>
      </c>
    </row>
    <row r="72" spans="2:2" x14ac:dyDescent="0.35">
      <c r="B72">
        <v>71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572A-8E93-4152-8C20-CED5575712FD}">
  <dimension ref="A3:AA20"/>
  <sheetViews>
    <sheetView workbookViewId="0">
      <selection activeCell="AA14" sqref="AA14"/>
    </sheetView>
  </sheetViews>
  <sheetFormatPr defaultRowHeight="14.5" x14ac:dyDescent="0.35"/>
  <cols>
    <col min="5" max="5" width="10.54296875" customWidth="1"/>
    <col min="7" max="7" width="2.81640625" hidden="1" customWidth="1"/>
    <col min="8" max="8" width="3" hidden="1" customWidth="1"/>
    <col min="9" max="9" width="1.7265625" hidden="1" customWidth="1"/>
    <col min="10" max="10" width="2" hidden="1" customWidth="1"/>
    <col min="11" max="11" width="3.26953125" hidden="1" customWidth="1"/>
    <col min="12" max="13" width="3" hidden="1" customWidth="1"/>
    <col min="14" max="21" width="10" hidden="1" customWidth="1"/>
    <col min="22" max="22" width="32.54296875" bestFit="1" customWidth="1"/>
    <col min="23" max="23" width="12" bestFit="1" customWidth="1"/>
    <col min="24" max="24" width="15.7265625" bestFit="1" customWidth="1"/>
    <col min="25" max="25" width="11.54296875" bestFit="1" customWidth="1"/>
    <col min="26" max="26" width="12.54296875" bestFit="1" customWidth="1"/>
    <col min="27" max="27" width="14.81640625" bestFit="1" customWidth="1"/>
  </cols>
  <sheetData>
    <row r="3" spans="1:27" s="6" customFormat="1" x14ac:dyDescent="0.3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7" t="s">
        <v>23</v>
      </c>
      <c r="W3" s="7" t="s">
        <v>24</v>
      </c>
      <c r="X3" s="7" t="s">
        <v>36</v>
      </c>
      <c r="Y3" s="7"/>
      <c r="Z3" s="7"/>
      <c r="AA3" s="7"/>
    </row>
    <row r="4" spans="1:27" x14ac:dyDescent="0.35">
      <c r="A4" s="9" t="s">
        <v>25</v>
      </c>
      <c r="B4" s="9" t="s">
        <v>22</v>
      </c>
      <c r="C4" s="9" t="s">
        <v>43</v>
      </c>
      <c r="D4" s="9" t="s">
        <v>44</v>
      </c>
      <c r="E4" s="8" t="s">
        <v>26</v>
      </c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 t="s">
        <v>28</v>
      </c>
      <c r="W4" s="9" t="s">
        <v>39</v>
      </c>
      <c r="X4" s="9" t="s">
        <v>41</v>
      </c>
      <c r="Y4" s="9" t="s">
        <v>38</v>
      </c>
      <c r="Z4" s="9" t="s">
        <v>40</v>
      </c>
      <c r="AA4" s="10" t="s">
        <v>42</v>
      </c>
    </row>
    <row r="5" spans="1:27" x14ac:dyDescent="0.35">
      <c r="A5" s="9">
        <v>0</v>
      </c>
      <c r="B5">
        <v>181</v>
      </c>
      <c r="C5" s="9">
        <f>A5*B5</f>
        <v>0</v>
      </c>
      <c r="D5" s="9">
        <f>A5^2*B5</f>
        <v>0</v>
      </c>
      <c r="E5" s="9">
        <f>$C$19</f>
        <v>0.17649999999999999</v>
      </c>
      <c r="F5" s="9">
        <f>1-E5</f>
        <v>0.82350000000000001</v>
      </c>
      <c r="G5" s="9" t="s">
        <v>29</v>
      </c>
      <c r="H5" s="9">
        <f>A5</f>
        <v>0</v>
      </c>
      <c r="I5" s="9" t="s">
        <v>30</v>
      </c>
      <c r="J5" s="9" t="s">
        <v>31</v>
      </c>
      <c r="K5" s="9" t="s">
        <v>32</v>
      </c>
      <c r="L5" s="9">
        <f>H5</f>
        <v>0</v>
      </c>
      <c r="M5" s="9" t="s">
        <v>34</v>
      </c>
      <c r="N5" s="9">
        <f>E5</f>
        <v>0.17649999999999999</v>
      </c>
      <c r="O5" s="9" t="s">
        <v>33</v>
      </c>
      <c r="P5" s="9">
        <f>H5</f>
        <v>0</v>
      </c>
      <c r="Q5" s="9" t="s">
        <v>34</v>
      </c>
      <c r="R5" s="9">
        <f>F5</f>
        <v>0.82350000000000001</v>
      </c>
      <c r="S5" s="9" t="s">
        <v>45</v>
      </c>
      <c r="T5" s="9">
        <f>P5</f>
        <v>0</v>
      </c>
      <c r="U5" s="9" t="s">
        <v>30</v>
      </c>
      <c r="V5" s="9" t="str">
        <f>G5&amp;H5&amp;I5&amp;J5&amp;K5&amp;L5&amp;M5&amp;N5&amp;O5&amp;P5&amp;Q5&amp;R5&amp;S5&amp;T5&amp;U5</f>
        <v>P(0)=nC0 * 0.1765^0 * 0.8235^(8-0)</v>
      </c>
      <c r="W5" s="16">
        <f>COMBIN(8,A5)*E5^A5*F5^(8-A5)</f>
        <v>0.21149924824156274</v>
      </c>
      <c r="X5" s="16">
        <f>W5*$B$14</f>
        <v>105.74962412078138</v>
      </c>
      <c r="Y5" s="16">
        <f>A5*W5</f>
        <v>0</v>
      </c>
      <c r="Z5" s="16">
        <f>A5^2*W5</f>
        <v>0</v>
      </c>
      <c r="AA5" s="16">
        <f>((B5-X5)^2)/X5</f>
        <v>53.547415577535837</v>
      </c>
    </row>
    <row r="6" spans="1:27" x14ac:dyDescent="0.35">
      <c r="A6" s="9">
        <v>1</v>
      </c>
      <c r="B6">
        <v>118</v>
      </c>
      <c r="C6" s="9">
        <f t="shared" ref="C6:C13" si="0">A6*B6</f>
        <v>118</v>
      </c>
      <c r="D6" s="9">
        <f t="shared" ref="D6:D13" si="1">A6^2*B6</f>
        <v>118</v>
      </c>
      <c r="E6" s="9">
        <f t="shared" ref="E6:E13" si="2">$C$19</f>
        <v>0.17649999999999999</v>
      </c>
      <c r="F6" s="9">
        <f t="shared" ref="F6:F13" si="3">1-E6</f>
        <v>0.82350000000000001</v>
      </c>
      <c r="G6" s="9" t="s">
        <v>29</v>
      </c>
      <c r="H6" s="9">
        <f t="shared" ref="H6:H13" si="4">A6</f>
        <v>1</v>
      </c>
      <c r="I6" s="9" t="s">
        <v>30</v>
      </c>
      <c r="J6" s="9" t="s">
        <v>31</v>
      </c>
      <c r="K6" s="9" t="s">
        <v>32</v>
      </c>
      <c r="L6" s="9">
        <f t="shared" ref="L6:L13" si="5">H6</f>
        <v>1</v>
      </c>
      <c r="M6" s="9" t="s">
        <v>34</v>
      </c>
      <c r="N6" s="9">
        <f t="shared" ref="N6:N13" si="6">E6</f>
        <v>0.17649999999999999</v>
      </c>
      <c r="O6" s="9" t="s">
        <v>33</v>
      </c>
      <c r="P6" s="9">
        <f t="shared" ref="P6:P13" si="7">H6</f>
        <v>1</v>
      </c>
      <c r="Q6" s="9" t="s">
        <v>34</v>
      </c>
      <c r="R6" s="9">
        <f t="shared" ref="R6:R13" si="8">F6</f>
        <v>0.82350000000000001</v>
      </c>
      <c r="S6" s="9" t="s">
        <v>45</v>
      </c>
      <c r="T6" s="9">
        <f t="shared" ref="T6:T13" si="9">P6</f>
        <v>1</v>
      </c>
      <c r="U6" s="9" t="s">
        <v>30</v>
      </c>
      <c r="V6" s="9" t="str">
        <f t="shared" ref="V6:V13" si="10">G6&amp;H6&amp;I6&amp;J6&amp;K6&amp;L6&amp;M6&amp;N6&amp;O6&amp;P6&amp;Q6&amp;R6&amp;S6&amp;T6&amp;U6</f>
        <v>P(1)=nC1 * 0.1765^1 * 0.8235^(8-1)</v>
      </c>
      <c r="W6" s="16">
        <f t="shared" ref="W6:W13" si="11">COMBIN(8,A6)*E6^A6*F6^(8-A6)</f>
        <v>0.36264351975359627</v>
      </c>
      <c r="X6" s="16">
        <f t="shared" ref="X6:X13" si="12">W6*$B$14</f>
        <v>181.32175987679813</v>
      </c>
      <c r="Y6" s="16">
        <f t="shared" ref="Y6:Y13" si="13">A6*W6</f>
        <v>0.36264351975359627</v>
      </c>
      <c r="Z6" s="16">
        <f t="shared" ref="Z6:Z13" si="14">A6^2*W6</f>
        <v>0.36264351975359627</v>
      </c>
      <c r="AA6" s="16">
        <f t="shared" ref="AA6:AA13" si="15">((B6-X6)^2)/X6</f>
        <v>22.11342574999987</v>
      </c>
    </row>
    <row r="7" spans="1:27" x14ac:dyDescent="0.35">
      <c r="A7" s="9">
        <v>2</v>
      </c>
      <c r="B7">
        <v>97</v>
      </c>
      <c r="C7" s="9">
        <f t="shared" si="0"/>
        <v>194</v>
      </c>
      <c r="D7" s="9">
        <f t="shared" si="1"/>
        <v>388</v>
      </c>
      <c r="E7" s="9">
        <f t="shared" si="2"/>
        <v>0.17649999999999999</v>
      </c>
      <c r="F7" s="9">
        <f t="shared" si="3"/>
        <v>0.82350000000000001</v>
      </c>
      <c r="G7" s="9" t="s">
        <v>29</v>
      </c>
      <c r="H7" s="9">
        <f t="shared" si="4"/>
        <v>2</v>
      </c>
      <c r="I7" s="9" t="s">
        <v>30</v>
      </c>
      <c r="J7" s="9" t="s">
        <v>31</v>
      </c>
      <c r="K7" s="9" t="s">
        <v>32</v>
      </c>
      <c r="L7" s="9">
        <f t="shared" si="5"/>
        <v>2</v>
      </c>
      <c r="M7" s="9" t="s">
        <v>34</v>
      </c>
      <c r="N7" s="9">
        <f t="shared" si="6"/>
        <v>0.17649999999999999</v>
      </c>
      <c r="O7" s="9" t="s">
        <v>33</v>
      </c>
      <c r="P7" s="9">
        <f t="shared" si="7"/>
        <v>2</v>
      </c>
      <c r="Q7" s="9" t="s">
        <v>34</v>
      </c>
      <c r="R7" s="9">
        <f t="shared" si="8"/>
        <v>0.82350000000000001</v>
      </c>
      <c r="S7" s="9" t="s">
        <v>45</v>
      </c>
      <c r="T7" s="9">
        <f t="shared" si="9"/>
        <v>2</v>
      </c>
      <c r="U7" s="9" t="s">
        <v>30</v>
      </c>
      <c r="V7" s="9" t="str">
        <f t="shared" si="10"/>
        <v>P(2)=nC2 * 0.1765^2 * 0.8235^(8-2)</v>
      </c>
      <c r="W7" s="16">
        <f t="shared" si="11"/>
        <v>0.27203768588680521</v>
      </c>
      <c r="X7" s="16">
        <f t="shared" si="12"/>
        <v>136.0188429434026</v>
      </c>
      <c r="Y7" s="16">
        <f t="shared" si="13"/>
        <v>0.54407537177361043</v>
      </c>
      <c r="Z7" s="16">
        <f t="shared" si="14"/>
        <v>1.0881507435472209</v>
      </c>
      <c r="AA7" s="16">
        <f t="shared" si="15"/>
        <v>11.193082309010807</v>
      </c>
    </row>
    <row r="8" spans="1:27" x14ac:dyDescent="0.35">
      <c r="A8" s="9">
        <v>3</v>
      </c>
      <c r="B8">
        <v>54</v>
      </c>
      <c r="C8" s="9">
        <f t="shared" si="0"/>
        <v>162</v>
      </c>
      <c r="D8" s="9">
        <f t="shared" si="1"/>
        <v>486</v>
      </c>
      <c r="E8" s="9">
        <f t="shared" si="2"/>
        <v>0.17649999999999999</v>
      </c>
      <c r="F8" s="9">
        <f t="shared" si="3"/>
        <v>0.82350000000000001</v>
      </c>
      <c r="G8" s="9" t="s">
        <v>29</v>
      </c>
      <c r="H8" s="9">
        <f t="shared" si="4"/>
        <v>3</v>
      </c>
      <c r="I8" s="9" t="s">
        <v>30</v>
      </c>
      <c r="J8" s="9" t="s">
        <v>31</v>
      </c>
      <c r="K8" s="9" t="s">
        <v>32</v>
      </c>
      <c r="L8" s="9">
        <f t="shared" si="5"/>
        <v>3</v>
      </c>
      <c r="M8" s="9" t="s">
        <v>34</v>
      </c>
      <c r="N8" s="9">
        <f t="shared" si="6"/>
        <v>0.17649999999999999</v>
      </c>
      <c r="O8" s="9" t="s">
        <v>33</v>
      </c>
      <c r="P8" s="9">
        <f t="shared" si="7"/>
        <v>3</v>
      </c>
      <c r="Q8" s="9" t="s">
        <v>34</v>
      </c>
      <c r="R8" s="9">
        <f t="shared" si="8"/>
        <v>0.82350000000000001</v>
      </c>
      <c r="S8" s="9" t="s">
        <v>45</v>
      </c>
      <c r="T8" s="9">
        <f t="shared" si="9"/>
        <v>3</v>
      </c>
      <c r="U8" s="9" t="s">
        <v>30</v>
      </c>
      <c r="V8" s="9" t="str">
        <f t="shared" si="10"/>
        <v>P(3)=nC3 * 0.1765^3 * 0.8235^(8-3)</v>
      </c>
      <c r="W8" s="16">
        <f t="shared" si="11"/>
        <v>0.11661117561389464</v>
      </c>
      <c r="X8" s="16">
        <f t="shared" si="12"/>
        <v>58.305587806947322</v>
      </c>
      <c r="Y8" s="16">
        <f t="shared" si="13"/>
        <v>0.3498335268416839</v>
      </c>
      <c r="Z8" s="16">
        <f t="shared" si="14"/>
        <v>1.0495005805250517</v>
      </c>
      <c r="AA8" s="16">
        <f t="shared" si="15"/>
        <v>0.31794699377208874</v>
      </c>
    </row>
    <row r="9" spans="1:27" x14ac:dyDescent="0.35">
      <c r="A9" s="9">
        <v>4</v>
      </c>
      <c r="B9">
        <v>32</v>
      </c>
      <c r="C9" s="9">
        <f t="shared" si="0"/>
        <v>128</v>
      </c>
      <c r="D9" s="9">
        <f t="shared" si="1"/>
        <v>512</v>
      </c>
      <c r="E9" s="9">
        <f t="shared" si="2"/>
        <v>0.17649999999999999</v>
      </c>
      <c r="F9" s="9">
        <f t="shared" si="3"/>
        <v>0.82350000000000001</v>
      </c>
      <c r="G9" s="9" t="s">
        <v>29</v>
      </c>
      <c r="H9" s="9">
        <f t="shared" si="4"/>
        <v>4</v>
      </c>
      <c r="I9" s="9" t="s">
        <v>30</v>
      </c>
      <c r="J9" s="9" t="s">
        <v>31</v>
      </c>
      <c r="K9" s="9" t="s">
        <v>32</v>
      </c>
      <c r="L9" s="9">
        <f t="shared" si="5"/>
        <v>4</v>
      </c>
      <c r="M9" s="9" t="s">
        <v>34</v>
      </c>
      <c r="N9" s="9">
        <f t="shared" si="6"/>
        <v>0.17649999999999999</v>
      </c>
      <c r="O9" s="9" t="s">
        <v>33</v>
      </c>
      <c r="P9" s="9">
        <f t="shared" si="7"/>
        <v>4</v>
      </c>
      <c r="Q9" s="9" t="s">
        <v>34</v>
      </c>
      <c r="R9" s="9">
        <f t="shared" si="8"/>
        <v>0.82350000000000001</v>
      </c>
      <c r="S9" s="9" t="s">
        <v>45</v>
      </c>
      <c r="T9" s="9">
        <f t="shared" si="9"/>
        <v>4</v>
      </c>
      <c r="U9" s="9" t="s">
        <v>30</v>
      </c>
      <c r="V9" s="9" t="str">
        <f t="shared" si="10"/>
        <v>P(4)=nC4 * 0.1765^4 * 0.8235^(8-4)</v>
      </c>
      <c r="W9" s="16">
        <f t="shared" si="11"/>
        <v>3.1241457947559809E-2</v>
      </c>
      <c r="X9" s="16">
        <f t="shared" si="12"/>
        <v>15.620728973779904</v>
      </c>
      <c r="Y9" s="16">
        <f t="shared" si="13"/>
        <v>0.12496583179023923</v>
      </c>
      <c r="Z9" s="16">
        <f t="shared" si="14"/>
        <v>0.49986332716095694</v>
      </c>
      <c r="AA9" s="16">
        <f t="shared" si="15"/>
        <v>17.174647854187469</v>
      </c>
    </row>
    <row r="10" spans="1:27" x14ac:dyDescent="0.35">
      <c r="A10" s="9">
        <v>5</v>
      </c>
      <c r="B10">
        <v>9</v>
      </c>
      <c r="C10" s="9">
        <f t="shared" si="0"/>
        <v>45</v>
      </c>
      <c r="D10" s="9">
        <f t="shared" si="1"/>
        <v>225</v>
      </c>
      <c r="E10" s="9">
        <f t="shared" si="2"/>
        <v>0.17649999999999999</v>
      </c>
      <c r="F10" s="9">
        <f t="shared" si="3"/>
        <v>0.82350000000000001</v>
      </c>
      <c r="G10" s="9" t="s">
        <v>29</v>
      </c>
      <c r="H10" s="9">
        <f t="shared" si="4"/>
        <v>5</v>
      </c>
      <c r="I10" s="9" t="s">
        <v>30</v>
      </c>
      <c r="J10" s="9" t="s">
        <v>31</v>
      </c>
      <c r="K10" s="9" t="s">
        <v>32</v>
      </c>
      <c r="L10" s="9">
        <f t="shared" si="5"/>
        <v>5</v>
      </c>
      <c r="M10" s="9" t="s">
        <v>34</v>
      </c>
      <c r="N10" s="9">
        <f t="shared" si="6"/>
        <v>0.17649999999999999</v>
      </c>
      <c r="O10" s="9" t="s">
        <v>33</v>
      </c>
      <c r="P10" s="9">
        <f t="shared" si="7"/>
        <v>5</v>
      </c>
      <c r="Q10" s="9" t="s">
        <v>34</v>
      </c>
      <c r="R10" s="9">
        <f t="shared" si="8"/>
        <v>0.82350000000000001</v>
      </c>
      <c r="S10" s="9" t="s">
        <v>45</v>
      </c>
      <c r="T10" s="9">
        <f t="shared" si="9"/>
        <v>5</v>
      </c>
      <c r="U10" s="9" t="s">
        <v>30</v>
      </c>
      <c r="V10" s="9" t="str">
        <f t="shared" si="10"/>
        <v>P(5)=nC5 * 0.1765^5 * 0.8235^(8-5)</v>
      </c>
      <c r="W10" s="16">
        <f t="shared" si="11"/>
        <v>5.356762431324158E-3</v>
      </c>
      <c r="X10" s="16">
        <f t="shared" si="12"/>
        <v>2.6783812156620792</v>
      </c>
      <c r="Y10" s="16">
        <f t="shared" si="13"/>
        <v>2.678381215662079E-2</v>
      </c>
      <c r="Z10" s="16">
        <f t="shared" si="14"/>
        <v>0.13391906078310395</v>
      </c>
      <c r="AA10" s="16">
        <f t="shared" si="15"/>
        <v>14.920528795829192</v>
      </c>
    </row>
    <row r="11" spans="1:27" x14ac:dyDescent="0.35">
      <c r="A11" s="9">
        <v>6</v>
      </c>
      <c r="B11">
        <v>5</v>
      </c>
      <c r="C11" s="9">
        <f t="shared" si="0"/>
        <v>30</v>
      </c>
      <c r="D11" s="9">
        <f t="shared" si="1"/>
        <v>180</v>
      </c>
      <c r="E11" s="9">
        <f t="shared" si="2"/>
        <v>0.17649999999999999</v>
      </c>
      <c r="F11" s="9">
        <f t="shared" si="3"/>
        <v>0.82350000000000001</v>
      </c>
      <c r="G11" s="9" t="s">
        <v>29</v>
      </c>
      <c r="H11" s="9">
        <f t="shared" si="4"/>
        <v>6</v>
      </c>
      <c r="I11" s="9" t="s">
        <v>30</v>
      </c>
      <c r="J11" s="9" t="s">
        <v>31</v>
      </c>
      <c r="K11" s="9" t="s">
        <v>32</v>
      </c>
      <c r="L11" s="9">
        <f t="shared" si="5"/>
        <v>6</v>
      </c>
      <c r="M11" s="9" t="s">
        <v>34</v>
      </c>
      <c r="N11" s="9">
        <f t="shared" si="6"/>
        <v>0.17649999999999999</v>
      </c>
      <c r="O11" s="9" t="s">
        <v>33</v>
      </c>
      <c r="P11" s="9">
        <f t="shared" si="7"/>
        <v>6</v>
      </c>
      <c r="Q11" s="9" t="s">
        <v>34</v>
      </c>
      <c r="R11" s="9">
        <f t="shared" si="8"/>
        <v>0.82350000000000001</v>
      </c>
      <c r="S11" s="9" t="s">
        <v>45</v>
      </c>
      <c r="T11" s="9">
        <f t="shared" si="9"/>
        <v>6</v>
      </c>
      <c r="U11" s="9" t="s">
        <v>30</v>
      </c>
      <c r="V11" s="9" t="str">
        <f t="shared" si="10"/>
        <v>P(6)=nC6 * 0.1765^6 * 0.8235^(8-6)</v>
      </c>
      <c r="W11" s="16">
        <f t="shared" si="11"/>
        <v>5.7405499036351792E-4</v>
      </c>
      <c r="X11" s="16">
        <f t="shared" si="12"/>
        <v>0.28702749518175896</v>
      </c>
      <c r="Y11" s="16">
        <f t="shared" si="13"/>
        <v>3.4443299421811078E-3</v>
      </c>
      <c r="Z11" s="16">
        <f t="shared" si="14"/>
        <v>2.0665979653086645E-2</v>
      </c>
      <c r="AA11" s="16">
        <f t="shared" si="15"/>
        <v>77.386697107561076</v>
      </c>
    </row>
    <row r="12" spans="1:27" x14ac:dyDescent="0.35">
      <c r="A12" s="9">
        <v>7</v>
      </c>
      <c r="B12">
        <v>3</v>
      </c>
      <c r="C12" s="9">
        <f t="shared" si="0"/>
        <v>21</v>
      </c>
      <c r="D12" s="9">
        <f t="shared" si="1"/>
        <v>147</v>
      </c>
      <c r="E12" s="9">
        <f t="shared" si="2"/>
        <v>0.17649999999999999</v>
      </c>
      <c r="F12" s="9">
        <f t="shared" si="3"/>
        <v>0.82350000000000001</v>
      </c>
      <c r="G12" s="9" t="s">
        <v>29</v>
      </c>
      <c r="H12" s="9">
        <f t="shared" si="4"/>
        <v>7</v>
      </c>
      <c r="I12" s="9" t="s">
        <v>30</v>
      </c>
      <c r="J12" s="9" t="s">
        <v>31</v>
      </c>
      <c r="K12" s="9" t="s">
        <v>32</v>
      </c>
      <c r="L12" s="9">
        <f t="shared" si="5"/>
        <v>7</v>
      </c>
      <c r="M12" s="9" t="s">
        <v>34</v>
      </c>
      <c r="N12" s="9">
        <f t="shared" si="6"/>
        <v>0.17649999999999999</v>
      </c>
      <c r="O12" s="9" t="s">
        <v>33</v>
      </c>
      <c r="P12" s="9">
        <f t="shared" si="7"/>
        <v>7</v>
      </c>
      <c r="Q12" s="9" t="s">
        <v>34</v>
      </c>
      <c r="R12" s="9">
        <f t="shared" si="8"/>
        <v>0.82350000000000001</v>
      </c>
      <c r="S12" s="9" t="s">
        <v>45</v>
      </c>
      <c r="T12" s="9">
        <f t="shared" si="9"/>
        <v>7</v>
      </c>
      <c r="U12" s="9" t="s">
        <v>30</v>
      </c>
      <c r="V12" s="9" t="str">
        <f t="shared" si="10"/>
        <v>P(7)=nC7 * 0.1765^7 * 0.8235^(8-7)</v>
      </c>
      <c r="W12" s="16">
        <f t="shared" si="11"/>
        <v>3.5153337080114811E-5</v>
      </c>
      <c r="X12" s="16">
        <f t="shared" si="12"/>
        <v>1.7576668540057405E-2</v>
      </c>
      <c r="Y12" s="16">
        <f t="shared" si="13"/>
        <v>2.4607335956080368E-4</v>
      </c>
      <c r="Z12" s="16">
        <f t="shared" si="14"/>
        <v>1.7225135169256257E-3</v>
      </c>
      <c r="AA12" s="16">
        <f t="shared" si="15"/>
        <v>506.06000265438075</v>
      </c>
    </row>
    <row r="13" spans="1:27" x14ac:dyDescent="0.35">
      <c r="A13" s="9">
        <v>8</v>
      </c>
      <c r="B13">
        <v>1</v>
      </c>
      <c r="C13" s="9">
        <f t="shared" si="0"/>
        <v>8</v>
      </c>
      <c r="D13" s="9">
        <f t="shared" si="1"/>
        <v>64</v>
      </c>
      <c r="E13" s="9">
        <f t="shared" si="2"/>
        <v>0.17649999999999999</v>
      </c>
      <c r="F13" s="9">
        <f t="shared" si="3"/>
        <v>0.82350000000000001</v>
      </c>
      <c r="G13" s="9" t="s">
        <v>29</v>
      </c>
      <c r="H13" s="9">
        <f t="shared" si="4"/>
        <v>8</v>
      </c>
      <c r="I13" s="9" t="s">
        <v>30</v>
      </c>
      <c r="J13" s="9" t="s">
        <v>31</v>
      </c>
      <c r="K13" s="9" t="s">
        <v>32</v>
      </c>
      <c r="L13" s="9">
        <f t="shared" si="5"/>
        <v>8</v>
      </c>
      <c r="M13" s="9" t="s">
        <v>34</v>
      </c>
      <c r="N13" s="9">
        <f t="shared" si="6"/>
        <v>0.17649999999999999</v>
      </c>
      <c r="O13" s="9" t="s">
        <v>33</v>
      </c>
      <c r="P13" s="9">
        <f t="shared" si="7"/>
        <v>8</v>
      </c>
      <c r="Q13" s="9" t="s">
        <v>34</v>
      </c>
      <c r="R13" s="9">
        <f t="shared" si="8"/>
        <v>0.82350000000000001</v>
      </c>
      <c r="S13" s="9" t="s">
        <v>45</v>
      </c>
      <c r="T13" s="9">
        <f t="shared" si="9"/>
        <v>8</v>
      </c>
      <c r="U13" s="9" t="s">
        <v>30</v>
      </c>
      <c r="V13" s="9" t="str">
        <f t="shared" si="10"/>
        <v>P(8)=nC8 * 0.1765^8 * 0.8235^(8-8)</v>
      </c>
      <c r="W13" s="16">
        <f t="shared" si="11"/>
        <v>9.4179781339408974E-7</v>
      </c>
      <c r="X13" s="16">
        <f t="shared" si="12"/>
        <v>4.7089890669704489E-4</v>
      </c>
      <c r="Y13" s="16">
        <f t="shared" si="13"/>
        <v>7.5343825071527179E-6</v>
      </c>
      <c r="Z13" s="16">
        <f t="shared" si="14"/>
        <v>6.0275060057221743E-5</v>
      </c>
      <c r="AA13" s="16">
        <f t="shared" si="15"/>
        <v>2121.5985208798443</v>
      </c>
    </row>
    <row r="14" spans="1:27" x14ac:dyDescent="0.35">
      <c r="A14" s="9" t="s">
        <v>37</v>
      </c>
      <c r="B14" s="9">
        <f>SUM(B5:B13)</f>
        <v>500</v>
      </c>
      <c r="C14" s="9">
        <f>SUM(C5:C13)</f>
        <v>706</v>
      </c>
      <c r="D14" s="9">
        <f>SUM(D5:D13)</f>
        <v>2120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6">
        <f>SUM(W5:W13)</f>
        <v>1</v>
      </c>
      <c r="X14" s="17">
        <f>SUM(X5:X13)</f>
        <v>499.99999999999994</v>
      </c>
      <c r="Y14" s="16">
        <f>SUM(Y5:Y13)</f>
        <v>1.4119999999999997</v>
      </c>
      <c r="Z14" s="16">
        <f>SUM(Z5:Z13)</f>
        <v>3.1565259999999995</v>
      </c>
      <c r="AA14" s="16">
        <f>SUM(AA5:AA13)</f>
        <v>2824.3122679221215</v>
      </c>
    </row>
    <row r="18" spans="2:5" x14ac:dyDescent="0.35">
      <c r="B18" t="s">
        <v>48</v>
      </c>
      <c r="C18">
        <f>C14/B14</f>
        <v>1.4119999999999999</v>
      </c>
    </row>
    <row r="19" spans="2:5" x14ac:dyDescent="0.35">
      <c r="B19" t="s">
        <v>26</v>
      </c>
      <c r="C19">
        <f>C18/A13</f>
        <v>0.17649999999999999</v>
      </c>
    </row>
    <row r="20" spans="2:5" x14ac:dyDescent="0.35">
      <c r="E20">
        <f>D14/500-C18^2</f>
        <v>2.2462560000000007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5BE5-0F0B-4E81-825C-2A1DEF72516E}">
  <dimension ref="A3:AA15"/>
  <sheetViews>
    <sheetView workbookViewId="0">
      <selection activeCell="V16" sqref="V16"/>
    </sheetView>
  </sheetViews>
  <sheetFormatPr defaultRowHeight="14.5" x14ac:dyDescent="0.35"/>
  <cols>
    <col min="5" max="5" width="10.54296875" customWidth="1"/>
    <col min="7" max="7" width="2.81640625" hidden="1" customWidth="1"/>
    <col min="8" max="8" width="3" hidden="1" customWidth="1"/>
    <col min="9" max="9" width="1.7265625" hidden="1" customWidth="1"/>
    <col min="10" max="10" width="2" hidden="1" customWidth="1"/>
    <col min="11" max="11" width="3.26953125" hidden="1" customWidth="1"/>
    <col min="12" max="13" width="3" hidden="1" customWidth="1"/>
    <col min="14" max="21" width="10" hidden="1" customWidth="1"/>
    <col min="22" max="22" width="32.54296875" bestFit="1" customWidth="1"/>
    <col min="23" max="23" width="12" bestFit="1" customWidth="1"/>
    <col min="24" max="24" width="15.7265625" bestFit="1" customWidth="1"/>
    <col min="25" max="25" width="11.54296875" bestFit="1" customWidth="1"/>
    <col min="26" max="26" width="12.54296875" bestFit="1" customWidth="1"/>
    <col min="27" max="27" width="14.81640625" bestFit="1" customWidth="1"/>
  </cols>
  <sheetData>
    <row r="3" spans="1:27" s="6" customFormat="1" x14ac:dyDescent="0.3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7" t="s">
        <v>23</v>
      </c>
      <c r="W3" s="7" t="s">
        <v>24</v>
      </c>
      <c r="X3" s="7" t="s">
        <v>36</v>
      </c>
      <c r="Y3" s="7"/>
      <c r="Z3" s="7"/>
      <c r="AA3" s="7"/>
    </row>
    <row r="4" spans="1:27" x14ac:dyDescent="0.35">
      <c r="A4" s="9" t="s">
        <v>25</v>
      </c>
      <c r="B4" s="9" t="s">
        <v>22</v>
      </c>
      <c r="C4" s="9" t="s">
        <v>43</v>
      </c>
      <c r="D4" s="9" t="s">
        <v>44</v>
      </c>
      <c r="E4" s="8" t="s">
        <v>26</v>
      </c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 t="s">
        <v>28</v>
      </c>
      <c r="W4" s="9" t="s">
        <v>39</v>
      </c>
      <c r="X4" s="9" t="s">
        <v>41</v>
      </c>
      <c r="Y4" s="9" t="s">
        <v>38</v>
      </c>
      <c r="Z4" s="9" t="s">
        <v>40</v>
      </c>
      <c r="AA4" s="10" t="s">
        <v>42</v>
      </c>
    </row>
    <row r="5" spans="1:27" x14ac:dyDescent="0.35">
      <c r="A5" s="9">
        <v>0</v>
      </c>
      <c r="B5">
        <v>10</v>
      </c>
      <c r="C5" s="9">
        <f>A5*B5</f>
        <v>0</v>
      </c>
      <c r="D5" s="9">
        <f>A5^2*B5</f>
        <v>0</v>
      </c>
      <c r="E5" s="9">
        <f>$C$15</f>
        <v>0.55000000000000004</v>
      </c>
      <c r="F5" s="9">
        <f>1-E5</f>
        <v>0.44999999999999996</v>
      </c>
      <c r="G5" s="9" t="s">
        <v>29</v>
      </c>
      <c r="H5" s="9">
        <f>A5</f>
        <v>0</v>
      </c>
      <c r="I5" s="9" t="s">
        <v>30</v>
      </c>
      <c r="J5" s="9" t="s">
        <v>31</v>
      </c>
      <c r="K5" s="9" t="s">
        <v>32</v>
      </c>
      <c r="L5" s="9">
        <f>H5</f>
        <v>0</v>
      </c>
      <c r="M5" s="9" t="s">
        <v>34</v>
      </c>
      <c r="N5" s="9">
        <f>E5</f>
        <v>0.55000000000000004</v>
      </c>
      <c r="O5" s="9" t="s">
        <v>33</v>
      </c>
      <c r="P5" s="9">
        <f>H5</f>
        <v>0</v>
      </c>
      <c r="Q5" s="9" t="s">
        <v>34</v>
      </c>
      <c r="R5" s="9">
        <f>F5</f>
        <v>0.44999999999999996</v>
      </c>
      <c r="S5" s="9" t="s">
        <v>45</v>
      </c>
      <c r="T5" s="9">
        <f>P5</f>
        <v>0</v>
      </c>
      <c r="U5" s="9" t="s">
        <v>30</v>
      </c>
      <c r="V5" s="9" t="str">
        <f>G5&amp;H5&amp;I5&amp;J5&amp;K5&amp;L5&amp;M5&amp;N5&amp;O5&amp;P5&amp;Q5&amp;R5&amp;S5&amp;T5&amp;U5</f>
        <v>P(0)=nC0 * 0.55^0 * 0.45^(8-0)</v>
      </c>
      <c r="W5" s="16">
        <f>COMBIN(4,A5)*E5^A5*F5^(4-A5)</f>
        <v>4.100624999999998E-2</v>
      </c>
      <c r="X5" s="16">
        <f>W5*$B$10</f>
        <v>8.2012499999999964</v>
      </c>
      <c r="Y5" s="16">
        <f>A5*W5</f>
        <v>0</v>
      </c>
      <c r="Z5" s="16">
        <f>A5^2*W5</f>
        <v>0</v>
      </c>
      <c r="AA5" s="16">
        <f>((B5-X5)^2)/X5</f>
        <v>0.39451322206980821</v>
      </c>
    </row>
    <row r="6" spans="1:27" x14ac:dyDescent="0.35">
      <c r="A6" s="9">
        <v>1</v>
      </c>
      <c r="B6">
        <v>41</v>
      </c>
      <c r="C6" s="9">
        <f t="shared" ref="C6:C9" si="0">A6*B6</f>
        <v>41</v>
      </c>
      <c r="D6" s="9">
        <f t="shared" ref="D6:D9" si="1">A6^2*B6</f>
        <v>41</v>
      </c>
      <c r="E6" s="9">
        <f>$C$15</f>
        <v>0.55000000000000004</v>
      </c>
      <c r="F6" s="9">
        <f t="shared" ref="F6:F9" si="2">1-E6</f>
        <v>0.44999999999999996</v>
      </c>
      <c r="G6" s="9" t="s">
        <v>29</v>
      </c>
      <c r="H6" s="9">
        <f t="shared" ref="H6:H9" si="3">A6</f>
        <v>1</v>
      </c>
      <c r="I6" s="9" t="s">
        <v>30</v>
      </c>
      <c r="J6" s="9" t="s">
        <v>31</v>
      </c>
      <c r="K6" s="9" t="s">
        <v>32</v>
      </c>
      <c r="L6" s="9">
        <f t="shared" ref="L6:L9" si="4">H6</f>
        <v>1</v>
      </c>
      <c r="M6" s="9" t="s">
        <v>34</v>
      </c>
      <c r="N6" s="9">
        <f t="shared" ref="N6:N9" si="5">E6</f>
        <v>0.55000000000000004</v>
      </c>
      <c r="O6" s="9" t="s">
        <v>33</v>
      </c>
      <c r="P6" s="9">
        <f t="shared" ref="P6:P9" si="6">H6</f>
        <v>1</v>
      </c>
      <c r="Q6" s="9" t="s">
        <v>34</v>
      </c>
      <c r="R6" s="9">
        <f t="shared" ref="R6:R9" si="7">F6</f>
        <v>0.44999999999999996</v>
      </c>
      <c r="S6" s="9" t="s">
        <v>45</v>
      </c>
      <c r="T6" s="9">
        <f t="shared" ref="T6:T9" si="8">P6</f>
        <v>1</v>
      </c>
      <c r="U6" s="9" t="s">
        <v>30</v>
      </c>
      <c r="V6" s="9" t="str">
        <f t="shared" ref="V6:V9" si="9">G6&amp;H6&amp;I6&amp;J6&amp;K6&amp;L6&amp;M6&amp;N6&amp;O6&amp;P6&amp;Q6&amp;R6&amp;S6&amp;T6&amp;U6</f>
        <v>P(1)=nC1 * 0.55^1 * 0.45^(8-1)</v>
      </c>
      <c r="W6" s="16">
        <f t="shared" ref="W6:W9" si="10">COMBIN(4,A6)*E6^A6*F6^(4-A6)</f>
        <v>0.20047499999999996</v>
      </c>
      <c r="X6" s="16">
        <f t="shared" ref="X6:X9" si="11">W6*$B$10</f>
        <v>40.094999999999992</v>
      </c>
      <c r="Y6" s="16">
        <f t="shared" ref="Y6:Y9" si="12">A6*W6</f>
        <v>0.20047499999999996</v>
      </c>
      <c r="Z6" s="16">
        <f t="shared" ref="Z6:Z9" si="13">A6^2*W6</f>
        <v>0.20047499999999996</v>
      </c>
      <c r="AA6" s="16">
        <f t="shared" ref="AA6:AA9" si="14">((B6-X6)^2)/X6</f>
        <v>2.0427110612296174E-2</v>
      </c>
    </row>
    <row r="7" spans="1:27" x14ac:dyDescent="0.35">
      <c r="A7" s="9">
        <v>2</v>
      </c>
      <c r="B7">
        <v>70</v>
      </c>
      <c r="C7" s="9">
        <f t="shared" si="0"/>
        <v>140</v>
      </c>
      <c r="D7" s="9">
        <f t="shared" si="1"/>
        <v>280</v>
      </c>
      <c r="E7" s="9">
        <f>$C$15</f>
        <v>0.55000000000000004</v>
      </c>
      <c r="F7" s="9">
        <f t="shared" si="2"/>
        <v>0.44999999999999996</v>
      </c>
      <c r="G7" s="9" t="s">
        <v>29</v>
      </c>
      <c r="H7" s="9">
        <f t="shared" si="3"/>
        <v>2</v>
      </c>
      <c r="I7" s="9" t="s">
        <v>30</v>
      </c>
      <c r="J7" s="9" t="s">
        <v>31</v>
      </c>
      <c r="K7" s="9" t="s">
        <v>32</v>
      </c>
      <c r="L7" s="9">
        <f t="shared" si="4"/>
        <v>2</v>
      </c>
      <c r="M7" s="9" t="s">
        <v>34</v>
      </c>
      <c r="N7" s="9">
        <f t="shared" si="5"/>
        <v>0.55000000000000004</v>
      </c>
      <c r="O7" s="9" t="s">
        <v>33</v>
      </c>
      <c r="P7" s="9">
        <f t="shared" si="6"/>
        <v>2</v>
      </c>
      <c r="Q7" s="9" t="s">
        <v>34</v>
      </c>
      <c r="R7" s="9">
        <f t="shared" si="7"/>
        <v>0.44999999999999996</v>
      </c>
      <c r="S7" s="9" t="s">
        <v>45</v>
      </c>
      <c r="T7" s="9">
        <f t="shared" si="8"/>
        <v>2</v>
      </c>
      <c r="U7" s="9" t="s">
        <v>30</v>
      </c>
      <c r="V7" s="9" t="str">
        <f t="shared" si="9"/>
        <v>P(2)=nC2 * 0.55^2 * 0.45^(8-2)</v>
      </c>
      <c r="W7" s="16">
        <f t="shared" si="10"/>
        <v>0.36753750000000002</v>
      </c>
      <c r="X7" s="16">
        <f t="shared" si="11"/>
        <v>73.507500000000007</v>
      </c>
      <c r="Y7" s="16">
        <f t="shared" si="12"/>
        <v>0.73507500000000003</v>
      </c>
      <c r="Z7" s="16">
        <f t="shared" si="13"/>
        <v>1.4701500000000001</v>
      </c>
      <c r="AA7" s="16">
        <f t="shared" si="14"/>
        <v>0.16736463966262013</v>
      </c>
    </row>
    <row r="8" spans="1:27" x14ac:dyDescent="0.35">
      <c r="A8" s="9">
        <v>3</v>
      </c>
      <c r="B8">
        <v>57</v>
      </c>
      <c r="C8" s="9">
        <f t="shared" si="0"/>
        <v>171</v>
      </c>
      <c r="D8" s="9">
        <f t="shared" si="1"/>
        <v>513</v>
      </c>
      <c r="E8" s="9">
        <f>$C$15</f>
        <v>0.55000000000000004</v>
      </c>
      <c r="F8" s="9">
        <f t="shared" si="2"/>
        <v>0.44999999999999996</v>
      </c>
      <c r="G8" s="9" t="s">
        <v>29</v>
      </c>
      <c r="H8" s="9">
        <f t="shared" si="3"/>
        <v>3</v>
      </c>
      <c r="I8" s="9" t="s">
        <v>30</v>
      </c>
      <c r="J8" s="9" t="s">
        <v>31</v>
      </c>
      <c r="K8" s="9" t="s">
        <v>32</v>
      </c>
      <c r="L8" s="9">
        <f t="shared" si="4"/>
        <v>3</v>
      </c>
      <c r="M8" s="9" t="s">
        <v>34</v>
      </c>
      <c r="N8" s="9">
        <f t="shared" si="5"/>
        <v>0.55000000000000004</v>
      </c>
      <c r="O8" s="9" t="s">
        <v>33</v>
      </c>
      <c r="P8" s="9">
        <f t="shared" si="6"/>
        <v>3</v>
      </c>
      <c r="Q8" s="9" t="s">
        <v>34</v>
      </c>
      <c r="R8" s="9">
        <f t="shared" si="7"/>
        <v>0.44999999999999996</v>
      </c>
      <c r="S8" s="9" t="s">
        <v>45</v>
      </c>
      <c r="T8" s="9">
        <f t="shared" si="8"/>
        <v>3</v>
      </c>
      <c r="U8" s="9" t="s">
        <v>30</v>
      </c>
      <c r="V8" s="9" t="str">
        <f t="shared" si="9"/>
        <v>P(3)=nC3 * 0.55^3 * 0.45^(8-3)</v>
      </c>
      <c r="W8" s="16">
        <f t="shared" si="10"/>
        <v>0.29947500000000005</v>
      </c>
      <c r="X8" s="16">
        <f t="shared" si="11"/>
        <v>59.89500000000001</v>
      </c>
      <c r="Y8" s="16">
        <f t="shared" si="12"/>
        <v>0.89842500000000014</v>
      </c>
      <c r="Z8" s="16">
        <f t="shared" si="13"/>
        <v>2.6952750000000005</v>
      </c>
      <c r="AA8" s="16">
        <f t="shared" si="14"/>
        <v>0.13992862509391532</v>
      </c>
    </row>
    <row r="9" spans="1:27" x14ac:dyDescent="0.35">
      <c r="A9" s="9">
        <v>4</v>
      </c>
      <c r="B9">
        <v>22</v>
      </c>
      <c r="C9" s="9">
        <f t="shared" si="0"/>
        <v>88</v>
      </c>
      <c r="D9" s="9">
        <f t="shared" si="1"/>
        <v>352</v>
      </c>
      <c r="E9" s="9">
        <f>$C$15</f>
        <v>0.55000000000000004</v>
      </c>
      <c r="F9" s="9">
        <f t="shared" si="2"/>
        <v>0.44999999999999996</v>
      </c>
      <c r="G9" s="9" t="s">
        <v>29</v>
      </c>
      <c r="H9" s="9">
        <f t="shared" si="3"/>
        <v>4</v>
      </c>
      <c r="I9" s="9" t="s">
        <v>30</v>
      </c>
      <c r="J9" s="9" t="s">
        <v>31</v>
      </c>
      <c r="K9" s="9" t="s">
        <v>32</v>
      </c>
      <c r="L9" s="9">
        <f t="shared" si="4"/>
        <v>4</v>
      </c>
      <c r="M9" s="9" t="s">
        <v>34</v>
      </c>
      <c r="N9" s="9">
        <f t="shared" si="5"/>
        <v>0.55000000000000004</v>
      </c>
      <c r="O9" s="9" t="s">
        <v>33</v>
      </c>
      <c r="P9" s="9">
        <f t="shared" si="6"/>
        <v>4</v>
      </c>
      <c r="Q9" s="9" t="s">
        <v>34</v>
      </c>
      <c r="R9" s="9">
        <f t="shared" si="7"/>
        <v>0.44999999999999996</v>
      </c>
      <c r="S9" s="9" t="s">
        <v>45</v>
      </c>
      <c r="T9" s="9">
        <f t="shared" si="8"/>
        <v>4</v>
      </c>
      <c r="U9" s="9" t="s">
        <v>30</v>
      </c>
      <c r="V9" s="9" t="str">
        <f t="shared" si="9"/>
        <v>P(4)=nC4 * 0.55^4 * 0.45^(8-4)</v>
      </c>
      <c r="W9" s="16">
        <f t="shared" si="10"/>
        <v>9.1506250000000025E-2</v>
      </c>
      <c r="X9" s="16">
        <f t="shared" si="11"/>
        <v>18.301250000000007</v>
      </c>
      <c r="Y9" s="16">
        <f t="shared" si="12"/>
        <v>0.3660250000000001</v>
      </c>
      <c r="Z9" s="16">
        <f t="shared" si="13"/>
        <v>1.4641000000000004</v>
      </c>
      <c r="AA9" s="16">
        <f t="shared" si="14"/>
        <v>0.74753099173553428</v>
      </c>
    </row>
    <row r="10" spans="1:27" x14ac:dyDescent="0.35">
      <c r="A10" s="9" t="s">
        <v>37</v>
      </c>
      <c r="B10" s="9">
        <f>SUM(B5:B9)</f>
        <v>200</v>
      </c>
      <c r="C10" s="9">
        <f>SUM(C5:C9)</f>
        <v>440</v>
      </c>
      <c r="D10" s="9">
        <f>SUM(D5:D9)</f>
        <v>1186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6">
        <f>SUM(W5:W9)</f>
        <v>1</v>
      </c>
      <c r="X10" s="17">
        <f>SUM(X5:X9)</f>
        <v>200.00000000000003</v>
      </c>
      <c r="Y10" s="16">
        <f>SUM(Y5:Y9)</f>
        <v>2.2000000000000002</v>
      </c>
      <c r="Z10" s="16">
        <f>SUM(Z5:Z9)</f>
        <v>5.830000000000001</v>
      </c>
      <c r="AA10" s="16">
        <f>SUM(AA5:AA9)</f>
        <v>1.4697645891741742</v>
      </c>
    </row>
    <row r="14" spans="1:27" x14ac:dyDescent="0.35">
      <c r="B14" t="s">
        <v>48</v>
      </c>
      <c r="C14">
        <f>C10/B10</f>
        <v>2.2000000000000002</v>
      </c>
    </row>
    <row r="15" spans="1:27" x14ac:dyDescent="0.35">
      <c r="B15" t="s">
        <v>26</v>
      </c>
      <c r="C15">
        <f>C14/A9</f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bionomial</vt:lpstr>
      <vt:lpstr>prob1</vt:lpstr>
      <vt:lpstr>Sheet2</vt:lpstr>
      <vt:lpstr>Sheet4</vt:lpstr>
      <vt:lpstr>bin2</vt:lpstr>
      <vt:lpstr>Sheet7</vt:lpstr>
      <vt:lpstr>prob2</vt:lpstr>
      <vt:lpstr>Sheet3</vt:lpstr>
      <vt:lpstr>Sheet5</vt:lpstr>
      <vt:lpstr>Sheet6</vt:lpstr>
    </vt:vector>
  </TitlesOfParts>
  <Company>OCEEAs Lab.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dh0214612</dc:creator>
  <cp:lastModifiedBy>ahshanul.haque</cp:lastModifiedBy>
  <dcterms:created xsi:type="dcterms:W3CDTF">2013-02-11T22:59:08Z</dcterms:created>
  <dcterms:modified xsi:type="dcterms:W3CDTF">2021-03-05T09:34:59Z</dcterms:modified>
</cp:coreProperties>
</file>