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Sidex\Release\"/>
    </mc:Choice>
  </mc:AlternateContent>
  <bookViews>
    <workbookView xWindow="-120" yWindow="-120" windowWidth="29040" windowHeight="15840" tabRatio="914" activeTab="2"/>
  </bookViews>
  <sheets>
    <sheet name="Hub Board" sheetId="6" r:id="rId1"/>
    <sheet name="Touch Board" sheetId="16" r:id="rId2"/>
    <sheet name="HBS V1.0" sheetId="1" r:id="rId3"/>
    <sheet name="HBS V2" sheetId="23" r:id="rId4"/>
    <sheet name="HBS Screen" sheetId="27" r:id="rId5"/>
    <sheet name="EBS V1.0" sheetId="2" r:id="rId6"/>
    <sheet name="EBS V2" sheetId="24" r:id="rId7"/>
    <sheet name="EBS V3" sheetId="26" r:id="rId8"/>
    <sheet name="MBS V1.0" sheetId="3" r:id="rId9"/>
    <sheet name="MOBS V1.0" sheetId="4" r:id="rId10"/>
    <sheet name="Components" sheetId="14" r:id="rId11"/>
    <sheet name="اطلاعات پروژه" sheetId="18" r:id="rId12"/>
    <sheet name="هزینه‌های پروژه" sheetId="20" r:id="rId13"/>
    <sheet name="برایند هزینه پروژه" sheetId="21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4" l="1"/>
  <c r="H16" i="14"/>
  <c r="G16" i="14"/>
  <c r="F16" i="14"/>
  <c r="E16" i="14"/>
  <c r="D16" i="14"/>
  <c r="C16" i="14"/>
  <c r="I42" i="14"/>
  <c r="H42" i="14"/>
  <c r="G42" i="14"/>
  <c r="F42" i="14"/>
  <c r="E42" i="14"/>
  <c r="D42" i="14"/>
  <c r="C42" i="14"/>
  <c r="B3" i="21"/>
  <c r="B6" i="21"/>
  <c r="B5" i="21"/>
  <c r="B4" i="21"/>
  <c r="B9" i="21"/>
  <c r="B8" i="21"/>
  <c r="B7" i="21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E126" i="14"/>
  <c r="F126" i="14"/>
  <c r="G126" i="14"/>
  <c r="H126" i="14"/>
  <c r="E127" i="14"/>
  <c r="F127" i="14"/>
  <c r="G127" i="14"/>
  <c r="H127" i="14"/>
  <c r="E128" i="14"/>
  <c r="F128" i="14"/>
  <c r="G128" i="14"/>
  <c r="H128" i="14"/>
  <c r="E129" i="14"/>
  <c r="F129" i="14"/>
  <c r="G129" i="14"/>
  <c r="H129" i="14"/>
  <c r="E130" i="14"/>
  <c r="F130" i="14"/>
  <c r="G130" i="14"/>
  <c r="H130" i="14"/>
  <c r="E131" i="14"/>
  <c r="F131" i="14"/>
  <c r="G131" i="14"/>
  <c r="H131" i="14"/>
  <c r="E132" i="14"/>
  <c r="F132" i="14"/>
  <c r="G132" i="14"/>
  <c r="H132" i="14"/>
  <c r="E133" i="14"/>
  <c r="F133" i="14"/>
  <c r="G133" i="14"/>
  <c r="H133" i="14"/>
  <c r="F134" i="14"/>
  <c r="F135" i="14"/>
  <c r="F136" i="14"/>
  <c r="F137" i="14"/>
  <c r="E134" i="14"/>
  <c r="G134" i="14"/>
  <c r="H134" i="14"/>
  <c r="E135" i="14"/>
  <c r="G135" i="14"/>
  <c r="H135" i="14"/>
  <c r="E136" i="14"/>
  <c r="E137" i="14"/>
  <c r="G137" i="14"/>
  <c r="H137" i="14"/>
  <c r="G136" i="14"/>
  <c r="H136" i="14"/>
  <c r="H125" i="14"/>
  <c r="H124" i="14"/>
  <c r="H123" i="14"/>
  <c r="H122" i="14"/>
  <c r="H121" i="14"/>
  <c r="H120" i="14"/>
  <c r="H117" i="14"/>
  <c r="H116" i="14"/>
  <c r="H115" i="14"/>
  <c r="H114" i="14"/>
  <c r="H113" i="14"/>
  <c r="H112" i="14"/>
  <c r="H111" i="14"/>
  <c r="H110" i="14"/>
  <c r="H109" i="14"/>
  <c r="H107" i="14"/>
  <c r="H104" i="14"/>
  <c r="H103" i="14"/>
  <c r="H102" i="14"/>
  <c r="H101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4" i="14"/>
  <c r="H83" i="14"/>
  <c r="H82" i="14"/>
  <c r="H81" i="14"/>
  <c r="H80" i="14"/>
  <c r="H79" i="14"/>
  <c r="H78" i="14"/>
  <c r="H77" i="14"/>
  <c r="H76" i="14"/>
  <c r="H75" i="14"/>
  <c r="H74" i="14"/>
  <c r="H72" i="14"/>
  <c r="H71" i="14"/>
  <c r="H70" i="14"/>
  <c r="H69" i="14"/>
  <c r="H66" i="14"/>
  <c r="H65" i="14"/>
  <c r="H64" i="14"/>
  <c r="H61" i="14"/>
  <c r="H60" i="14"/>
  <c r="H59" i="14"/>
  <c r="H58" i="14"/>
  <c r="H57" i="14"/>
  <c r="H56" i="14"/>
  <c r="H55" i="14"/>
  <c r="H54" i="14"/>
  <c r="H53" i="14"/>
  <c r="H52" i="14"/>
  <c r="H51" i="14"/>
  <c r="H49" i="14"/>
  <c r="H48" i="14"/>
  <c r="H47" i="14"/>
  <c r="H46" i="14"/>
  <c r="H45" i="14"/>
  <c r="H44" i="14"/>
  <c r="H43" i="14"/>
  <c r="H41" i="14"/>
  <c r="H40" i="14"/>
  <c r="H39" i="14"/>
  <c r="H37" i="14"/>
  <c r="H36" i="14"/>
  <c r="H35" i="14"/>
  <c r="H34" i="14"/>
  <c r="H33" i="14"/>
  <c r="H32" i="14"/>
  <c r="H31" i="14"/>
  <c r="H30" i="14"/>
  <c r="H29" i="14"/>
  <c r="H27" i="14"/>
  <c r="H26" i="14"/>
  <c r="H25" i="14"/>
  <c r="H24" i="14"/>
  <c r="H22" i="14"/>
  <c r="H21" i="14"/>
  <c r="H20" i="14"/>
  <c r="H19" i="14"/>
  <c r="H18" i="14"/>
  <c r="H17" i="14"/>
  <c r="H15" i="14"/>
  <c r="H14" i="14"/>
  <c r="H13" i="14"/>
  <c r="H12" i="14"/>
  <c r="H10" i="14"/>
  <c r="H9" i="14"/>
  <c r="H8" i="14"/>
  <c r="H7" i="14"/>
  <c r="H6" i="14"/>
  <c r="H5" i="14"/>
  <c r="H4" i="14"/>
  <c r="H3" i="14"/>
  <c r="H2" i="14"/>
  <c r="G125" i="14"/>
  <c r="G124" i="14"/>
  <c r="G123" i="14"/>
  <c r="G122" i="14"/>
  <c r="G121" i="14"/>
  <c r="G120" i="14"/>
  <c r="G117" i="14"/>
  <c r="G116" i="14"/>
  <c r="G115" i="14"/>
  <c r="G114" i="14"/>
  <c r="G113" i="14"/>
  <c r="G112" i="14"/>
  <c r="G111" i="14"/>
  <c r="G110" i="14"/>
  <c r="G109" i="14"/>
  <c r="G107" i="14"/>
  <c r="G104" i="14"/>
  <c r="G103" i="14"/>
  <c r="G102" i="14"/>
  <c r="G101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4" i="14"/>
  <c r="G83" i="14"/>
  <c r="G82" i="14"/>
  <c r="G81" i="14"/>
  <c r="G80" i="14"/>
  <c r="G79" i="14"/>
  <c r="G78" i="14"/>
  <c r="G77" i="14"/>
  <c r="G76" i="14"/>
  <c r="G75" i="14"/>
  <c r="G74" i="14"/>
  <c r="G72" i="14"/>
  <c r="G71" i="14"/>
  <c r="G70" i="14"/>
  <c r="G69" i="14"/>
  <c r="G66" i="14"/>
  <c r="G65" i="14"/>
  <c r="G64" i="14"/>
  <c r="G61" i="14"/>
  <c r="G60" i="14"/>
  <c r="G59" i="14"/>
  <c r="G58" i="14"/>
  <c r="G57" i="14"/>
  <c r="G56" i="14"/>
  <c r="G55" i="14"/>
  <c r="G54" i="14"/>
  <c r="G53" i="14"/>
  <c r="G52" i="14"/>
  <c r="G51" i="14"/>
  <c r="G49" i="14"/>
  <c r="G48" i="14"/>
  <c r="G47" i="14"/>
  <c r="G46" i="14"/>
  <c r="G45" i="14"/>
  <c r="G44" i="14"/>
  <c r="G43" i="14"/>
  <c r="G41" i="14"/>
  <c r="G40" i="14"/>
  <c r="G39" i="14"/>
  <c r="G37" i="14"/>
  <c r="G36" i="14"/>
  <c r="G35" i="14"/>
  <c r="G34" i="14"/>
  <c r="G33" i="14"/>
  <c r="G32" i="14"/>
  <c r="G31" i="14"/>
  <c r="G30" i="14"/>
  <c r="G29" i="14"/>
  <c r="G27" i="14"/>
  <c r="G26" i="14"/>
  <c r="G25" i="14"/>
  <c r="G24" i="14"/>
  <c r="G22" i="14"/>
  <c r="G21" i="14"/>
  <c r="G20" i="14"/>
  <c r="G19" i="14"/>
  <c r="G18" i="14"/>
  <c r="G17" i="14"/>
  <c r="G15" i="14"/>
  <c r="G14" i="14"/>
  <c r="G13" i="14"/>
  <c r="G12" i="14"/>
  <c r="G10" i="14"/>
  <c r="G9" i="14"/>
  <c r="G8" i="14"/>
  <c r="G7" i="14"/>
  <c r="G6" i="14"/>
  <c r="G5" i="14"/>
  <c r="G4" i="14"/>
  <c r="G3" i="14"/>
  <c r="G2" i="14"/>
  <c r="F125" i="14"/>
  <c r="F124" i="14"/>
  <c r="F123" i="14"/>
  <c r="F122" i="14"/>
  <c r="F121" i="14"/>
  <c r="F120" i="14"/>
  <c r="F117" i="14"/>
  <c r="F116" i="14"/>
  <c r="F115" i="14"/>
  <c r="F114" i="14"/>
  <c r="F113" i="14"/>
  <c r="F112" i="14"/>
  <c r="F111" i="14"/>
  <c r="F110" i="14"/>
  <c r="F109" i="14"/>
  <c r="F107" i="14"/>
  <c r="F104" i="14"/>
  <c r="F103" i="14"/>
  <c r="F102" i="14"/>
  <c r="F101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4" i="14"/>
  <c r="F83" i="14"/>
  <c r="F82" i="14"/>
  <c r="F81" i="14"/>
  <c r="F80" i="14"/>
  <c r="F79" i="14"/>
  <c r="F78" i="14"/>
  <c r="F77" i="14"/>
  <c r="F76" i="14"/>
  <c r="F75" i="14"/>
  <c r="F74" i="14"/>
  <c r="F72" i="14"/>
  <c r="F71" i="14"/>
  <c r="F70" i="14"/>
  <c r="F69" i="14"/>
  <c r="F66" i="14"/>
  <c r="F65" i="14"/>
  <c r="F64" i="14"/>
  <c r="F61" i="14"/>
  <c r="F60" i="14"/>
  <c r="F59" i="14"/>
  <c r="F58" i="14"/>
  <c r="F57" i="14"/>
  <c r="F56" i="14"/>
  <c r="F55" i="14"/>
  <c r="F54" i="14"/>
  <c r="F53" i="14"/>
  <c r="F52" i="14"/>
  <c r="F51" i="14"/>
  <c r="F49" i="14"/>
  <c r="F48" i="14"/>
  <c r="F47" i="14"/>
  <c r="F46" i="14"/>
  <c r="F45" i="14"/>
  <c r="F44" i="14"/>
  <c r="F43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7" i="14"/>
  <c r="F26" i="14"/>
  <c r="F25" i="14"/>
  <c r="F24" i="14"/>
  <c r="F22" i="14"/>
  <c r="F21" i="14"/>
  <c r="F20" i="14"/>
  <c r="F19" i="14"/>
  <c r="F18" i="14"/>
  <c r="F17" i="14"/>
  <c r="F15" i="14"/>
  <c r="F14" i="14"/>
  <c r="F13" i="14"/>
  <c r="F12" i="14"/>
  <c r="F10" i="14"/>
  <c r="F9" i="14"/>
  <c r="F8" i="14"/>
  <c r="F7" i="14"/>
  <c r="F6" i="14"/>
  <c r="F5" i="14"/>
  <c r="F4" i="14"/>
  <c r="F3" i="14"/>
  <c r="F2" i="14"/>
  <c r="F11" i="14"/>
  <c r="F23" i="14"/>
  <c r="F28" i="14"/>
  <c r="F38" i="14"/>
  <c r="F50" i="14"/>
  <c r="F62" i="14"/>
  <c r="F63" i="14"/>
  <c r="F67" i="14"/>
  <c r="F68" i="14"/>
  <c r="F73" i="14"/>
  <c r="F85" i="14"/>
  <c r="F100" i="14"/>
  <c r="F105" i="14"/>
  <c r="F106" i="14"/>
  <c r="F108" i="14"/>
  <c r="F118" i="14"/>
  <c r="F119" i="14"/>
  <c r="E125" i="14"/>
  <c r="E124" i="14"/>
  <c r="E123" i="14"/>
  <c r="E122" i="14"/>
  <c r="E121" i="14"/>
  <c r="E120" i="14"/>
  <c r="E117" i="14"/>
  <c r="E116" i="14"/>
  <c r="E115" i="14"/>
  <c r="E114" i="14"/>
  <c r="E113" i="14"/>
  <c r="E112" i="14"/>
  <c r="E111" i="14"/>
  <c r="E110" i="14"/>
  <c r="E109" i="14"/>
  <c r="E107" i="14"/>
  <c r="E104" i="14"/>
  <c r="E103" i="14"/>
  <c r="E102" i="14"/>
  <c r="E101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4" i="14"/>
  <c r="E83" i="14"/>
  <c r="E82" i="14"/>
  <c r="E81" i="14"/>
  <c r="E80" i="14"/>
  <c r="E79" i="14"/>
  <c r="E78" i="14"/>
  <c r="E77" i="14"/>
  <c r="E76" i="14"/>
  <c r="E75" i="14"/>
  <c r="E74" i="14"/>
  <c r="E72" i="14"/>
  <c r="E71" i="14"/>
  <c r="E70" i="14"/>
  <c r="E69" i="14"/>
  <c r="E66" i="14"/>
  <c r="E65" i="14"/>
  <c r="E64" i="14"/>
  <c r="E61" i="14"/>
  <c r="E60" i="14"/>
  <c r="E59" i="14"/>
  <c r="E58" i="14"/>
  <c r="E57" i="14"/>
  <c r="E56" i="14"/>
  <c r="E55" i="14"/>
  <c r="E54" i="14"/>
  <c r="E53" i="14"/>
  <c r="E52" i="14"/>
  <c r="E51" i="14"/>
  <c r="E49" i="14"/>
  <c r="E48" i="14"/>
  <c r="E47" i="14"/>
  <c r="E46" i="14"/>
  <c r="E45" i="14"/>
  <c r="E44" i="14"/>
  <c r="E43" i="14"/>
  <c r="E41" i="14"/>
  <c r="E40" i="14"/>
  <c r="E39" i="14"/>
  <c r="E37" i="14"/>
  <c r="E36" i="14"/>
  <c r="E35" i="14"/>
  <c r="E34" i="14"/>
  <c r="E33" i="14"/>
  <c r="E32" i="14"/>
  <c r="E31" i="14"/>
  <c r="E30" i="14"/>
  <c r="E29" i="14"/>
  <c r="E27" i="14"/>
  <c r="E26" i="14"/>
  <c r="E25" i="14"/>
  <c r="E24" i="14"/>
  <c r="E22" i="14"/>
  <c r="E21" i="14"/>
  <c r="E20" i="14"/>
  <c r="E19" i="14"/>
  <c r="E18" i="14"/>
  <c r="E17" i="14"/>
  <c r="E15" i="14"/>
  <c r="E14" i="14"/>
  <c r="E13" i="14"/>
  <c r="E12" i="14"/>
  <c r="E10" i="14"/>
  <c r="E9" i="14"/>
  <c r="E8" i="14"/>
  <c r="E7" i="14"/>
  <c r="E6" i="14"/>
  <c r="E5" i="14"/>
  <c r="E4" i="14"/>
  <c r="E3" i="14"/>
  <c r="E2" i="14"/>
  <c r="D125" i="14"/>
  <c r="D124" i="14"/>
  <c r="D123" i="14"/>
  <c r="D122" i="14"/>
  <c r="D121" i="14"/>
  <c r="D120" i="14"/>
  <c r="D117" i="14"/>
  <c r="D116" i="14"/>
  <c r="D115" i="14"/>
  <c r="D114" i="14"/>
  <c r="D113" i="14"/>
  <c r="D112" i="14"/>
  <c r="D111" i="14"/>
  <c r="D110" i="14"/>
  <c r="D109" i="14"/>
  <c r="D107" i="14"/>
  <c r="D104" i="14"/>
  <c r="D103" i="14"/>
  <c r="D102" i="14"/>
  <c r="D101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4" i="14"/>
  <c r="D83" i="14"/>
  <c r="D82" i="14"/>
  <c r="D81" i="14"/>
  <c r="D80" i="14"/>
  <c r="D79" i="14"/>
  <c r="D78" i="14"/>
  <c r="D77" i="14"/>
  <c r="D76" i="14"/>
  <c r="D75" i="14"/>
  <c r="D74" i="14"/>
  <c r="D72" i="14"/>
  <c r="D71" i="14"/>
  <c r="D70" i="14"/>
  <c r="D69" i="14"/>
  <c r="D66" i="14"/>
  <c r="D65" i="14"/>
  <c r="D64" i="14"/>
  <c r="D61" i="14"/>
  <c r="D60" i="14"/>
  <c r="D59" i="14"/>
  <c r="D58" i="14"/>
  <c r="D57" i="14"/>
  <c r="D56" i="14"/>
  <c r="D55" i="14"/>
  <c r="D54" i="14"/>
  <c r="D53" i="14"/>
  <c r="D52" i="14"/>
  <c r="D51" i="14"/>
  <c r="D49" i="14"/>
  <c r="D48" i="14"/>
  <c r="D47" i="14"/>
  <c r="D46" i="14"/>
  <c r="D45" i="14"/>
  <c r="D44" i="14"/>
  <c r="D43" i="14"/>
  <c r="D41" i="14"/>
  <c r="D40" i="14"/>
  <c r="D39" i="14"/>
  <c r="D37" i="14"/>
  <c r="D36" i="14"/>
  <c r="D35" i="14"/>
  <c r="D34" i="14"/>
  <c r="D33" i="14"/>
  <c r="D32" i="14"/>
  <c r="D31" i="14"/>
  <c r="D30" i="14"/>
  <c r="D29" i="14"/>
  <c r="D27" i="14"/>
  <c r="D26" i="14"/>
  <c r="D25" i="14"/>
  <c r="D24" i="14"/>
  <c r="D22" i="14"/>
  <c r="D21" i="14"/>
  <c r="D20" i="14"/>
  <c r="D19" i="14"/>
  <c r="D18" i="14"/>
  <c r="D17" i="14"/>
  <c r="D15" i="14"/>
  <c r="D14" i="14"/>
  <c r="D13" i="14"/>
  <c r="D12" i="14"/>
  <c r="D10" i="14"/>
  <c r="D9" i="14"/>
  <c r="D8" i="14"/>
  <c r="D7" i="14"/>
  <c r="D6" i="14"/>
  <c r="D5" i="14"/>
  <c r="D4" i="14"/>
  <c r="D3" i="14"/>
  <c r="D2" i="14"/>
  <c r="C125" i="14"/>
  <c r="C124" i="14"/>
  <c r="C123" i="14"/>
  <c r="C122" i="14"/>
  <c r="C121" i="14"/>
  <c r="C120" i="14"/>
  <c r="C117" i="14"/>
  <c r="C116" i="14"/>
  <c r="C115" i="14"/>
  <c r="C114" i="14"/>
  <c r="C113" i="14"/>
  <c r="C112" i="14"/>
  <c r="C111" i="14"/>
  <c r="C110" i="14"/>
  <c r="C109" i="14"/>
  <c r="C107" i="14"/>
  <c r="C104" i="14"/>
  <c r="C103" i="14"/>
  <c r="C102" i="14"/>
  <c r="C101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6" i="14"/>
  <c r="C65" i="14"/>
  <c r="C64" i="14"/>
  <c r="C61" i="14"/>
  <c r="C60" i="14"/>
  <c r="C59" i="14"/>
  <c r="C58" i="14"/>
  <c r="C57" i="14"/>
  <c r="C56" i="14"/>
  <c r="C55" i="14"/>
  <c r="C54" i="14"/>
  <c r="C53" i="14"/>
  <c r="C52" i="14"/>
  <c r="C51" i="14"/>
  <c r="C49" i="14"/>
  <c r="C48" i="14"/>
  <c r="C47" i="14"/>
  <c r="C46" i="14"/>
  <c r="C45" i="14"/>
  <c r="C44" i="14"/>
  <c r="C43" i="14"/>
  <c r="C41" i="14"/>
  <c r="C40" i="14"/>
  <c r="C39" i="14"/>
  <c r="C37" i="14"/>
  <c r="C36" i="14"/>
  <c r="C35" i="14"/>
  <c r="C34" i="14"/>
  <c r="C33" i="14"/>
  <c r="C32" i="14"/>
  <c r="C31" i="14"/>
  <c r="C30" i="14"/>
  <c r="C29" i="14"/>
  <c r="C27" i="14"/>
  <c r="C26" i="14"/>
  <c r="C25" i="14"/>
  <c r="C24" i="14"/>
  <c r="C22" i="14"/>
  <c r="C21" i="14"/>
  <c r="C20" i="14"/>
  <c r="C19" i="14"/>
  <c r="C18" i="14"/>
  <c r="C17" i="14"/>
  <c r="C15" i="14"/>
  <c r="C14" i="14"/>
  <c r="C13" i="14"/>
  <c r="C12" i="14"/>
  <c r="C10" i="14"/>
  <c r="C9" i="14"/>
  <c r="C8" i="14"/>
  <c r="C7" i="14"/>
  <c r="C6" i="14"/>
  <c r="C5" i="14"/>
  <c r="C4" i="14"/>
  <c r="C3" i="14"/>
  <c r="C2" i="14"/>
  <c r="I123" i="14"/>
  <c r="I122" i="14"/>
  <c r="I110" i="14"/>
  <c r="I109" i="14"/>
  <c r="I87" i="14"/>
  <c r="I98" i="14"/>
  <c r="I121" i="14"/>
  <c r="I120" i="14"/>
  <c r="I125" i="14"/>
  <c r="I124" i="14"/>
  <c r="I117" i="14"/>
  <c r="I116" i="14"/>
  <c r="I115" i="14"/>
  <c r="I114" i="14"/>
  <c r="I113" i="14"/>
  <c r="I112" i="14"/>
  <c r="I111" i="14"/>
  <c r="I107" i="14"/>
  <c r="I104" i="14"/>
  <c r="I103" i="14"/>
  <c r="I102" i="14"/>
  <c r="I101" i="14"/>
  <c r="I99" i="14"/>
  <c r="I97" i="14"/>
  <c r="I96" i="14"/>
  <c r="I95" i="14"/>
  <c r="I94" i="14"/>
  <c r="I93" i="14"/>
  <c r="I92" i="14"/>
  <c r="I91" i="14"/>
  <c r="I90" i="14"/>
  <c r="I89" i="14"/>
  <c r="I88" i="14"/>
  <c r="I86" i="14"/>
  <c r="I84" i="14"/>
  <c r="I83" i="14"/>
  <c r="I82" i="14"/>
  <c r="I81" i="14"/>
  <c r="I80" i="14"/>
  <c r="I79" i="14"/>
  <c r="I78" i="14"/>
  <c r="I77" i="14"/>
  <c r="I76" i="14"/>
  <c r="I75" i="14"/>
  <c r="I74" i="14"/>
  <c r="I72" i="14"/>
  <c r="I71" i="14"/>
  <c r="I70" i="14"/>
  <c r="I69" i="14"/>
  <c r="I66" i="14"/>
  <c r="I65" i="14"/>
  <c r="I64" i="14"/>
  <c r="I61" i="14"/>
  <c r="I60" i="14"/>
  <c r="I59" i="14"/>
  <c r="I58" i="14"/>
  <c r="I57" i="14"/>
  <c r="I56" i="14"/>
  <c r="I55" i="14"/>
  <c r="I54" i="14"/>
  <c r="I53" i="14"/>
  <c r="I52" i="14"/>
  <c r="I51" i="14"/>
  <c r="I49" i="14"/>
  <c r="I48" i="14"/>
  <c r="I47" i="14"/>
  <c r="I46" i="14"/>
  <c r="I45" i="14"/>
  <c r="I44" i="14"/>
  <c r="I43" i="14"/>
  <c r="I41" i="14"/>
  <c r="I40" i="14"/>
  <c r="I39" i="14"/>
  <c r="I37" i="14"/>
  <c r="I36" i="14"/>
  <c r="I35" i="14"/>
  <c r="I34" i="14"/>
  <c r="I33" i="14"/>
  <c r="I32" i="14"/>
  <c r="I31" i="14"/>
  <c r="I30" i="14"/>
  <c r="I29" i="14"/>
  <c r="I27" i="14"/>
  <c r="I26" i="14"/>
  <c r="I25" i="14"/>
  <c r="I24" i="14"/>
  <c r="I22" i="14"/>
  <c r="I21" i="14"/>
  <c r="I20" i="14"/>
  <c r="I19" i="14"/>
  <c r="I18" i="14"/>
  <c r="I17" i="14"/>
  <c r="I15" i="14"/>
  <c r="I14" i="14"/>
  <c r="I13" i="14"/>
  <c r="I12" i="14"/>
  <c r="I10" i="14"/>
  <c r="I9" i="14"/>
  <c r="I8" i="14"/>
  <c r="I7" i="14"/>
  <c r="I6" i="14"/>
  <c r="I5" i="14"/>
  <c r="I4" i="14"/>
  <c r="I3" i="14"/>
  <c r="I2" i="14"/>
  <c r="J16" i="14" l="1"/>
  <c r="O16" i="14" s="1"/>
  <c r="J42" i="14"/>
  <c r="L42" i="14" s="1"/>
  <c r="J127" i="14"/>
  <c r="O127" i="14" s="1"/>
  <c r="J126" i="14"/>
  <c r="L126" i="14" s="1"/>
  <c r="J128" i="14"/>
  <c r="L128" i="14" s="1"/>
  <c r="J129" i="14"/>
  <c r="L129" i="14" s="1"/>
  <c r="J130" i="14"/>
  <c r="L130" i="14" s="1"/>
  <c r="J131" i="14"/>
  <c r="L131" i="14" s="1"/>
  <c r="J133" i="14"/>
  <c r="L133" i="14" s="1"/>
  <c r="J132" i="14"/>
  <c r="L132" i="14" s="1"/>
  <c r="J135" i="14"/>
  <c r="O135" i="14" s="1"/>
  <c r="J134" i="14"/>
  <c r="L134" i="14" s="1"/>
  <c r="J137" i="14"/>
  <c r="O137" i="14" s="1"/>
  <c r="J136" i="14"/>
  <c r="O136" i="14" s="1"/>
  <c r="J123" i="14"/>
  <c r="O123" i="14" s="1"/>
  <c r="J122" i="14"/>
  <c r="L122" i="14" s="1"/>
  <c r="J110" i="14"/>
  <c r="J109" i="14"/>
  <c r="J87" i="14"/>
  <c r="J98" i="14"/>
  <c r="J121" i="14"/>
  <c r="J120" i="14"/>
  <c r="L16" i="14" l="1"/>
  <c r="O42" i="14"/>
  <c r="O128" i="14"/>
  <c r="O126" i="14"/>
  <c r="L127" i="14"/>
  <c r="O129" i="14"/>
  <c r="O131" i="14"/>
  <c r="O130" i="14"/>
  <c r="L135" i="14"/>
  <c r="O133" i="14"/>
  <c r="O132" i="14"/>
  <c r="O134" i="14"/>
  <c r="L137" i="14"/>
  <c r="L136" i="14"/>
  <c r="O122" i="14"/>
  <c r="L123" i="14"/>
  <c r="L121" i="14"/>
  <c r="O121" i="14"/>
  <c r="L109" i="14"/>
  <c r="O109" i="14"/>
  <c r="L120" i="14"/>
  <c r="O120" i="14"/>
  <c r="L98" i="14"/>
  <c r="O98" i="14"/>
  <c r="L87" i="14"/>
  <c r="O87" i="14"/>
  <c r="L110" i="14"/>
  <c r="O110" i="14"/>
  <c r="J39" i="14"/>
  <c r="E119" i="14"/>
  <c r="E118" i="14"/>
  <c r="E108" i="14"/>
  <c r="E106" i="14"/>
  <c r="E105" i="14"/>
  <c r="E100" i="14"/>
  <c r="E85" i="14"/>
  <c r="E73" i="14"/>
  <c r="E68" i="14"/>
  <c r="E67" i="14"/>
  <c r="E63" i="14"/>
  <c r="E62" i="14"/>
  <c r="E50" i="14"/>
  <c r="E38" i="14"/>
  <c r="E28" i="14"/>
  <c r="E23" i="14"/>
  <c r="L39" i="14" l="1"/>
  <c r="O39" i="14"/>
  <c r="E11" i="14"/>
  <c r="D119" i="14"/>
  <c r="D118" i="14"/>
  <c r="D108" i="14"/>
  <c r="D106" i="14"/>
  <c r="D105" i="14"/>
  <c r="D100" i="14"/>
  <c r="D85" i="14"/>
  <c r="D73" i="14"/>
  <c r="D68" i="14"/>
  <c r="D67" i="14"/>
  <c r="D63" i="14"/>
  <c r="D62" i="14"/>
  <c r="D50" i="14"/>
  <c r="D38" i="14"/>
  <c r="D28" i="14"/>
  <c r="D23" i="14"/>
  <c r="D11" i="14"/>
  <c r="C119" i="14"/>
  <c r="C118" i="14"/>
  <c r="C108" i="14"/>
  <c r="C106" i="14"/>
  <c r="C105" i="14"/>
  <c r="C100" i="14"/>
  <c r="C85" i="14"/>
  <c r="C73" i="14"/>
  <c r="C68" i="14"/>
  <c r="C67" i="14"/>
  <c r="C63" i="14"/>
  <c r="C62" i="14"/>
  <c r="C50" i="14"/>
  <c r="C38" i="14"/>
  <c r="C28" i="14"/>
  <c r="C23" i="14"/>
  <c r="C11" i="14"/>
  <c r="G68" i="14"/>
  <c r="H68" i="14"/>
  <c r="G28" i="14"/>
  <c r="H28" i="14"/>
  <c r="G11" i="14"/>
  <c r="H11" i="14"/>
  <c r="J11" i="14" l="1"/>
  <c r="J28" i="14"/>
  <c r="J68" i="14"/>
  <c r="J72" i="14"/>
  <c r="L72" i="14" l="1"/>
  <c r="O72" i="14"/>
  <c r="L68" i="14"/>
  <c r="O68" i="14"/>
  <c r="L28" i="14"/>
  <c r="O28" i="14"/>
  <c r="L11" i="14"/>
  <c r="O11" i="14"/>
  <c r="H67" i="14"/>
  <c r="H63" i="14"/>
  <c r="H62" i="14"/>
  <c r="H50" i="14"/>
  <c r="H38" i="14"/>
  <c r="H23" i="14"/>
  <c r="H119" i="14"/>
  <c r="H118" i="14"/>
  <c r="H108" i="14"/>
  <c r="H106" i="14"/>
  <c r="H105" i="14"/>
  <c r="H100" i="14"/>
  <c r="H85" i="14"/>
  <c r="H73" i="14"/>
  <c r="G119" i="14"/>
  <c r="G118" i="14"/>
  <c r="G108" i="14"/>
  <c r="G106" i="14"/>
  <c r="G105" i="14"/>
  <c r="G100" i="14"/>
  <c r="G85" i="14"/>
  <c r="G73" i="14"/>
  <c r="G67" i="14"/>
  <c r="G63" i="14"/>
  <c r="G62" i="14"/>
  <c r="G50" i="14"/>
  <c r="G38" i="14"/>
  <c r="G23" i="14"/>
  <c r="J70" i="14" l="1"/>
  <c r="O70" i="14" s="1"/>
  <c r="J75" i="14"/>
  <c r="O75" i="14" s="1"/>
  <c r="J79" i="14"/>
  <c r="O79" i="14" s="1"/>
  <c r="J83" i="14"/>
  <c r="O83" i="14" s="1"/>
  <c r="J88" i="14"/>
  <c r="O88" i="14" s="1"/>
  <c r="J92" i="14"/>
  <c r="O92" i="14" s="1"/>
  <c r="J96" i="14"/>
  <c r="O96" i="14" s="1"/>
  <c r="J101" i="14"/>
  <c r="O101" i="14" s="1"/>
  <c r="J22" i="14"/>
  <c r="O22" i="14" s="1"/>
  <c r="J26" i="14"/>
  <c r="O26" i="14" s="1"/>
  <c r="J18" i="14"/>
  <c r="O18" i="14" s="1"/>
  <c r="J32" i="14"/>
  <c r="O32" i="14" s="1"/>
  <c r="J36" i="14"/>
  <c r="O36" i="14" s="1"/>
  <c r="J41" i="14"/>
  <c r="O41" i="14" s="1"/>
  <c r="J46" i="14"/>
  <c r="O46" i="14" s="1"/>
  <c r="J50" i="14"/>
  <c r="O50" i="14" s="1"/>
  <c r="J54" i="14"/>
  <c r="O54" i="14" s="1"/>
  <c r="J58" i="14"/>
  <c r="O58" i="14" s="1"/>
  <c r="J62" i="14"/>
  <c r="O62" i="14" s="1"/>
  <c r="J66" i="14"/>
  <c r="O66" i="14" s="1"/>
  <c r="J71" i="14"/>
  <c r="O71" i="14" s="1"/>
  <c r="J76" i="14"/>
  <c r="O76" i="14" s="1"/>
  <c r="J80" i="14"/>
  <c r="O80" i="14" s="1"/>
  <c r="J84" i="14"/>
  <c r="O84" i="14" s="1"/>
  <c r="J89" i="14"/>
  <c r="O89" i="14" s="1"/>
  <c r="J93" i="14"/>
  <c r="O93" i="14" s="1"/>
  <c r="J97" i="14"/>
  <c r="O97" i="14" s="1"/>
  <c r="J102" i="14"/>
  <c r="O102" i="14" s="1"/>
  <c r="J106" i="14"/>
  <c r="O106" i="14" s="1"/>
  <c r="J112" i="14"/>
  <c r="O112" i="14" s="1"/>
  <c r="J116" i="14"/>
  <c r="O116" i="14" s="1"/>
  <c r="J124" i="14"/>
  <c r="O124" i="14" s="1"/>
  <c r="J14" i="14"/>
  <c r="O14" i="14" s="1"/>
  <c r="J10" i="14"/>
  <c r="O10" i="14" s="1"/>
  <c r="J31" i="14"/>
  <c r="O31" i="14" s="1"/>
  <c r="J35" i="14"/>
  <c r="O35" i="14" s="1"/>
  <c r="J40" i="14"/>
  <c r="O40" i="14" s="1"/>
  <c r="J45" i="14"/>
  <c r="O45" i="14" s="1"/>
  <c r="J49" i="14"/>
  <c r="O49" i="14" s="1"/>
  <c r="J53" i="14"/>
  <c r="O53" i="14" s="1"/>
  <c r="J57" i="14"/>
  <c r="O57" i="14" s="1"/>
  <c r="J61" i="14"/>
  <c r="O61" i="14" s="1"/>
  <c r="J65" i="14"/>
  <c r="O65" i="14" s="1"/>
  <c r="J105" i="14"/>
  <c r="O105" i="14" s="1"/>
  <c r="J111" i="14"/>
  <c r="O111" i="14" s="1"/>
  <c r="J115" i="14"/>
  <c r="O115" i="14" s="1"/>
  <c r="J119" i="14"/>
  <c r="O119" i="14" s="1"/>
  <c r="J7" i="14"/>
  <c r="O7" i="14" s="1"/>
  <c r="J15" i="14"/>
  <c r="O15" i="14" s="1"/>
  <c r="J19" i="14"/>
  <c r="O19" i="14" s="1"/>
  <c r="J23" i="14"/>
  <c r="O23" i="14" s="1"/>
  <c r="J30" i="14"/>
  <c r="O30" i="14" s="1"/>
  <c r="J34" i="14"/>
  <c r="O34" i="14" s="1"/>
  <c r="J38" i="14"/>
  <c r="O38" i="14" s="1"/>
  <c r="J44" i="14"/>
  <c r="O44" i="14" s="1"/>
  <c r="J48" i="14"/>
  <c r="O48" i="14" s="1"/>
  <c r="J52" i="14"/>
  <c r="O52" i="14" s="1"/>
  <c r="J56" i="14"/>
  <c r="O56" i="14" s="1"/>
  <c r="J60" i="14"/>
  <c r="O60" i="14" s="1"/>
  <c r="J64" i="14"/>
  <c r="O64" i="14" s="1"/>
  <c r="J69" i="14"/>
  <c r="O69" i="14" s="1"/>
  <c r="J74" i="14"/>
  <c r="O74" i="14" s="1"/>
  <c r="J78" i="14"/>
  <c r="O78" i="14" s="1"/>
  <c r="J82" i="14"/>
  <c r="O82" i="14" s="1"/>
  <c r="J86" i="14"/>
  <c r="O86" i="14" s="1"/>
  <c r="J91" i="14"/>
  <c r="O91" i="14" s="1"/>
  <c r="J95" i="14"/>
  <c r="O95" i="14" s="1"/>
  <c r="J100" i="14"/>
  <c r="O100" i="14" s="1"/>
  <c r="J104" i="14"/>
  <c r="O104" i="14" s="1"/>
  <c r="J108" i="14"/>
  <c r="O108" i="14" s="1"/>
  <c r="J114" i="14"/>
  <c r="O114" i="14" s="1"/>
  <c r="J118" i="14"/>
  <c r="O118" i="14" s="1"/>
  <c r="J27" i="14"/>
  <c r="J5" i="14"/>
  <c r="O5" i="14" s="1"/>
  <c r="J21" i="14"/>
  <c r="O21" i="14" s="1"/>
  <c r="J9" i="14"/>
  <c r="O9" i="14" s="1"/>
  <c r="J13" i="14"/>
  <c r="O13" i="14" s="1"/>
  <c r="J17" i="14"/>
  <c r="O17" i="14" s="1"/>
  <c r="J25" i="14"/>
  <c r="O25" i="14" s="1"/>
  <c r="J6" i="14"/>
  <c r="O6" i="14" s="1"/>
  <c r="J29" i="14"/>
  <c r="O29" i="14" s="1"/>
  <c r="J33" i="14"/>
  <c r="O33" i="14" s="1"/>
  <c r="J37" i="14"/>
  <c r="O37" i="14" s="1"/>
  <c r="J43" i="14"/>
  <c r="O43" i="14" s="1"/>
  <c r="J47" i="14"/>
  <c r="O47" i="14" s="1"/>
  <c r="J51" i="14"/>
  <c r="O51" i="14" s="1"/>
  <c r="J55" i="14"/>
  <c r="O55" i="14" s="1"/>
  <c r="J59" i="14"/>
  <c r="O59" i="14" s="1"/>
  <c r="J63" i="14"/>
  <c r="O63" i="14" s="1"/>
  <c r="J67" i="14"/>
  <c r="O67" i="14" s="1"/>
  <c r="J73" i="14"/>
  <c r="O73" i="14" s="1"/>
  <c r="J77" i="14"/>
  <c r="O77" i="14" s="1"/>
  <c r="J81" i="14"/>
  <c r="O81" i="14" s="1"/>
  <c r="J85" i="14"/>
  <c r="O85" i="14" s="1"/>
  <c r="J90" i="14"/>
  <c r="O90" i="14" s="1"/>
  <c r="J94" i="14"/>
  <c r="O94" i="14" s="1"/>
  <c r="J99" i="14"/>
  <c r="O99" i="14" s="1"/>
  <c r="J103" i="14"/>
  <c r="O103" i="14" s="1"/>
  <c r="J107" i="14"/>
  <c r="O107" i="14" s="1"/>
  <c r="J113" i="14"/>
  <c r="O113" i="14" s="1"/>
  <c r="J117" i="14"/>
  <c r="O117" i="14" s="1"/>
  <c r="J125" i="14"/>
  <c r="O125" i="14" s="1"/>
  <c r="J4" i="14"/>
  <c r="O4" i="14" s="1"/>
  <c r="J20" i="14"/>
  <c r="O20" i="14" s="1"/>
  <c r="J24" i="14"/>
  <c r="O24" i="14" s="1"/>
  <c r="J8" i="14"/>
  <c r="O8" i="14" s="1"/>
  <c r="J12" i="14"/>
  <c r="O12" i="14" s="1"/>
  <c r="J3" i="14"/>
  <c r="J2" i="14"/>
  <c r="O2" i="14" s="1"/>
  <c r="K50" i="14"/>
  <c r="L2" i="14" l="1"/>
  <c r="L3" i="14"/>
  <c r="O3" i="14"/>
  <c r="L27" i="14"/>
  <c r="O27" i="14"/>
  <c r="B10" i="21"/>
  <c r="B11" i="21" s="1"/>
  <c r="L50" i="14" l="1"/>
  <c r="L117" i="14" l="1"/>
  <c r="L125" i="14"/>
  <c r="L62" i="14"/>
  <c r="L115" i="14"/>
  <c r="L119" i="14"/>
  <c r="L10" i="14"/>
  <c r="L67" i="14"/>
  <c r="L63" i="14"/>
  <c r="L116" i="14"/>
  <c r="L124" i="14"/>
  <c r="L105" i="14"/>
  <c r="L44" i="14"/>
  <c r="L114" i="14"/>
  <c r="L118" i="14"/>
  <c r="L113" i="14" l="1"/>
  <c r="L86" i="14"/>
  <c r="L18" i="14"/>
  <c r="L21" i="14"/>
  <c r="L45" i="14"/>
  <c r="L58" i="14"/>
  <c r="L76" i="14"/>
  <c r="L79" i="14"/>
  <c r="L112" i="14"/>
  <c r="L83" i="14"/>
  <c r="L96" i="14"/>
  <c r="L99" i="14"/>
  <c r="L19" i="14"/>
  <c r="L103" i="14"/>
  <c r="L32" i="14"/>
  <c r="L35" i="14"/>
  <c r="L59" i="14"/>
  <c r="L73" i="14"/>
  <c r="L84" i="14"/>
  <c r="L97" i="14"/>
  <c r="L102" i="14"/>
  <c r="L104" i="14"/>
  <c r="L107" i="14"/>
  <c r="L48" i="14"/>
  <c r="L69" i="14"/>
  <c r="L74" i="14"/>
  <c r="L77" i="14"/>
  <c r="L29" i="14"/>
  <c r="L85" i="14"/>
  <c r="L100" i="14"/>
  <c r="L15" i="14"/>
  <c r="L53" i="14"/>
  <c r="L57" i="14"/>
  <c r="L70" i="14"/>
  <c r="L75" i="14"/>
  <c r="L81" i="14"/>
  <c r="L43" i="14"/>
  <c r="L93" i="14" l="1"/>
  <c r="L108" i="14"/>
  <c r="L5" i="14"/>
  <c r="L31" i="14"/>
  <c r="L36" i="14"/>
  <c r="L49" i="14"/>
  <c r="L40" i="14"/>
  <c r="L95" i="14"/>
  <c r="L89" i="14"/>
  <c r="L38" i="14"/>
  <c r="L54" i="14"/>
  <c r="L8" i="14"/>
  <c r="L30" i="14"/>
  <c r="L20" i="14"/>
  <c r="L71" i="14"/>
  <c r="L64" i="14"/>
  <c r="L37" i="14"/>
  <c r="L9" i="14"/>
  <c r="L106" i="14"/>
  <c r="L51" i="14"/>
  <c r="L25" i="14"/>
  <c r="L78" i="14"/>
  <c r="L55" i="14"/>
  <c r="L47" i="14"/>
  <c r="L46" i="14"/>
  <c r="L101" i="14"/>
  <c r="L33" i="14"/>
  <c r="L7" i="14"/>
  <c r="L6" i="14"/>
  <c r="L17" i="14"/>
  <c r="L92" i="14"/>
  <c r="L91" i="14"/>
  <c r="L88" i="14"/>
  <c r="L56" i="14"/>
  <c r="L66" i="14"/>
  <c r="L52" i="14"/>
  <c r="L60" i="14"/>
  <c r="L65" i="14"/>
  <c r="L26" i="14"/>
  <c r="L90" i="14"/>
  <c r="L111" i="14"/>
  <c r="L34" i="14"/>
  <c r="L4" i="14"/>
  <c r="L80" i="14"/>
  <c r="L22" i="14"/>
  <c r="L41" i="14"/>
  <c r="L61" i="14"/>
  <c r="L82" i="14"/>
  <c r="L23" i="14"/>
  <c r="L24" i="14"/>
  <c r="L94" i="14"/>
  <c r="L13" i="14"/>
  <c r="L14" i="14" l="1"/>
  <c r="L12" i="14"/>
  <c r="B2" i="21" l="1"/>
  <c r="B12" i="21" s="1"/>
  <c r="L138" i="14"/>
</calcChain>
</file>

<file path=xl/sharedStrings.xml><?xml version="1.0" encoding="utf-8"?>
<sst xmlns="http://schemas.openxmlformats.org/spreadsheetml/2006/main" count="1507" uniqueCount="264">
  <si>
    <t>Footprint</t>
  </si>
  <si>
    <t>LED SMD 1206</t>
  </si>
  <si>
    <t>SMD_CAP_0603</t>
  </si>
  <si>
    <t>CAPMP6032X280N</t>
  </si>
  <si>
    <t>SMD_CAP_1206</t>
  </si>
  <si>
    <t>Fuse SMD 1206</t>
  </si>
  <si>
    <t>Header 1x4 male rightangle</t>
  </si>
  <si>
    <t>SOT23-3</t>
  </si>
  <si>
    <t>SO8_NARROW_N</t>
  </si>
  <si>
    <t>phonix 10pin right 3.81</t>
  </si>
  <si>
    <t>phonix 4pin right 3.81</t>
  </si>
  <si>
    <t>phonix 8pin right 3.81</t>
  </si>
  <si>
    <t>CN_JST-B8B-S_XH</t>
  </si>
  <si>
    <t>phonix 2pin right 5.08</t>
  </si>
  <si>
    <t>RES 0603 (1608X06L)</t>
  </si>
  <si>
    <t>RES 1206 (3216X08L)</t>
  </si>
  <si>
    <t>D2PAK-3</t>
  </si>
  <si>
    <t>SOT223</t>
  </si>
  <si>
    <t>TE FSMSMTR</t>
  </si>
  <si>
    <t>LED 0603/1608 RED</t>
  </si>
  <si>
    <t>SW DIP-6</t>
  </si>
  <si>
    <t>DIP Switch x6</t>
  </si>
  <si>
    <t>SO-16</t>
  </si>
  <si>
    <t>LQFP-48</t>
  </si>
  <si>
    <t>USB Micro</t>
  </si>
  <si>
    <t>FCI USB 10118193-0001LF</t>
  </si>
  <si>
    <t>Crystal SMD</t>
  </si>
  <si>
    <t>XTAL RTC - Right</t>
  </si>
  <si>
    <t>1206</t>
  </si>
  <si>
    <t>Relay 20x16x20 HJR</t>
  </si>
  <si>
    <t>PS2501-1</t>
  </si>
  <si>
    <t>CN_JST-B4B-S_XH</t>
  </si>
  <si>
    <t>SW DIP-4</t>
  </si>
  <si>
    <t>DIP Switch x4</t>
  </si>
  <si>
    <t>cap 03</t>
  </si>
  <si>
    <t>Power Jack</t>
  </si>
  <si>
    <t>BOURNS SRR1280</t>
  </si>
  <si>
    <t>HEADER 6X1</t>
  </si>
  <si>
    <t>TO-263-5</t>
  </si>
  <si>
    <t>RES 0805 (2012X06L)</t>
  </si>
  <si>
    <t>LQFP-64</t>
  </si>
  <si>
    <t>MOLEX SD-73100-0114</t>
  </si>
  <si>
    <t>Minimelf</t>
  </si>
  <si>
    <t>DO-35</t>
  </si>
  <si>
    <t>R 0805 / 2012</t>
  </si>
  <si>
    <t>Jumper</t>
  </si>
  <si>
    <t>Jumper Small - 2.54 - GRAY</t>
  </si>
  <si>
    <t>Female 6x1</t>
  </si>
  <si>
    <t>Switch - SPDT 15.5</t>
  </si>
  <si>
    <t>Socket_SIM_MEM</t>
  </si>
  <si>
    <t>microsd&amp;SimCardSocket</t>
  </si>
  <si>
    <t>Quectel UC15</t>
  </si>
  <si>
    <t>DIP Switch x2</t>
  </si>
  <si>
    <t>SW DIP-2</t>
  </si>
  <si>
    <t>Component</t>
  </si>
  <si>
    <t>Required Amount</t>
  </si>
  <si>
    <t>javan</t>
  </si>
  <si>
    <t>ickala</t>
  </si>
  <si>
    <t>sedra</t>
  </si>
  <si>
    <t>amjadkala</t>
  </si>
  <si>
    <t>sisoog</t>
  </si>
  <si>
    <t>Store</t>
  </si>
  <si>
    <t>HBS</t>
  </si>
  <si>
    <t>EBS</t>
  </si>
  <si>
    <t>All Requ.</t>
  </si>
  <si>
    <t>Unit Price (Rial)</t>
  </si>
  <si>
    <t>Total Price (Rial)</t>
  </si>
  <si>
    <t>Res 1.5K(603)</t>
  </si>
  <si>
    <t>Res 1.5K(805)</t>
  </si>
  <si>
    <t>Cap 1000uF(dip)</t>
  </si>
  <si>
    <t>Res 100K(1206)</t>
  </si>
  <si>
    <t>Cap 100nF(1206)</t>
  </si>
  <si>
    <t>Cap 100nF(603)</t>
  </si>
  <si>
    <t>Cap 100uF(dip)</t>
  </si>
  <si>
    <t>Res 10K(1206)</t>
  </si>
  <si>
    <t>Res 10K(603)</t>
  </si>
  <si>
    <t>Res 150R(1206)</t>
  </si>
  <si>
    <t>Res 15K(1206)</t>
  </si>
  <si>
    <t>Res 180K(1206)</t>
  </si>
  <si>
    <t>Res 1K(1206)</t>
  </si>
  <si>
    <t>Res 1K(603)</t>
  </si>
  <si>
    <t>Res 20K(603)</t>
  </si>
  <si>
    <t>Res 20R(603)</t>
  </si>
  <si>
    <t>Res 2K(603)</t>
  </si>
  <si>
    <t>Res 3.6K(805)</t>
  </si>
  <si>
    <t>Res 4.7K(603)</t>
  </si>
  <si>
    <t>Res 470R(603)</t>
  </si>
  <si>
    <t>Res 47K(603)</t>
  </si>
  <si>
    <t>Res 5K(1206)</t>
  </si>
  <si>
    <t>Res 5K(603)</t>
  </si>
  <si>
    <t>Res 680R(603)</t>
  </si>
  <si>
    <t>Cap 10pF(603)</t>
  </si>
  <si>
    <t>Cap 10uF(603)</t>
  </si>
  <si>
    <t>Cap 1uF(603)</t>
  </si>
  <si>
    <t>Cap 20pF(603)</t>
  </si>
  <si>
    <t>Cap 330nF(1206)</t>
  </si>
  <si>
    <t>Cap 33pF(603)</t>
  </si>
  <si>
    <t>Inventory</t>
  </si>
  <si>
    <t>Res 560R(603)</t>
  </si>
  <si>
    <t>Varistor Short Hieght - Vertical</t>
  </si>
  <si>
    <t>SOT23_BEC_M</t>
  </si>
  <si>
    <t>IC 74HC165</t>
  </si>
  <si>
    <t>Reg AMS1117-3.3</t>
  </si>
  <si>
    <t>Tr BC848</t>
  </si>
  <si>
    <t>FB BLM21PG</t>
  </si>
  <si>
    <t>Tr BSS138</t>
  </si>
  <si>
    <t>DZ 5.1V(dip)</t>
  </si>
  <si>
    <t>DZ 6.8V(Minimelf)</t>
  </si>
  <si>
    <t>F 1A(1206)</t>
  </si>
  <si>
    <t>Ind 100uH(CD54)</t>
  </si>
  <si>
    <t>Reg L7805</t>
  </si>
  <si>
    <t>Reg LM2576-Adj</t>
  </si>
  <si>
    <t>Phoenix 2MR 5.08</t>
  </si>
  <si>
    <t>Phoenix 10MR 3.81</t>
  </si>
  <si>
    <t>Phoenix 4MR 3.81</t>
  </si>
  <si>
    <t>Phoenix 8MR 3.81</t>
  </si>
  <si>
    <t>SMA FMR</t>
  </si>
  <si>
    <t>IC STM32F103RET6</t>
  </si>
  <si>
    <t>IC ULN2003</t>
  </si>
  <si>
    <t>XH 4FMR</t>
  </si>
  <si>
    <t>XH 4MR</t>
  </si>
  <si>
    <t>XH 8FMR</t>
  </si>
  <si>
    <t>XH 8MR</t>
  </si>
  <si>
    <t>XTAL 8MHz</t>
  </si>
  <si>
    <t>LED Green(1206)</t>
  </si>
  <si>
    <t>LED Red(1206)</t>
  </si>
  <si>
    <t>D SM712</t>
  </si>
  <si>
    <t>DZ 3.6V(Minimelf)</t>
  </si>
  <si>
    <t>DZ 5.6V(Minimelf)</t>
  </si>
  <si>
    <t>LED Red(603)</t>
  </si>
  <si>
    <t>Opto PC814</t>
  </si>
  <si>
    <t>Opto TLP521</t>
  </si>
  <si>
    <t>Res 10K(805)</t>
  </si>
  <si>
    <t>XTAL 32.768KHz</t>
  </si>
  <si>
    <t>Cap 2200uF(dip)</t>
  </si>
  <si>
    <t>DZ 30V(Minimelf)</t>
  </si>
  <si>
    <t>Ind 22uH(HPC6045)</t>
  </si>
  <si>
    <t>Res 1K(805)</t>
  </si>
  <si>
    <t>Res 20R(1206)</t>
  </si>
  <si>
    <t>Cap 22pF(603)</t>
  </si>
  <si>
    <t>F 4A(1206)</t>
  </si>
  <si>
    <t>Ind 100uH(RH127)</t>
  </si>
  <si>
    <t>Pin Header Male Right 1x4</t>
  </si>
  <si>
    <t>Pin Header Female 1x6</t>
  </si>
  <si>
    <t>Push Button</t>
  </si>
  <si>
    <t>SW DPDT</t>
  </si>
  <si>
    <t>D LL4148</t>
  </si>
  <si>
    <t>Pin Header Male 1x6 19mm</t>
  </si>
  <si>
    <t>1N4148 smd</t>
  </si>
  <si>
    <t>RJ45 FMR</t>
  </si>
  <si>
    <t>RJ45 Female Right</t>
  </si>
  <si>
    <t>Wired</t>
  </si>
  <si>
    <t>CAPMP3216X180N</t>
  </si>
  <si>
    <t>CD45 SMD Inductor</t>
  </si>
  <si>
    <t>RFID RC522 Module</t>
  </si>
  <si>
    <t>Power Source 24V 2A</t>
  </si>
  <si>
    <t>SMA Antena</t>
  </si>
  <si>
    <t>lion</t>
  </si>
  <si>
    <t>gate</t>
  </si>
  <si>
    <t>Pin Header Male 2x1</t>
  </si>
  <si>
    <t>Male 2X1</t>
  </si>
  <si>
    <t>Pin Header Female 20x2</t>
  </si>
  <si>
    <t>FEMALE 20x2</t>
  </si>
  <si>
    <t>Reg LM2576-5V</t>
  </si>
  <si>
    <t>Rasberry Pi4  2GB RAM</t>
  </si>
  <si>
    <t>LAN Cable(5m)</t>
  </si>
  <si>
    <t>Rasberry FAN</t>
  </si>
  <si>
    <t>SD Card(16GB)</t>
  </si>
  <si>
    <t>Relay 5V 7A</t>
  </si>
  <si>
    <t>تعداد طبقات</t>
  </si>
  <si>
    <t>تعداد</t>
  </si>
  <si>
    <t>Res 390R(603)</t>
  </si>
  <si>
    <t>Cap 100uF(Ctantal)</t>
  </si>
  <si>
    <t>Cap 10uF(Ctantal)</t>
  </si>
  <si>
    <t>Cap 10uF(Atantal)</t>
  </si>
  <si>
    <t>IC ADM485</t>
  </si>
  <si>
    <t>cable</t>
  </si>
  <si>
    <t>IC 74HC595</t>
  </si>
  <si>
    <t>HPC6045 or CD54 SMD INDUCTOR</t>
  </si>
  <si>
    <t>Var 07D471K</t>
  </si>
  <si>
    <t>D SM5822</t>
  </si>
  <si>
    <t>1N5822 smd - Size A (SMA) - smd code SS34</t>
  </si>
  <si>
    <t>or 07D431K or 07D391K</t>
  </si>
  <si>
    <t>اطلاعات پروژه</t>
  </si>
  <si>
    <t>تعداد پنل مکانیکی</t>
  </si>
  <si>
    <t>تعداد پنل تاچ</t>
  </si>
  <si>
    <t>عنوان</t>
  </si>
  <si>
    <t>نوع</t>
  </si>
  <si>
    <t>ایاب و ذهاب</t>
  </si>
  <si>
    <t>مبلغ(ریال)</t>
  </si>
  <si>
    <t>پاور 24V  15A</t>
  </si>
  <si>
    <t>هر متر زوج‌سیم</t>
  </si>
  <si>
    <t>پاور و سیم مازاد</t>
  </si>
  <si>
    <t>Pair of Wires(10m)</t>
  </si>
  <si>
    <t>AKM</t>
  </si>
  <si>
    <t>AFT</t>
  </si>
  <si>
    <t>digikala</t>
  </si>
  <si>
    <t>سیم برق افشان 2 در 0/5</t>
  </si>
  <si>
    <t>سود پروژه</t>
  </si>
  <si>
    <t>DZ 9.1V(Minimelf)</t>
  </si>
  <si>
    <t>Don't Forger Header 2x1</t>
  </si>
  <si>
    <t>Jumper - 2.54 - And it's 2x1 Header</t>
  </si>
  <si>
    <t>bought</t>
  </si>
  <si>
    <t>Res 3.6K(1206)</t>
  </si>
  <si>
    <t>Res 4.7K(805)</t>
  </si>
  <si>
    <t>F 2A(1206)</t>
  </si>
  <si>
    <t>Cap 1nF(603)</t>
  </si>
  <si>
    <t>Res 100K(603)</t>
  </si>
  <si>
    <t>DZ 13V(Minimelf)</t>
  </si>
  <si>
    <t>Reg LM2576-12V</t>
  </si>
  <si>
    <t>paya</t>
  </si>
  <si>
    <t>IC STM32F103C8T6</t>
  </si>
  <si>
    <t xml:space="preserve">LQFP-48 - or CBT6 </t>
  </si>
  <si>
    <t>XH 5FMR</t>
  </si>
  <si>
    <t>XH 5MR</t>
  </si>
  <si>
    <t>CN_JST-B5B-S_XH</t>
  </si>
  <si>
    <t>Res 5.6K(0805)</t>
  </si>
  <si>
    <r>
      <t xml:space="preserve"> </t>
    </r>
    <r>
      <rPr>
        <b/>
        <sz val="18"/>
        <color rgb="FF00B050"/>
        <rFont val="Times New Roman"/>
        <family val="1"/>
      </rPr>
      <t>EBS V1.0</t>
    </r>
  </si>
  <si>
    <r>
      <t xml:space="preserve"> </t>
    </r>
    <r>
      <rPr>
        <b/>
        <sz val="18"/>
        <color rgb="FF00B050"/>
        <rFont val="Times New Roman"/>
        <family val="1"/>
      </rPr>
      <t>EBS V2.0</t>
    </r>
  </si>
  <si>
    <r>
      <t xml:space="preserve"> </t>
    </r>
    <r>
      <rPr>
        <b/>
        <sz val="18"/>
        <color rgb="FF00B050"/>
        <rFont val="Times New Roman"/>
        <family val="1"/>
      </rPr>
      <t>EBS V3.0</t>
    </r>
  </si>
  <si>
    <r>
      <t xml:space="preserve"> </t>
    </r>
    <r>
      <rPr>
        <b/>
        <sz val="18"/>
        <color rgb="FF00B050"/>
        <rFont val="Times New Roman"/>
        <family val="1"/>
      </rPr>
      <t>HBS V1.0</t>
    </r>
  </si>
  <si>
    <r>
      <t xml:space="preserve"> </t>
    </r>
    <r>
      <rPr>
        <b/>
        <sz val="18"/>
        <color rgb="FF00B050"/>
        <rFont val="Times New Roman"/>
        <family val="1"/>
      </rPr>
      <t>HBS V2.0</t>
    </r>
  </si>
  <si>
    <r>
      <t xml:space="preserve"> </t>
    </r>
    <r>
      <rPr>
        <b/>
        <sz val="18"/>
        <color rgb="FF00B050"/>
        <rFont val="Times New Roman"/>
        <family val="1"/>
      </rPr>
      <t>HBS V3.0</t>
    </r>
  </si>
  <si>
    <r>
      <t xml:space="preserve"> </t>
    </r>
    <r>
      <rPr>
        <b/>
        <sz val="18"/>
        <color rgb="FF00B050"/>
        <rFont val="Times New Roman"/>
        <family val="1"/>
      </rPr>
      <t>MBS V1.0</t>
    </r>
  </si>
  <si>
    <r>
      <t xml:space="preserve"> </t>
    </r>
    <r>
      <rPr>
        <b/>
        <sz val="18"/>
        <color rgb="FF00B050"/>
        <rFont val="Times New Roman"/>
        <family val="1"/>
      </rPr>
      <t>MBS V2.0</t>
    </r>
  </si>
  <si>
    <r>
      <t xml:space="preserve"> </t>
    </r>
    <r>
      <rPr>
        <b/>
        <sz val="18"/>
        <color rgb="FF00B050"/>
        <rFont val="Times New Roman"/>
        <family val="1"/>
      </rPr>
      <t>MOBS V1.0</t>
    </r>
  </si>
  <si>
    <r>
      <t xml:space="preserve"> </t>
    </r>
    <r>
      <rPr>
        <b/>
        <sz val="18"/>
        <color rgb="FF00B050"/>
        <rFont val="Times New Roman"/>
        <family val="1"/>
      </rPr>
      <t>MOBS V2.0</t>
    </r>
  </si>
  <si>
    <t>HBS V1.0</t>
  </si>
  <si>
    <t>HBS V2.0</t>
  </si>
  <si>
    <t>EBS V1.0</t>
  </si>
  <si>
    <t>EBS V3.0</t>
  </si>
  <si>
    <t>MBS V1.0</t>
  </si>
  <si>
    <t>MOBS V1.0</t>
  </si>
  <si>
    <t>1-&gt;2</t>
  </si>
  <si>
    <t>Print Board HBS V1.0</t>
  </si>
  <si>
    <t>Assemble Board HBS V1.0</t>
  </si>
  <si>
    <t>Print Board HBS V2.0</t>
  </si>
  <si>
    <t>Assemble Board HBS V2.0</t>
  </si>
  <si>
    <t>Print Board EBS V2.0</t>
  </si>
  <si>
    <t>Print Board EBS V1.0</t>
  </si>
  <si>
    <t>Assemble Board EBS V1.0</t>
  </si>
  <si>
    <t>Print Board EBS V3.0</t>
  </si>
  <si>
    <t>Assemble Board EBS V3.0</t>
  </si>
  <si>
    <t>Print Board MBS V1.0</t>
  </si>
  <si>
    <t>Assemble Board MBS V1.0</t>
  </si>
  <si>
    <t>Print Board MOBS V1.0</t>
  </si>
  <si>
    <t>Assemble Board MOBS V1.0</t>
  </si>
  <si>
    <t>قیمت فروش</t>
  </si>
  <si>
    <t>قیمت پنل‌ها</t>
  </si>
  <si>
    <t>قیمت های فروش</t>
  </si>
  <si>
    <t>پنل</t>
  </si>
  <si>
    <t xml:space="preserve"> ثابت پروژه</t>
  </si>
  <si>
    <t xml:space="preserve"> هزینه بردها</t>
  </si>
  <si>
    <t>قیمت برد EBS</t>
  </si>
  <si>
    <t>قیمت برد HBS</t>
  </si>
  <si>
    <t>کابل LAN</t>
  </si>
  <si>
    <t>هزینه پاور</t>
  </si>
  <si>
    <t>هزینه کابل LAN</t>
  </si>
  <si>
    <t>هزینه سیم</t>
  </si>
  <si>
    <t>ثابت پروژه</t>
  </si>
  <si>
    <t>Assemble Board EBS V2.0</t>
  </si>
  <si>
    <t>Ind 2.2uH(1210)</t>
  </si>
  <si>
    <t>Cap 330nF(603)</t>
  </si>
  <si>
    <t>SMD_CAP_603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</si>
</sst>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theme="0"/>
      <name val="Segoe UI"/>
      <family val="2"/>
    </font>
    <font>
      <u/>
      <sz val="10"/>
      <color theme="10"/>
      <name val="Segoe UI"/>
      <family val="2"/>
    </font>
    <font>
      <sz val="11"/>
      <color theme="1"/>
      <name val="B Titr"/>
      <charset val="178"/>
    </font>
    <font>
      <b/>
      <sz val="18"/>
      <color theme="0"/>
      <name val="B Titr"/>
      <charset val="178"/>
    </font>
    <font>
      <sz val="18"/>
      <color theme="1"/>
      <name val="B Titr"/>
      <charset val="178"/>
    </font>
    <font>
      <sz val="18"/>
      <color rgb="FF00B050"/>
      <name val="B Titr"/>
      <charset val="178"/>
    </font>
    <font>
      <sz val="18"/>
      <color rgb="FFFFC000"/>
      <name val="B Titr"/>
      <charset val="178"/>
    </font>
    <font>
      <b/>
      <sz val="18"/>
      <color rgb="FF00B050"/>
      <name val="Segoe UI"/>
      <family val="2"/>
    </font>
    <font>
      <b/>
      <sz val="12"/>
      <color theme="1"/>
      <name val="B Nazanin"/>
      <charset val="178"/>
    </font>
    <font>
      <sz val="11"/>
      <color theme="1"/>
      <name val="Segoe UI"/>
    </font>
    <font>
      <b/>
      <sz val="18"/>
      <color rgb="FF00B050"/>
      <name val="B Titr"/>
      <charset val="178"/>
    </font>
    <font>
      <b/>
      <sz val="18"/>
      <color rgb="FF00B050"/>
      <name val="Times New Roman"/>
      <family val="1"/>
    </font>
    <font>
      <sz val="2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 applyProtection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1" fillId="0" borderId="1" xfId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left" vertical="center"/>
    </xf>
    <xf numFmtId="0" fontId="5" fillId="0" borderId="3" xfId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left" vertical="center"/>
    </xf>
    <xf numFmtId="3" fontId="6" fillId="0" borderId="5" xfId="0" applyNumberFormat="1" applyFont="1" applyFill="1" applyBorder="1" applyAlignment="1" applyProtection="1">
      <alignment horizontal="left" vertical="center"/>
    </xf>
    <xf numFmtId="0" fontId="2" fillId="0" borderId="6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NumberFormat="1"/>
    <xf numFmtId="3" fontId="8" fillId="0" borderId="0" xfId="0" applyNumberFormat="1" applyFont="1" applyFill="1" applyBorder="1" applyAlignment="1" applyProtection="1">
      <alignment horizontal="center" vertical="center"/>
    </xf>
    <xf numFmtId="3" fontId="8" fillId="0" borderId="0" xfId="0" applyNumberFormat="1" applyFont="1" applyFill="1" applyAlignment="1" applyProtection="1">
      <alignment horizontal="center"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3" fontId="9" fillId="5" borderId="0" xfId="0" applyNumberFormat="1" applyFont="1" applyFill="1" applyAlignment="1" applyProtection="1">
      <alignment horizontal="center" vertical="center"/>
      <protection locked="0"/>
    </xf>
    <xf numFmtId="3" fontId="9" fillId="0" borderId="0" xfId="0" applyNumberFormat="1" applyFont="1" applyFill="1" applyAlignment="1" applyProtection="1">
      <alignment horizontal="center" vertical="center"/>
    </xf>
    <xf numFmtId="3" fontId="1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left" vertical="center"/>
    </xf>
    <xf numFmtId="3" fontId="6" fillId="7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quotePrefix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</xf>
    <xf numFmtId="3" fontId="14" fillId="0" borderId="0" xfId="0" applyNumberFormat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Alignment="1" applyProtection="1">
      <alignment horizontal="center" vertical="center"/>
    </xf>
    <xf numFmtId="3" fontId="7" fillId="3" borderId="9" xfId="0" applyNumberFormat="1" applyFont="1" applyFill="1" applyBorder="1" applyAlignment="1">
      <alignment horizontal="center" vertical="center" wrapText="1"/>
    </xf>
    <xf numFmtId="3" fontId="7" fillId="6" borderId="10" xfId="0" applyNumberFormat="1" applyFont="1" applyFill="1" applyBorder="1" applyAlignment="1">
      <alignment horizontal="center" vertical="center" wrapText="1"/>
    </xf>
    <xf numFmtId="3" fontId="7" fillId="4" borderId="7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C00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C00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C00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C00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name val="Segoe U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B Tit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right style="thin">
          <color indexed="64"/>
        </right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0"/>
        </top>
      </border>
    </dxf>
    <dxf>
      <border outline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1">
      <tableStyleElement type="wholeTable" dxfId="131"/>
    </tableStyle>
  </tableStyles>
  <colors>
    <mruColors>
      <color rgb="FFFF99FF"/>
      <color rgb="FFFF66FF"/>
      <color rgb="FFFF33CC"/>
      <color rgb="FF3FC808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UB" displayName="HUB" ref="A1:C3" totalsRowShown="0" headerRowDxfId="130" dataDxfId="128" headerRowBorderDxfId="129" tableBorderDxfId="127" totalsRowBorderDxfId="126">
  <autoFilter ref="A1:C3"/>
  <tableColumns count="3">
    <tableColumn id="1" name="Component" dataDxfId="125"/>
    <tableColumn id="2" name="Footprint" dataDxfId="124"/>
    <tableColumn id="3" name="Required Amount" dataDxfId="1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MOBS" displayName="MOBS" ref="A1:C52" totalsRowShown="0" headerRowDxfId="63" dataDxfId="61" headerRowBorderDxfId="62" tableBorderDxfId="60" totalsRowBorderDxfId="59">
  <autoFilter ref="A1:C52"/>
  <tableColumns count="3">
    <tableColumn id="1" name="Component" dataDxfId="58"/>
    <tableColumn id="2" name="Footprint" dataDxfId="57"/>
    <tableColumn id="3" name="Required Amount" dataDxfId="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Sidex" displayName="Sidex" ref="A1:O138" totalsRowCount="1" headerRowDxfId="55" dataDxfId="53" headerRowBorderDxfId="54" tableBorderDxfId="52" totalsRowBorderDxfId="51">
  <autoFilter ref="A1:O137">
    <filterColumn colId="9">
      <filters>
        <filter val="10"/>
        <filter val="101"/>
        <filter val="11"/>
        <filter val="12"/>
        <filter val="120"/>
        <filter val="126"/>
        <filter val="128"/>
        <filter val="13"/>
        <filter val="132"/>
        <filter val="14"/>
        <filter val="141"/>
        <filter val="15"/>
        <filter val="16"/>
        <filter val="163"/>
        <filter val="17"/>
        <filter val="19"/>
        <filter val="20"/>
        <filter val="210"/>
        <filter val="22"/>
        <filter val="25"/>
        <filter val="28"/>
        <filter val="29"/>
        <filter val="3"/>
        <filter val="33"/>
        <filter val="5"/>
        <filter val="59"/>
        <filter val="6"/>
        <filter val="8"/>
        <filter val="80"/>
        <filter val="85"/>
      </filters>
    </filterColumn>
  </autoFilter>
  <tableColumns count="15">
    <tableColumn id="1" name="Component" dataDxfId="50" totalsRowDxfId="14"/>
    <tableColumn id="2" name="Footprint" dataDxfId="49" totalsRowDxfId="13"/>
    <tableColumn id="3" name="HBS V1.0" dataDxfId="48" totalsRowDxfId="12"/>
    <tableColumn id="10" name="HBS V2.0" dataDxfId="47" totalsRowDxfId="11"/>
    <tableColumn id="4" name="EBS V1.0" dataDxfId="46" totalsRowDxfId="10">
      <calculatedColumnFormula>IFERROR(VLOOKUP(A2,EBS[#All],3,FALSE)*'اطلاعات پروژه'!B3,0)</calculatedColumnFormula>
    </tableColumn>
    <tableColumn id="14" name="EBS V3.0" dataDxfId="45" totalsRowDxfId="9">
      <calculatedColumnFormula>IFERROR(VLOOKUP(A2,EBSV23[#All],3,FALSE)*'اطلاعات پروژه'!B$5,0)</calculatedColumnFormula>
    </tableColumn>
    <tableColumn id="5" name="MBS V1.0" dataDxfId="44" totalsRowDxfId="8">
      <calculatedColumnFormula>IFERROR(VLOOKUP(A2,MBS[#All],3,FALSE),0)</calculatedColumnFormula>
    </tableColumn>
    <tableColumn id="6" name="MOBS V1.0" dataDxfId="43" totalsRowDxfId="7">
      <calculatedColumnFormula>IFERROR(VLOOKUP(A2,MOBS[#All],3,FALSE),0)</calculatedColumnFormula>
    </tableColumn>
    <tableColumn id="8" name="1-&gt;2" dataDxfId="42" totalsRowDxfId="6"/>
    <tableColumn id="11" name="All Requ." dataDxfId="41" totalsRowDxfId="5">
      <calculatedColumnFormula>SUM(C2:I2)</calculatedColumnFormula>
    </tableColumn>
    <tableColumn id="12" name="Unit Price (Rial)" dataDxfId="40" totalsRowDxfId="4"/>
    <tableColumn id="13" name="Total Price (Rial)" totalsRowFunction="custom" dataDxfId="39" totalsRowDxfId="3">
      <calculatedColumnFormula>J2*K2</calculatedColumnFormula>
      <totalsRowFormula>SUM(Sidex[Total Price (Rial)])</totalsRowFormula>
    </tableColumn>
    <tableColumn id="15" name="Store" dataDxfId="38" totalsRowDxfId="2"/>
    <tableColumn id="18" name="Inventory" dataDxfId="37" totalsRowDxfId="1"/>
    <tableColumn id="9" name="bought" dataDxfId="36" totalsRowDxfId="0">
      <calculatedColumnFormula>Sidex[[#This Row],[All Requ.]]-Sidex[[#This Row],[Inventory]]</calculatedColumnFormula>
    </tableColumn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id="9" name="info" displayName="info" ref="A2:C15" totalsRowShown="0" headerRowDxfId="35" dataDxfId="34">
  <tableColumns count="3">
    <tableColumn id="1" name="عنوان" dataDxfId="33"/>
    <tableColumn id="2" name="تعداد" dataDxfId="32"/>
    <tableColumn id="3" name="نوع" dataDxfId="3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0" name="other" displayName="other" ref="D3:H4" totalsRowShown="0" headerRowDxfId="30" dataDxfId="29">
  <tableColumns count="5">
    <tableColumn id="1" name="ایاب و ذهاب" dataDxfId="28"/>
    <tableColumn id="7" name=" ثابت پروژه" dataDxfId="27"/>
    <tableColumn id="4" name="پنل" dataDxfId="26"/>
    <tableColumn id="2" name="EBS" dataDxfId="25"/>
    <tableColumn id="8" name="HBS" dataDxfId="2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A3:C4" totalsRowShown="0" headerRowDxfId="23" dataDxfId="22">
  <tableColumns count="3">
    <tableColumn id="1" name="هر متر زوج‌سیم" dataDxfId="21"/>
    <tableColumn id="3" name="کابل LAN" dataDxfId="20"/>
    <tableColumn id="2" name="پاور 24V  15A" dataDxfId="19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21" name="Total" displayName="Total" ref="A1:B12" totalsRowShown="0" headerRowDxfId="18" dataDxfId="17">
  <tableColumns count="2">
    <tableColumn id="1" name="عنوان" dataDxfId="16"/>
    <tableColumn id="2" name="مبلغ(ریال)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PS" displayName="TPS" ref="A1:C26" totalsRowShown="0" headerRowDxfId="122" dataDxfId="120" headerRowBorderDxfId="121" tableBorderDxfId="119">
  <autoFilter ref="A1:C26"/>
  <tableColumns count="3">
    <tableColumn id="1" name="Component" dataDxfId="118"/>
    <tableColumn id="2" name="Footprint" dataDxfId="117"/>
    <tableColumn id="3" name="Required Amount" dataDxfId="1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BS" displayName="HBS" ref="A1:C69" totalsRowShown="0" headerRowDxfId="115" headerRowBorderDxfId="114" tableBorderDxfId="113" totalsRowBorderDxfId="112">
  <autoFilter ref="A1:C69"/>
  <tableColumns count="3">
    <tableColumn id="1" name="Component" dataDxfId="111"/>
    <tableColumn id="2" name="Footprint" dataDxfId="110"/>
    <tableColumn id="3" name="Required Amount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HBSV2" displayName="HBSV2" ref="A1:C72" totalsRowShown="0" headerRowDxfId="108" headerRowBorderDxfId="107" tableBorderDxfId="106" totalsRowBorderDxfId="105">
  <autoFilter ref="A1:C72"/>
  <tableColumns count="3">
    <tableColumn id="1" name="Component" dataDxfId="104"/>
    <tableColumn id="2" name="Footprint" dataDxfId="103"/>
    <tableColumn id="3" name="Required Amount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HBSV29" displayName="HBSV29" ref="A1:C70" totalsRowShown="0" headerRowDxfId="101" headerRowBorderDxfId="100" tableBorderDxfId="99" totalsRowBorderDxfId="98">
  <autoFilter ref="A1:C70"/>
  <tableColumns count="3">
    <tableColumn id="1" name="Component" dataDxfId="97"/>
    <tableColumn id="2" name="Footprint" dataDxfId="96"/>
    <tableColumn id="3" name="Required Amount" dataDxfId="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EBS" displayName="EBS" ref="A1:C65" totalsRowShown="0" headerRowDxfId="94" dataDxfId="92" headerRowBorderDxfId="93" tableBorderDxfId="91" totalsRowBorderDxfId="90">
  <autoFilter ref="A1:C65"/>
  <tableColumns count="3">
    <tableColumn id="1" name="Component" dataDxfId="89"/>
    <tableColumn id="2" name="Footprint" dataDxfId="88"/>
    <tableColumn id="3" name="Required Amount" dataDxfId="8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EBSV2" displayName="EBSV2" ref="A1:C70" totalsRowShown="0" headerRowDxfId="86" dataDxfId="84" headerRowBorderDxfId="85" tableBorderDxfId="83" totalsRowBorderDxfId="82">
  <autoFilter ref="A1:C70"/>
  <tableColumns count="3">
    <tableColumn id="1" name="Component" dataDxfId="81"/>
    <tableColumn id="2" name="Footprint" dataDxfId="80"/>
    <tableColumn id="3" name="Required Amount" dataDxfId="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EBSV23" displayName="EBSV23" ref="A1:C74" totalsRowShown="0" headerRowDxfId="78" dataDxfId="76" headerRowBorderDxfId="77" tableBorderDxfId="75" totalsRowBorderDxfId="74">
  <autoFilter ref="A1:C74"/>
  <tableColumns count="3">
    <tableColumn id="1" name="Component" dataDxfId="73"/>
    <tableColumn id="2" name="Footprint" dataDxfId="72"/>
    <tableColumn id="3" name="Required Amount" dataDxfId="7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MBS" displayName="MBS" ref="A1:C52" totalsRowShown="0" headerRowDxfId="70" headerRowBorderDxfId="69" tableBorderDxfId="68" totalsRowBorderDxfId="67">
  <autoFilter ref="A1:C52"/>
  <tableColumns count="3">
    <tableColumn id="1" name="Component" dataDxfId="66"/>
    <tableColumn id="2" name="Footprint" dataDxfId="65"/>
    <tableColumn id="3" name="Required Amount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avanelec.com/Shops/ProductDetail/11930?part_number=LED%20%281206%29%20R&amp;part_number=LED%20%281206%29%20R" TargetMode="External"/><Relationship Id="rId117" Type="http://schemas.openxmlformats.org/officeDocument/2006/relationships/hyperlink" Target="https://sedra.ir/%DA%A9%D8%A7%D9%86%DA%A9%D8%AA%D9%88%D8%B1-%D8%B3%DB%8C%D9%85%20%D8%AF%D8%A7%D8%B1-XH-%D8%A7%DB%8C%DA%A9%D8%B3-%D8%A7%DA%86-4-%D9%BE%DB%8C%D9%86" TargetMode="External"/><Relationship Id="rId21" Type="http://schemas.openxmlformats.org/officeDocument/2006/relationships/hyperlink" Target="http://www.javanelec.com/Shops/ProductDetail/13750?part_number=RH127-100UH%20SMD" TargetMode="External"/><Relationship Id="rId42" Type="http://schemas.openxmlformats.org/officeDocument/2006/relationships/hyperlink" Target="https://www.ickala.com/r1206-5/13302-r100k-1206-5.html" TargetMode="External"/><Relationship Id="rId47" Type="http://schemas.openxmlformats.org/officeDocument/2006/relationships/hyperlink" Target="http://www.javanelec.com/Shops/ProductDetail/4087?part_number=150%20%281206%29" TargetMode="External"/><Relationship Id="rId63" Type="http://schemas.openxmlformats.org/officeDocument/2006/relationships/hyperlink" Target="https://amjadkala.com/product/rc522/" TargetMode="External"/><Relationship Id="rId68" Type="http://schemas.openxmlformats.org/officeDocument/2006/relationships/hyperlink" Target="http://www.javanelec.com/Shops/ProductDetail/3025?part_number=SS-22F25G5" TargetMode="External"/><Relationship Id="rId84" Type="http://schemas.openxmlformats.org/officeDocument/2006/relationships/hyperlink" Target="https://www.javanelec.com/Shops/ProductDetail/4168" TargetMode="External"/><Relationship Id="rId89" Type="http://schemas.openxmlformats.org/officeDocument/2006/relationships/hyperlink" Target="https://www.javanelec.com/Shops/ProductDetail/46057?part_number=FAST%20FUSE%202A%2072V%20%281206%29" TargetMode="External"/><Relationship Id="rId112" Type="http://schemas.openxmlformats.org/officeDocument/2006/relationships/hyperlink" Target="https://ickala.com/%DA%A9%D8%A7%D9%86%DA%A9%D8%AA%D9%88%D8%B1%D9%86%D8%B1%DB%8C-xh-%D8%B1%D8%A7%DB%8C%D8%AA/26255-xh-4p-r-m.html" TargetMode="External"/><Relationship Id="rId16" Type="http://schemas.openxmlformats.org/officeDocument/2006/relationships/hyperlink" Target="https://www.javanelec.com/Shops/ProductDetail/18873" TargetMode="External"/><Relationship Id="rId107" Type="http://schemas.openxmlformats.org/officeDocument/2006/relationships/hyperlink" Target="https://ickala.com/pinheader-parts/26228-pin-header-male-19m-140.html" TargetMode="External"/><Relationship Id="rId11" Type="http://schemas.openxmlformats.org/officeDocument/2006/relationships/hyperlink" Target="http://www.javanelec.com/Shops/ProductDetail/16656?part_number=ZENER%206.8V-MINI%20MELF" TargetMode="External"/><Relationship Id="rId32" Type="http://schemas.openxmlformats.org/officeDocument/2006/relationships/hyperlink" Target="https://sedra.ir/%D8%AA%D8%B1%D9%85%DB%8C%D9%86%D8%A7%D9%84-%D9%81%D9%88%D9%86%DB%8C%DA%A9%D8%B3-PTR-%D8%B1%D8%A7%DB%8C%D8%AA-3.81-%D9%85%DB%8C%D9%84%DB%8C%D9%85%D8%AA%D8%B1-8-%D9%BE%DB%8C%D9%86" TargetMode="External"/><Relationship Id="rId37" Type="http://schemas.openxmlformats.org/officeDocument/2006/relationships/hyperlink" Target="https://www.ickala.com/linear-regulators/9447-ams1117-33.html" TargetMode="External"/><Relationship Id="rId53" Type="http://schemas.openxmlformats.org/officeDocument/2006/relationships/hyperlink" Target="http://www.javanelec.com/Shops/ProductDetail/20990?part_number=4.7K%20%280603%29%201%25" TargetMode="External"/><Relationship Id="rId58" Type="http://schemas.openxmlformats.org/officeDocument/2006/relationships/hyperlink" Target="https://www.ickala.com/r0805-1/14129-r36k-0805-1.html" TargetMode="External"/><Relationship Id="rId74" Type="http://schemas.openxmlformats.org/officeDocument/2006/relationships/hyperlink" Target="https://www.ickala.com/usb-onboard/22230-usb-smt-onboard.html" TargetMode="External"/><Relationship Id="rId79" Type="http://schemas.openxmlformats.org/officeDocument/2006/relationships/hyperlink" Target="https://www.ickala.com/crystal-quartz-dip/17461-crystal-32768kmhz-large.html" TargetMode="External"/><Relationship Id="rId102" Type="http://schemas.openxmlformats.org/officeDocument/2006/relationships/hyperlink" Target="http://www.javanelec.com/Shops/ProductDetail/148?part_number=1000UF%2F25V" TargetMode="External"/><Relationship Id="rId123" Type="http://schemas.openxmlformats.org/officeDocument/2006/relationships/table" Target="../tables/table11.xml"/><Relationship Id="rId5" Type="http://schemas.openxmlformats.org/officeDocument/2006/relationships/hyperlink" Target="https://www.ickala.com/cap-smd-0603/17293-c10uf50vs0603.html" TargetMode="External"/><Relationship Id="rId90" Type="http://schemas.openxmlformats.org/officeDocument/2006/relationships/hyperlink" Target="https://www.ickala.com/r0805-1/14047-r1k-0805-1.html" TargetMode="External"/><Relationship Id="rId95" Type="http://schemas.openxmlformats.org/officeDocument/2006/relationships/hyperlink" Target="https://www.javanelec.com/Shops/ProductDetail/10813" TargetMode="External"/><Relationship Id="rId22" Type="http://schemas.openxmlformats.org/officeDocument/2006/relationships/hyperlink" Target="https://www.javanelec.com/Shops/ProductDetail/12977" TargetMode="External"/><Relationship Id="rId27" Type="http://schemas.openxmlformats.org/officeDocument/2006/relationships/hyperlink" Target="https://lionelectronic.ir/products/538-PC814" TargetMode="External"/><Relationship Id="rId43" Type="http://schemas.openxmlformats.org/officeDocument/2006/relationships/hyperlink" Target="https://www.ickala.com/r0603-1/14364-r15k-0603-1.html" TargetMode="External"/><Relationship Id="rId48" Type="http://schemas.openxmlformats.org/officeDocument/2006/relationships/hyperlink" Target="http://www.javanelec.com/Shops/ProductDetail/4094?part_number=180K%20%281206%29" TargetMode="External"/><Relationship Id="rId64" Type="http://schemas.openxmlformats.org/officeDocument/2006/relationships/hyperlink" Target="http://www.javanelec.com/Shops/ProductDetail/2003?part_number=DY122-8P8C-G" TargetMode="External"/><Relationship Id="rId69" Type="http://schemas.openxmlformats.org/officeDocument/2006/relationships/hyperlink" Target="https://www.javanelec.com/Shops/ProductDetail/6989?part_number=DS1040-02RN" TargetMode="External"/><Relationship Id="rId113" Type="http://schemas.openxmlformats.org/officeDocument/2006/relationships/hyperlink" Target="https://www.javanelec.com/Shops/ProductDetail/4133" TargetMode="External"/><Relationship Id="rId118" Type="http://schemas.openxmlformats.org/officeDocument/2006/relationships/hyperlink" Target="https://ickala.com/%DA%A9%D8%A7%D9%86%DA%A9%D8%AA%D9%88%D8%B1%D9%86%D8%B1%DB%8C-xh-%D8%B1%D8%A7%DB%8C%D8%AA/26255-xh-4p-r-m.html" TargetMode="External"/><Relationship Id="rId80" Type="http://schemas.openxmlformats.org/officeDocument/2006/relationships/hyperlink" Target="https://www.ickala.com/crystal-quartz-smd/17372-crystal-8000mhz-smd.html?search_query=Crystal+SMD&amp;results=21" TargetMode="External"/><Relationship Id="rId85" Type="http://schemas.openxmlformats.org/officeDocument/2006/relationships/hyperlink" Target="https://www.javanelec.com/Shops/ProductDetail/7730" TargetMode="External"/><Relationship Id="rId12" Type="http://schemas.openxmlformats.org/officeDocument/2006/relationships/hyperlink" Target="http://www.javanelec.com/Shops/ProductDetail/11455?part_number=ZENER%205.1V-1W" TargetMode="External"/><Relationship Id="rId17" Type="http://schemas.openxmlformats.org/officeDocument/2006/relationships/hyperlink" Target="https://www.javanelec.com/Shops/ProductDetail/11232" TargetMode="External"/><Relationship Id="rId33" Type="http://schemas.openxmlformats.org/officeDocument/2006/relationships/hyperlink" Target="http://www.javanelec.com/Shops/ProductDetail/1726?part_number=DC%20PLUG%205.5MM%20PCB" TargetMode="External"/><Relationship Id="rId38" Type="http://schemas.openxmlformats.org/officeDocument/2006/relationships/hyperlink" Target="https://www.javanelec.com/Shops/ProductDetail/31699" TargetMode="External"/><Relationship Id="rId59" Type="http://schemas.openxmlformats.org/officeDocument/2006/relationships/hyperlink" Target="http://www.javanelec.com/Shops/ProductDetail/2508?part_number=560%20%280603%29" TargetMode="External"/><Relationship Id="rId103" Type="http://schemas.openxmlformats.org/officeDocument/2006/relationships/hyperlink" Target="https://www.javanelec.com/Shops/ProductDetail/2365" TargetMode="External"/><Relationship Id="rId108" Type="http://schemas.openxmlformats.org/officeDocument/2006/relationships/hyperlink" Target="https://payaelectronic.ir/" TargetMode="External"/><Relationship Id="rId54" Type="http://schemas.openxmlformats.org/officeDocument/2006/relationships/hyperlink" Target="http://www.javanelec.com/Shops/ProductDetail/9300?part_number=47K%20%280603%29" TargetMode="External"/><Relationship Id="rId70" Type="http://schemas.openxmlformats.org/officeDocument/2006/relationships/hyperlink" Target="https://www.javanelec.com/Shops/ProductDetail/6991?part_number=DS1040-04RN&amp;part_number=DS1040-04RN" TargetMode="External"/><Relationship Id="rId75" Type="http://schemas.openxmlformats.org/officeDocument/2006/relationships/hyperlink" Target="https://sedra.ir/%DA%A9%D8%A7%D9%86%DA%A9%D8%AA%D9%88%D8%B1-%D8%B3%DB%8C%D9%85%20%D8%AF%D8%A7%D8%B1-XH-%D8%A7%DB%8C%DA%A9%D8%B3-%D8%A7%DA%86-4-%D9%BE%DB%8C%D9%86" TargetMode="External"/><Relationship Id="rId91" Type="http://schemas.openxmlformats.org/officeDocument/2006/relationships/hyperlink" Target="https://www.javanelec.com/Shops/ProductDetail/3978" TargetMode="External"/><Relationship Id="rId96" Type="http://schemas.openxmlformats.org/officeDocument/2006/relationships/hyperlink" Target="https://www.javanelec.com/Shops/ProductDetail/3963" TargetMode="External"/><Relationship Id="rId1" Type="http://schemas.openxmlformats.org/officeDocument/2006/relationships/hyperlink" Target="https://www.javanelec.com/Shops/ProductDetail/41619" TargetMode="External"/><Relationship Id="rId6" Type="http://schemas.openxmlformats.org/officeDocument/2006/relationships/hyperlink" Target="http://www.javanelec.com/Shops/ProductDetail/39195?part_number=20PF%20%280603%29%2050V%205%25%20COG" TargetMode="External"/><Relationship Id="rId23" Type="http://schemas.openxmlformats.org/officeDocument/2006/relationships/hyperlink" Target="https://www.ickala.com/pinheader-parts/26296-jumper2pin-%D8%B3%D8%A8%D8%B2.html" TargetMode="External"/><Relationship Id="rId28" Type="http://schemas.openxmlformats.org/officeDocument/2006/relationships/hyperlink" Target="https://www.javanelec.com/Shops/ProductDetail/37542" TargetMode="External"/><Relationship Id="rId49" Type="http://schemas.openxmlformats.org/officeDocument/2006/relationships/hyperlink" Target="https://www.ickala.com/r1206-1/13155-r36k-1206-1.html" TargetMode="External"/><Relationship Id="rId114" Type="http://schemas.openxmlformats.org/officeDocument/2006/relationships/hyperlink" Target="https://ickala.com/r0603-1/14408-r20-0603-1.html" TargetMode="External"/><Relationship Id="rId119" Type="http://schemas.openxmlformats.org/officeDocument/2006/relationships/hyperlink" Target="https://www.javanelec.com/Shops/ProductDetail/12977" TargetMode="External"/><Relationship Id="rId44" Type="http://schemas.openxmlformats.org/officeDocument/2006/relationships/hyperlink" Target="http://www.javanelec.com/Shops/ProductDetail/4930?part_number=1K%20%280603%29" TargetMode="External"/><Relationship Id="rId60" Type="http://schemas.openxmlformats.org/officeDocument/2006/relationships/hyperlink" Target="http://www.javanelec.com/Shops/ProductDetail/9299?part_number=680%20%280603%29" TargetMode="External"/><Relationship Id="rId65" Type="http://schemas.openxmlformats.org/officeDocument/2006/relationships/hyperlink" Target="https://www.javanelec.com/Shops/ProductDetail/27861?part_number=ANTEN%20GSM%203DB%205CM&amp;part_number=ANTEN%20GSM%203DB%205CM" TargetMode="External"/><Relationship Id="rId81" Type="http://schemas.openxmlformats.org/officeDocument/2006/relationships/hyperlink" Target="https://www.ickala.com/pinheader-parts/12905-pin-header-male-140-right.html" TargetMode="External"/><Relationship Id="rId86" Type="http://schemas.openxmlformats.org/officeDocument/2006/relationships/hyperlink" Target="https://www.javanelec.com/Shops/ProductDetail/5564" TargetMode="External"/><Relationship Id="rId4" Type="http://schemas.openxmlformats.org/officeDocument/2006/relationships/hyperlink" Target="https://www.javanelec.com/Shops/ProductDetail/4333" TargetMode="External"/><Relationship Id="rId9" Type="http://schemas.openxmlformats.org/officeDocument/2006/relationships/hyperlink" Target="http://www.javanelec.com/Shops/ProductDetail/30112?part_number=33PF%20%280603%29%2050V%205%25%20COG" TargetMode="External"/><Relationship Id="rId13" Type="http://schemas.openxmlformats.org/officeDocument/2006/relationships/hyperlink" Target="https://www.javanelec.com/Shops/ProductDetail/11901" TargetMode="External"/><Relationship Id="rId18" Type="http://schemas.openxmlformats.org/officeDocument/2006/relationships/hyperlink" Target="https://www.javanelec.com/Shops/ProductDetail/8649?part_number=STM32F103C8T6" TargetMode="External"/><Relationship Id="rId39" Type="http://schemas.openxmlformats.org/officeDocument/2006/relationships/hyperlink" Target="http://www.javanelec.com/Shops/ProductDetail/11538?part_number=RELAY%205V%207A%201C%205PIN" TargetMode="External"/><Relationship Id="rId109" Type="http://schemas.openxmlformats.org/officeDocument/2006/relationships/hyperlink" Target="https://www.javanelec.com/Shops/ProductDetail/46054?part_number=FAST%20FUSE%201A%2072V%20%281206%29" TargetMode="External"/><Relationship Id="rId34" Type="http://schemas.openxmlformats.org/officeDocument/2006/relationships/hyperlink" Target="https://s16.picofile.com/file/8425630784/Gate_Electronic.jpg" TargetMode="External"/><Relationship Id="rId50" Type="http://schemas.openxmlformats.org/officeDocument/2006/relationships/hyperlink" Target="https://www.javanelec.com/Shops/ProductDetail/20998" TargetMode="External"/><Relationship Id="rId55" Type="http://schemas.openxmlformats.org/officeDocument/2006/relationships/hyperlink" Target="https://www.javanelec.com/Shops/ProductDetail/33821" TargetMode="External"/><Relationship Id="rId76" Type="http://schemas.openxmlformats.org/officeDocument/2006/relationships/hyperlink" Target="https://ickala.com/%DA%A9%D8%A7%D9%86%DA%A9%D8%AA%D9%88%D8%B1%D9%86%D8%B1%DB%8C-xh-%D8%B1%D8%A7%DB%8C%D8%AA/26255-xh-4p-r-m.html" TargetMode="External"/><Relationship Id="rId97" Type="http://schemas.openxmlformats.org/officeDocument/2006/relationships/hyperlink" Target="https://www.javanelec.com/Shops/ProductDetail/7655" TargetMode="External"/><Relationship Id="rId104" Type="http://schemas.openxmlformats.org/officeDocument/2006/relationships/hyperlink" Target="https://www.javanelec.com/Shops/ProductDetail/4932" TargetMode="External"/><Relationship Id="rId120" Type="http://schemas.openxmlformats.org/officeDocument/2006/relationships/hyperlink" Target="https://www.javanelec.com/Shops/ProductDetail/7621?part_number=330NF%20%281206%29%2050V%2010%25%20X7R&amp;part_number=330NF%20%281206%29%2050V%2010%25%20X7R" TargetMode="External"/><Relationship Id="rId7" Type="http://schemas.openxmlformats.org/officeDocument/2006/relationships/hyperlink" Target="https://www.javanelec.com/Shops/ProductDetail/21012" TargetMode="External"/><Relationship Id="rId71" Type="http://schemas.openxmlformats.org/officeDocument/2006/relationships/hyperlink" Target="https://www.javanelec.com/Shops/ProductDetail/6994" TargetMode="External"/><Relationship Id="rId92" Type="http://schemas.openxmlformats.org/officeDocument/2006/relationships/hyperlink" Target="https://www.javanelec.com/Shops/ProductDetail/7657" TargetMode="External"/><Relationship Id="rId2" Type="http://schemas.openxmlformats.org/officeDocument/2006/relationships/hyperlink" Target="https://www.javanelec.com/Shops/ProductDetail/157?part_number=100UF%2F35V" TargetMode="External"/><Relationship Id="rId29" Type="http://schemas.openxmlformats.org/officeDocument/2006/relationships/hyperlink" Target="https://www.ickala.com/phonix-381-right/20710-phoenix-10pin-right-381mm.html" TargetMode="External"/><Relationship Id="rId24" Type="http://schemas.openxmlformats.org/officeDocument/2006/relationships/hyperlink" Target="http://www.javanelec.com/Shops/ProductDetail/11929?part_number=LED%20%281206%29%20G" TargetMode="External"/><Relationship Id="rId40" Type="http://schemas.openxmlformats.org/officeDocument/2006/relationships/hyperlink" Target="http://www.javanelec.com/Shops/ProductDetail/4081?part_number=10K%20%281206%29%201%25" TargetMode="External"/><Relationship Id="rId45" Type="http://schemas.openxmlformats.org/officeDocument/2006/relationships/hyperlink" Target="http://www.javanelec.com/Shops/ProductDetail/4096?part_number=1K%20%281206%29" TargetMode="External"/><Relationship Id="rId66" Type="http://schemas.openxmlformats.org/officeDocument/2006/relationships/hyperlink" Target="https://www.ickala.com/onboard-connector-sma/23362-sma-%D8%B1%D9%88%D8%A8%D8%B1%D8%AF%DB%8C.html" TargetMode="External"/><Relationship Id="rId87" Type="http://schemas.openxmlformats.org/officeDocument/2006/relationships/hyperlink" Target="https://www.javanelec.com/Shops/ProductDetail/10684" TargetMode="External"/><Relationship Id="rId110" Type="http://schemas.openxmlformats.org/officeDocument/2006/relationships/hyperlink" Target="http://www.javanelec.com/Shops/ProductDetail/13750?part_number=RH127-100UH%20SMD" TargetMode="External"/><Relationship Id="rId115" Type="http://schemas.openxmlformats.org/officeDocument/2006/relationships/hyperlink" Target="https://www.javanelec.com/Shops/ProductDetail/6994?part_number=DS1040-06RN" TargetMode="External"/><Relationship Id="rId61" Type="http://schemas.openxmlformats.org/officeDocument/2006/relationships/hyperlink" Target="https://www.ickala.com/r0603-5/14605-r51k-0603-5.html" TargetMode="External"/><Relationship Id="rId82" Type="http://schemas.openxmlformats.org/officeDocument/2006/relationships/hyperlink" Target="https://www.javanelec.com/Shops/ProductDetail/12568" TargetMode="External"/><Relationship Id="rId19" Type="http://schemas.openxmlformats.org/officeDocument/2006/relationships/hyperlink" Target="https://www.javanelec.com/Shops/ProductDetail/19550" TargetMode="External"/><Relationship Id="rId14" Type="http://schemas.openxmlformats.org/officeDocument/2006/relationships/hyperlink" Target="https://ickala.com/register-and-shift-register-ic/2666-74hc595d.html" TargetMode="External"/><Relationship Id="rId30" Type="http://schemas.openxmlformats.org/officeDocument/2006/relationships/hyperlink" Target="http://www.javanelec.com/Shops/ProductDetail/1970?part_number=PHOENIX%202%20PIN%20RA" TargetMode="External"/><Relationship Id="rId35" Type="http://schemas.openxmlformats.org/officeDocument/2006/relationships/hyperlink" Target="https://www.ickala.com/micro-switch/18903-tactile-switch-2ps-6-37-25.html" TargetMode="External"/><Relationship Id="rId56" Type="http://schemas.openxmlformats.org/officeDocument/2006/relationships/hyperlink" Target="https://ickala.com/r0603-1/14408-r20-0603-1.html" TargetMode="External"/><Relationship Id="rId77" Type="http://schemas.openxmlformats.org/officeDocument/2006/relationships/hyperlink" Target="https://ickala.com/%DA%A9%D8%A7%D9%86%DA%A9%D8%AA%D9%88%D8%B1%D9%86%D8%B1%DB%8C-xh-%D8%B1%D8%A7%DB%8C%D8%AA/26721-xh-8p-r-m.html" TargetMode="External"/><Relationship Id="rId100" Type="http://schemas.openxmlformats.org/officeDocument/2006/relationships/hyperlink" Target="https://www.javanelec.com/Shops/ProductDetail/7727" TargetMode="External"/><Relationship Id="rId105" Type="http://schemas.openxmlformats.org/officeDocument/2006/relationships/hyperlink" Target="https://www.javanelec.com/Shops/ProductDetail/3962" TargetMode="External"/><Relationship Id="rId8" Type="http://schemas.openxmlformats.org/officeDocument/2006/relationships/hyperlink" Target="http://www.javanelec.com/Shops/ProductDetail/7621?part_number=330NF%20%281206%29%2050V%2010%25%20X7R" TargetMode="External"/><Relationship Id="rId51" Type="http://schemas.openxmlformats.org/officeDocument/2006/relationships/hyperlink" Target="http://www.javanelec.com/Shops/ProductDetail/34950?part_number=2K%20%280603%29" TargetMode="External"/><Relationship Id="rId72" Type="http://schemas.openxmlformats.org/officeDocument/2006/relationships/hyperlink" Target="https://www.ickala.com/mosfet-parts/19368-bss138.html" TargetMode="External"/><Relationship Id="rId93" Type="http://schemas.openxmlformats.org/officeDocument/2006/relationships/hyperlink" Target="https://s16.picofile.com/file/8426105568/Lan_Cable.jpg" TargetMode="External"/><Relationship Id="rId98" Type="http://schemas.openxmlformats.org/officeDocument/2006/relationships/hyperlink" Target="https://www.ickala.com/r1206-1/13100-r20-1206-1.html" TargetMode="External"/><Relationship Id="rId121" Type="http://schemas.openxmlformats.org/officeDocument/2006/relationships/hyperlink" Target="https://www.javanelec.com/Shops/ProductDetail/45992?part_number=2200UF%2F10V-10X20-105C-GREEN" TargetMode="External"/><Relationship Id="rId3" Type="http://schemas.openxmlformats.org/officeDocument/2006/relationships/hyperlink" Target="https://www.javanelec.com/Shops/ProductDetail/9290" TargetMode="External"/><Relationship Id="rId25" Type="http://schemas.openxmlformats.org/officeDocument/2006/relationships/hyperlink" Target="https://www.javanelec.com/Shops/ProductDetail/28905?part_number=LED%20%280603%29%20R&amp;part_number=LED%20%280603%29%20R" TargetMode="External"/><Relationship Id="rId46" Type="http://schemas.openxmlformats.org/officeDocument/2006/relationships/hyperlink" Target="http://www.javanelec.com/Shops/ProductDetail/4089?part_number=15K%20%281206%29" TargetMode="External"/><Relationship Id="rId67" Type="http://schemas.openxmlformats.org/officeDocument/2006/relationships/hyperlink" Target="https://www.ickala.com/memmory-holder/15799-sim-memory-small.html" TargetMode="External"/><Relationship Id="rId116" Type="http://schemas.openxmlformats.org/officeDocument/2006/relationships/hyperlink" Target="https://www.javanelec.com/Shops/ProductDetail/6989?part_number=DS1040-02RN" TargetMode="External"/><Relationship Id="rId20" Type="http://schemas.openxmlformats.org/officeDocument/2006/relationships/hyperlink" Target="https://www.javanelec.com/Shops/ProductDetail/24419" TargetMode="External"/><Relationship Id="rId41" Type="http://schemas.openxmlformats.org/officeDocument/2006/relationships/hyperlink" Target="http://www.javanelec.com/Shops/ProductDetail/3970?part_number=1.5K%20%280805%29" TargetMode="External"/><Relationship Id="rId62" Type="http://schemas.openxmlformats.org/officeDocument/2006/relationships/hyperlink" Target="https://www.javanelec.com/Shops/ProductDetail/4133" TargetMode="External"/><Relationship Id="rId83" Type="http://schemas.openxmlformats.org/officeDocument/2006/relationships/hyperlink" Target="https://www.javanelec.com/Shops/ProductDetail/6578" TargetMode="External"/><Relationship Id="rId88" Type="http://schemas.openxmlformats.org/officeDocument/2006/relationships/hyperlink" Target="https://www.javanelec.com/Shops/ProductDetail/7724" TargetMode="External"/><Relationship Id="rId111" Type="http://schemas.openxmlformats.org/officeDocument/2006/relationships/hyperlink" Target="https://sedra.ir/%DA%A9%D8%A7%D9%86%DA%A9%D8%AA%D9%88%D8%B1-%D8%B3%DB%8C%D9%85%20%D8%AF%D8%A7%D8%B1-XH-%D8%A7%DB%8C%DA%A9%D8%B3-%D8%A7%DA%86-4-%D9%BE%DB%8C%D9%86" TargetMode="External"/><Relationship Id="rId15" Type="http://schemas.openxmlformats.org/officeDocument/2006/relationships/hyperlink" Target="https://www.javanelec.com/Shops/ProductDetail/25374" TargetMode="External"/><Relationship Id="rId36" Type="http://schemas.openxmlformats.org/officeDocument/2006/relationships/hyperlink" Target="https://sisoog.com/product/%D9%85%D8%A7%DA%98%D9%88%D9%84-uc15/" TargetMode="External"/><Relationship Id="rId57" Type="http://schemas.openxmlformats.org/officeDocument/2006/relationships/hyperlink" Target="https://www.javanelec.com/Shops/ProductDetail/4036" TargetMode="External"/><Relationship Id="rId106" Type="http://schemas.openxmlformats.org/officeDocument/2006/relationships/hyperlink" Target="https://ickala.com/pinheader-parts/3811-pin-header-female-140.html" TargetMode="External"/><Relationship Id="rId10" Type="http://schemas.openxmlformats.org/officeDocument/2006/relationships/hyperlink" Target="https://www.javanelec.com/Shops/ProductDetail/3440" TargetMode="External"/><Relationship Id="rId31" Type="http://schemas.openxmlformats.org/officeDocument/2006/relationships/hyperlink" Target="https://www.ickala.com/phonix-381-right/20704-phoenix-4pin-right-381mm.html" TargetMode="External"/><Relationship Id="rId52" Type="http://schemas.openxmlformats.org/officeDocument/2006/relationships/hyperlink" Target="http://www.javanelec.com/Shops/ProductDetail/33825?part_number=470%20%280603%29" TargetMode="External"/><Relationship Id="rId73" Type="http://schemas.openxmlformats.org/officeDocument/2006/relationships/hyperlink" Target="https://www.ickala.com/bjt-parts/12142-bc848b.html?search_query=bc848&amp;results=2" TargetMode="External"/><Relationship Id="rId78" Type="http://schemas.openxmlformats.org/officeDocument/2006/relationships/hyperlink" Target="https://sedra.ir/%DA%A9%D8%A7%D9%86%DA%A9%D8%AA%D9%88%D8%B1-%D8%B3%DB%8C%D9%85%20%D8%AF%D8%A7%D8%B1-XH-%D8%A7%DB%8C%DA%A9%D8%B3-%D8%A7%DA%86-8-%D9%BE%DB%8C%D9%86" TargetMode="External"/><Relationship Id="rId94" Type="http://schemas.openxmlformats.org/officeDocument/2006/relationships/hyperlink" Target="https://www.javanelec.com/Shops/ProductDetail/3780" TargetMode="External"/><Relationship Id="rId99" Type="http://schemas.openxmlformats.org/officeDocument/2006/relationships/hyperlink" Target="https://www.digikala.com/product/dkp-2161098/%D8%B3%DB%8C%D9%85-%D8%A8%D8%B1%D9%82-%D8%A7%D9%81%D8%B4%D8%A7%D9%86-2-%D8%AF%D8%B1-05-%D9%85%D8%AF%D9%84-pn-1001" TargetMode="External"/><Relationship Id="rId101" Type="http://schemas.openxmlformats.org/officeDocument/2006/relationships/hyperlink" Target="https://www.javanelec.com/Shops/ProductDetail/7589" TargetMode="External"/><Relationship Id="rId122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6" sqref="D6"/>
    </sheetView>
  </sheetViews>
  <sheetFormatPr defaultRowHeight="15" x14ac:dyDescent="0.25"/>
  <cols>
    <col min="1" max="1" width="15.42578125" bestFit="1" customWidth="1"/>
    <col min="2" max="2" width="27" bestFit="1" customWidth="1"/>
    <col min="3" max="3" width="20.85546875" bestFit="1" customWidth="1"/>
  </cols>
  <sheetData>
    <row r="1" spans="1:10" ht="16.149999999999999" customHeight="1" x14ac:dyDescent="0.25">
      <c r="A1" s="6" t="s">
        <v>54</v>
      </c>
      <c r="B1" s="4" t="s">
        <v>0</v>
      </c>
      <c r="C1" s="7" t="s">
        <v>55</v>
      </c>
    </row>
    <row r="2" spans="1:10" s="1" customFormat="1" ht="16.5" x14ac:dyDescent="0.25">
      <c r="A2" s="13" t="s">
        <v>149</v>
      </c>
      <c r="B2" s="13" t="s">
        <v>150</v>
      </c>
      <c r="C2" s="13">
        <v>3</v>
      </c>
      <c r="D2"/>
      <c r="E2"/>
      <c r="F2"/>
      <c r="G2"/>
      <c r="H2"/>
      <c r="I2"/>
      <c r="J2"/>
    </row>
    <row r="3" spans="1:10" ht="16.5" x14ac:dyDescent="0.25">
      <c r="A3" s="37" t="s">
        <v>112</v>
      </c>
      <c r="B3" s="37" t="s">
        <v>13</v>
      </c>
      <c r="C3" s="37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4" workbookViewId="0">
      <selection activeCell="D66" sqref="D66"/>
    </sheetView>
  </sheetViews>
  <sheetFormatPr defaultRowHeight="16.5" x14ac:dyDescent="0.25"/>
  <cols>
    <col min="1" max="1" width="28" style="8" bestFit="1" customWidth="1"/>
    <col min="2" max="2" width="23.42578125" style="8" bestFit="1" customWidth="1"/>
    <col min="3" max="3" width="20.85546875" style="8" bestFit="1" customWidth="1"/>
  </cols>
  <sheetData>
    <row r="1" spans="1:3" s="1" customFormat="1" x14ac:dyDescent="0.25">
      <c r="A1" s="9" t="s">
        <v>54</v>
      </c>
      <c r="B1" s="10" t="s">
        <v>0</v>
      </c>
      <c r="C1" s="7" t="s">
        <v>55</v>
      </c>
    </row>
    <row r="2" spans="1:3" x14ac:dyDescent="0.25">
      <c r="A2" s="13" t="s">
        <v>69</v>
      </c>
      <c r="B2" s="13" t="s">
        <v>34</v>
      </c>
      <c r="C2" s="13">
        <v>1</v>
      </c>
    </row>
    <row r="3" spans="1:3" x14ac:dyDescent="0.25">
      <c r="A3" s="13" t="s">
        <v>71</v>
      </c>
      <c r="B3" s="13" t="s">
        <v>4</v>
      </c>
      <c r="C3" s="13">
        <v>2</v>
      </c>
    </row>
    <row r="4" spans="1:3" x14ac:dyDescent="0.25">
      <c r="A4" s="13" t="s">
        <v>72</v>
      </c>
      <c r="B4" s="13" t="s">
        <v>2</v>
      </c>
      <c r="C4" s="13">
        <v>1</v>
      </c>
    </row>
    <row r="5" spans="1:3" x14ac:dyDescent="0.25">
      <c r="A5" s="13" t="s">
        <v>73</v>
      </c>
      <c r="B5" s="13" t="s">
        <v>34</v>
      </c>
      <c r="C5" s="13">
        <v>1</v>
      </c>
    </row>
    <row r="6" spans="1:3" x14ac:dyDescent="0.25">
      <c r="A6" s="13" t="s">
        <v>172</v>
      </c>
      <c r="B6" s="13" t="s">
        <v>3</v>
      </c>
      <c r="C6" s="13">
        <v>1</v>
      </c>
    </row>
    <row r="7" spans="1:3" x14ac:dyDescent="0.25">
      <c r="A7" s="13" t="s">
        <v>91</v>
      </c>
      <c r="B7" s="13" t="s">
        <v>2</v>
      </c>
      <c r="C7" s="13">
        <v>3</v>
      </c>
    </row>
    <row r="8" spans="1:3" x14ac:dyDescent="0.25">
      <c r="A8" s="13" t="s">
        <v>173</v>
      </c>
      <c r="B8" s="13" t="s">
        <v>3</v>
      </c>
      <c r="C8" s="13">
        <v>1</v>
      </c>
    </row>
    <row r="9" spans="1:3" x14ac:dyDescent="0.25">
      <c r="A9" s="13" t="s">
        <v>93</v>
      </c>
      <c r="B9" s="13" t="s">
        <v>2</v>
      </c>
      <c r="C9" s="13">
        <v>1</v>
      </c>
    </row>
    <row r="10" spans="1:3" x14ac:dyDescent="0.25">
      <c r="A10" s="13" t="s">
        <v>94</v>
      </c>
      <c r="B10" s="13" t="s">
        <v>2</v>
      </c>
      <c r="C10" s="13">
        <v>2</v>
      </c>
    </row>
    <row r="11" spans="1:3" x14ac:dyDescent="0.25">
      <c r="A11" s="13" t="s">
        <v>96</v>
      </c>
      <c r="B11" s="13" t="s">
        <v>2</v>
      </c>
      <c r="C11" s="13">
        <v>4</v>
      </c>
    </row>
    <row r="12" spans="1:3" x14ac:dyDescent="0.25">
      <c r="A12" s="13" t="s">
        <v>180</v>
      </c>
      <c r="B12" s="13" t="s">
        <v>181</v>
      </c>
      <c r="C12" s="13">
        <v>1</v>
      </c>
    </row>
    <row r="13" spans="1:3" x14ac:dyDescent="0.25">
      <c r="A13" s="13" t="s">
        <v>106</v>
      </c>
      <c r="B13" s="13" t="s">
        <v>43</v>
      </c>
      <c r="C13" s="13">
        <v>1</v>
      </c>
    </row>
    <row r="14" spans="1:3" x14ac:dyDescent="0.25">
      <c r="A14" s="13" t="s">
        <v>107</v>
      </c>
      <c r="B14" s="13" t="s">
        <v>42</v>
      </c>
      <c r="C14" s="13">
        <v>4</v>
      </c>
    </row>
    <row r="15" spans="1:3" x14ac:dyDescent="0.25">
      <c r="A15" s="13" t="s">
        <v>140</v>
      </c>
      <c r="B15" s="13" t="s">
        <v>5</v>
      </c>
      <c r="C15" s="13">
        <v>1</v>
      </c>
    </row>
    <row r="16" spans="1:3" x14ac:dyDescent="0.25">
      <c r="A16" s="13" t="s">
        <v>104</v>
      </c>
      <c r="B16" s="13" t="s">
        <v>44</v>
      </c>
      <c r="C16" s="13">
        <v>1</v>
      </c>
    </row>
    <row r="17" spans="1:3" x14ac:dyDescent="0.25">
      <c r="A17" s="13" t="s">
        <v>175</v>
      </c>
      <c r="B17" s="13" t="s">
        <v>8</v>
      </c>
      <c r="C17" s="13">
        <v>1</v>
      </c>
    </row>
    <row r="18" spans="1:3" x14ac:dyDescent="0.25">
      <c r="A18" s="13" t="s">
        <v>211</v>
      </c>
      <c r="B18" s="13" t="s">
        <v>23</v>
      </c>
      <c r="C18" s="13">
        <v>1</v>
      </c>
    </row>
    <row r="19" spans="1:3" x14ac:dyDescent="0.25">
      <c r="A19" s="13" t="s">
        <v>141</v>
      </c>
      <c r="B19" s="13" t="s">
        <v>36</v>
      </c>
      <c r="C19" s="13">
        <v>1</v>
      </c>
    </row>
    <row r="20" spans="1:3" x14ac:dyDescent="0.25">
      <c r="A20" s="13" t="s">
        <v>45</v>
      </c>
      <c r="B20" s="13" t="s">
        <v>46</v>
      </c>
      <c r="C20" s="13">
        <v>1</v>
      </c>
    </row>
    <row r="21" spans="1:3" x14ac:dyDescent="0.25">
      <c r="A21" s="13" t="s">
        <v>124</v>
      </c>
      <c r="B21" s="13" t="s">
        <v>1</v>
      </c>
      <c r="C21" s="13">
        <v>3</v>
      </c>
    </row>
    <row r="22" spans="1:3" x14ac:dyDescent="0.25">
      <c r="A22" s="13" t="s">
        <v>125</v>
      </c>
      <c r="B22" s="13" t="s">
        <v>1</v>
      </c>
      <c r="C22" s="13">
        <v>3</v>
      </c>
    </row>
    <row r="23" spans="1:3" x14ac:dyDescent="0.25">
      <c r="A23" s="13" t="s">
        <v>143</v>
      </c>
      <c r="B23" s="13" t="s">
        <v>47</v>
      </c>
      <c r="C23" s="13">
        <v>1</v>
      </c>
    </row>
    <row r="24" spans="1:3" x14ac:dyDescent="0.25">
      <c r="A24" s="13" t="s">
        <v>142</v>
      </c>
      <c r="B24" s="13" t="s">
        <v>6</v>
      </c>
      <c r="C24" s="13">
        <v>1</v>
      </c>
    </row>
    <row r="25" spans="1:3" x14ac:dyDescent="0.25">
      <c r="A25" s="13" t="s">
        <v>144</v>
      </c>
      <c r="B25" s="13" t="s">
        <v>18</v>
      </c>
      <c r="C25" s="13">
        <v>1</v>
      </c>
    </row>
    <row r="26" spans="1:3" x14ac:dyDescent="0.25">
      <c r="A26" s="13" t="s">
        <v>51</v>
      </c>
      <c r="B26" s="13" t="s">
        <v>51</v>
      </c>
      <c r="C26" s="13">
        <v>1</v>
      </c>
    </row>
    <row r="27" spans="1:3" x14ac:dyDescent="0.25">
      <c r="A27" s="13" t="s">
        <v>111</v>
      </c>
      <c r="B27" s="13" t="s">
        <v>38</v>
      </c>
      <c r="C27" s="13">
        <v>1</v>
      </c>
    </row>
    <row r="28" spans="1:3" x14ac:dyDescent="0.25">
      <c r="A28" s="13" t="s">
        <v>67</v>
      </c>
      <c r="B28" s="13" t="s">
        <v>14</v>
      </c>
      <c r="C28" s="13">
        <v>1</v>
      </c>
    </row>
    <row r="29" spans="1:3" x14ac:dyDescent="0.25">
      <c r="A29" s="13" t="s">
        <v>68</v>
      </c>
      <c r="B29" s="13" t="s">
        <v>39</v>
      </c>
      <c r="C29" s="13">
        <v>1</v>
      </c>
    </row>
    <row r="30" spans="1:3" x14ac:dyDescent="0.25">
      <c r="A30" s="13" t="s">
        <v>74</v>
      </c>
      <c r="B30" s="13" t="s">
        <v>15</v>
      </c>
      <c r="C30" s="13">
        <v>1</v>
      </c>
    </row>
    <row r="31" spans="1:3" x14ac:dyDescent="0.25">
      <c r="A31" s="13" t="s">
        <v>75</v>
      </c>
      <c r="B31" s="13" t="s">
        <v>14</v>
      </c>
      <c r="C31" s="13">
        <v>11</v>
      </c>
    </row>
    <row r="32" spans="1:3" x14ac:dyDescent="0.25">
      <c r="A32" s="13" t="s">
        <v>77</v>
      </c>
      <c r="B32" s="13" t="s">
        <v>15</v>
      </c>
      <c r="C32" s="13">
        <v>1</v>
      </c>
    </row>
    <row r="33" spans="1:3" x14ac:dyDescent="0.25">
      <c r="A33" s="13" t="s">
        <v>80</v>
      </c>
      <c r="B33" s="13" t="s">
        <v>14</v>
      </c>
      <c r="C33" s="13">
        <v>1</v>
      </c>
    </row>
    <row r="34" spans="1:3" x14ac:dyDescent="0.25">
      <c r="A34" s="13" t="s">
        <v>82</v>
      </c>
      <c r="B34" s="13" t="s">
        <v>14</v>
      </c>
      <c r="C34" s="13">
        <v>5</v>
      </c>
    </row>
    <row r="35" spans="1:3" x14ac:dyDescent="0.25">
      <c r="A35" s="13" t="s">
        <v>84</v>
      </c>
      <c r="B35" s="13" t="s">
        <v>39</v>
      </c>
      <c r="C35" s="13">
        <v>1</v>
      </c>
    </row>
    <row r="36" spans="1:3" x14ac:dyDescent="0.25">
      <c r="A36" s="13" t="s">
        <v>171</v>
      </c>
      <c r="B36" s="13" t="s">
        <v>14</v>
      </c>
      <c r="C36" s="13">
        <v>1</v>
      </c>
    </row>
    <row r="37" spans="1:3" x14ac:dyDescent="0.25">
      <c r="A37" s="13" t="s">
        <v>85</v>
      </c>
      <c r="B37" s="13" t="s">
        <v>14</v>
      </c>
      <c r="C37" s="13">
        <v>4</v>
      </c>
    </row>
    <row r="38" spans="1:3" x14ac:dyDescent="0.25">
      <c r="A38" s="13" t="s">
        <v>86</v>
      </c>
      <c r="B38" s="13" t="s">
        <v>14</v>
      </c>
      <c r="C38" s="13">
        <v>1</v>
      </c>
    </row>
    <row r="39" spans="1:3" x14ac:dyDescent="0.25">
      <c r="A39" s="13" t="s">
        <v>87</v>
      </c>
      <c r="B39" s="13" t="s">
        <v>14</v>
      </c>
      <c r="C39" s="13">
        <v>4</v>
      </c>
    </row>
    <row r="40" spans="1:3" x14ac:dyDescent="0.25">
      <c r="A40" s="13" t="s">
        <v>98</v>
      </c>
      <c r="B40" s="13" t="s">
        <v>14</v>
      </c>
      <c r="C40" s="13">
        <v>2</v>
      </c>
    </row>
    <row r="41" spans="1:3" x14ac:dyDescent="0.25">
      <c r="A41" s="13" t="s">
        <v>90</v>
      </c>
      <c r="B41" s="13" t="s">
        <v>14</v>
      </c>
      <c r="C41" s="13">
        <v>2</v>
      </c>
    </row>
    <row r="42" spans="1:3" x14ac:dyDescent="0.25">
      <c r="A42" s="13" t="s">
        <v>156</v>
      </c>
      <c r="B42" s="13"/>
      <c r="C42" s="13">
        <v>1</v>
      </c>
    </row>
    <row r="43" spans="1:3" x14ac:dyDescent="0.25">
      <c r="A43" s="13" t="s">
        <v>116</v>
      </c>
      <c r="B43" s="13" t="s">
        <v>41</v>
      </c>
      <c r="C43" s="13">
        <v>1</v>
      </c>
    </row>
    <row r="44" spans="1:3" x14ac:dyDescent="0.25">
      <c r="A44" s="13" t="s">
        <v>49</v>
      </c>
      <c r="B44" s="13" t="s">
        <v>50</v>
      </c>
      <c r="C44" s="13">
        <v>1</v>
      </c>
    </row>
    <row r="45" spans="1:3" x14ac:dyDescent="0.25">
      <c r="A45" s="13" t="s">
        <v>145</v>
      </c>
      <c r="B45" s="13" t="s">
        <v>48</v>
      </c>
      <c r="C45" s="13">
        <v>1</v>
      </c>
    </row>
    <row r="46" spans="1:3" x14ac:dyDescent="0.25">
      <c r="A46" s="13" t="s">
        <v>103</v>
      </c>
      <c r="B46" s="13" t="s">
        <v>7</v>
      </c>
      <c r="C46" s="13">
        <v>4</v>
      </c>
    </row>
    <row r="47" spans="1:3" x14ac:dyDescent="0.25">
      <c r="A47" s="13" t="s">
        <v>105</v>
      </c>
      <c r="B47" s="13" t="s">
        <v>7</v>
      </c>
      <c r="C47" s="13">
        <v>2</v>
      </c>
    </row>
    <row r="48" spans="1:3" x14ac:dyDescent="0.25">
      <c r="A48" s="13" t="s">
        <v>24</v>
      </c>
      <c r="B48" s="13" t="s">
        <v>25</v>
      </c>
      <c r="C48" s="13">
        <v>1</v>
      </c>
    </row>
    <row r="49" spans="1:3" x14ac:dyDescent="0.25">
      <c r="A49" s="13" t="s">
        <v>133</v>
      </c>
      <c r="B49" s="13" t="s">
        <v>27</v>
      </c>
      <c r="C49" s="13">
        <v>1</v>
      </c>
    </row>
    <row r="50" spans="1:3" x14ac:dyDescent="0.25">
      <c r="A50" s="13" t="s">
        <v>123</v>
      </c>
      <c r="B50" s="13" t="s">
        <v>26</v>
      </c>
      <c r="C50" s="13">
        <v>1</v>
      </c>
    </row>
    <row r="51" spans="1:3" x14ac:dyDescent="0.25">
      <c r="A51" s="13" t="s">
        <v>245</v>
      </c>
      <c r="B51" s="13"/>
      <c r="C51" s="13">
        <v>1</v>
      </c>
    </row>
    <row r="52" spans="1:3" x14ac:dyDescent="0.25">
      <c r="A52" s="16" t="s">
        <v>246</v>
      </c>
      <c r="B52" s="16"/>
      <c r="C52" s="16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8"/>
  <sheetViews>
    <sheetView zoomScaleNormal="100" workbookViewId="0">
      <selection activeCell="N126" sqref="N126"/>
    </sheetView>
  </sheetViews>
  <sheetFormatPr defaultRowHeight="15" x14ac:dyDescent="0.25"/>
  <cols>
    <col min="1" max="1" width="27.7109375" style="12" bestFit="1" customWidth="1"/>
    <col min="2" max="2" width="27" bestFit="1" customWidth="1"/>
    <col min="3" max="4" width="15.140625" bestFit="1" customWidth="1"/>
    <col min="5" max="6" width="14.7109375" bestFit="1" customWidth="1"/>
    <col min="7" max="7" width="15.5703125" bestFit="1" customWidth="1"/>
    <col min="8" max="8" width="17.140625" bestFit="1" customWidth="1"/>
    <col min="9" max="9" width="10" bestFit="1" customWidth="1"/>
    <col min="10" max="10" width="13" bestFit="1" customWidth="1"/>
    <col min="11" max="11" width="15.42578125" customWidth="1"/>
    <col min="12" max="12" width="15.28515625" customWidth="1"/>
    <col min="13" max="13" width="9.7109375" customWidth="1"/>
    <col min="14" max="14" width="15.5703125" bestFit="1" customWidth="1"/>
    <col min="15" max="15" width="13.140625" bestFit="1" customWidth="1"/>
    <col min="17" max="17" width="24.140625" bestFit="1" customWidth="1"/>
    <col min="18" max="18" width="8.85546875" bestFit="1" customWidth="1"/>
  </cols>
  <sheetData>
    <row r="1" spans="1:18" ht="16.5" x14ac:dyDescent="0.25">
      <c r="A1" s="36" t="s">
        <v>54</v>
      </c>
      <c r="B1" s="35" t="s">
        <v>0</v>
      </c>
      <c r="C1" s="35" t="s">
        <v>227</v>
      </c>
      <c r="D1" s="35" t="s">
        <v>228</v>
      </c>
      <c r="E1" s="35" t="s">
        <v>229</v>
      </c>
      <c r="F1" s="35" t="s">
        <v>230</v>
      </c>
      <c r="G1" s="35" t="s">
        <v>231</v>
      </c>
      <c r="H1" s="35" t="s">
        <v>232</v>
      </c>
      <c r="I1" s="35" t="s">
        <v>233</v>
      </c>
      <c r="J1" s="35" t="s">
        <v>64</v>
      </c>
      <c r="K1" s="35" t="s">
        <v>65</v>
      </c>
      <c r="L1" s="35" t="s">
        <v>66</v>
      </c>
      <c r="M1" s="35" t="s">
        <v>61</v>
      </c>
      <c r="N1" s="11" t="s">
        <v>97</v>
      </c>
      <c r="O1" s="10" t="s">
        <v>202</v>
      </c>
      <c r="Q1" s="1"/>
      <c r="R1" s="1"/>
    </row>
    <row r="2" spans="1:18" s="1" customFormat="1" ht="22.5" x14ac:dyDescent="0.25">
      <c r="A2" s="13" t="s">
        <v>69</v>
      </c>
      <c r="B2" s="13" t="s">
        <v>34</v>
      </c>
      <c r="C2" s="11">
        <f>IFERROR(VLOOKUP(A2,HBS[#All],3,FALSE)*'اطلاعات پروژه'!B$6,0)</f>
        <v>0</v>
      </c>
      <c r="D2" s="11">
        <f>IFERROR(VLOOKUP(A2,HBSV2[#All],3,FALSE)*'اطلاعات پروژه'!B$7,0)</f>
        <v>0</v>
      </c>
      <c r="E2" s="11">
        <f>IFERROR(VLOOKUP(A2,EBS[#All],3,FALSE)*'اطلاعات پروژه'!B$3,0)</f>
        <v>0</v>
      </c>
      <c r="F2" s="11">
        <f>IFERROR(VLOOKUP(A2,EBSV23[#All],3,FALSE)*'اطلاعات پروژه'!B$5,0)</f>
        <v>0</v>
      </c>
      <c r="G2" s="11">
        <f>IFERROR(VLOOKUP(A2,MBS[#All],3,FALSE),0)*'اطلاعات پروژه'!B$9</f>
        <v>0</v>
      </c>
      <c r="H2" s="11">
        <f>IFERROR(VLOOKUP(A2,MOBS[#All],3,FALSE),0)*'اطلاعات پروژه'!B$11</f>
        <v>0</v>
      </c>
      <c r="I2" s="11">
        <f>IFERROR(VLOOKUP(A2,HUB[#All],3,FALSE),0)*'اطلاعات پروژه'!B$13</f>
        <v>0</v>
      </c>
      <c r="J2" s="11">
        <f t="shared" ref="J2:J33" si="0">SUM(C2:I2)</f>
        <v>0</v>
      </c>
      <c r="K2" s="18">
        <v>22500</v>
      </c>
      <c r="L2" s="18">
        <f t="shared" ref="L2:L36" si="1">J2*K2</f>
        <v>0</v>
      </c>
      <c r="M2" s="17" t="s">
        <v>56</v>
      </c>
      <c r="N2" s="11">
        <v>0</v>
      </c>
      <c r="O2" s="11">
        <f>Sidex[[#This Row],[All Requ.]]-Sidex[[#This Row],[Inventory]]</f>
        <v>0</v>
      </c>
    </row>
    <row r="3" spans="1:18" s="1" customFormat="1" ht="22.5" x14ac:dyDescent="0.25">
      <c r="A3" s="13" t="s">
        <v>71</v>
      </c>
      <c r="B3" s="13" t="s">
        <v>4</v>
      </c>
      <c r="C3" s="11">
        <f>IFERROR(VLOOKUP(A3,HBS[#All],3,FALSE)*'اطلاعات پروژه'!B$6,0)</f>
        <v>0</v>
      </c>
      <c r="D3" s="11">
        <f>IFERROR(VLOOKUP(A3,HBSV2[#All],3,FALSE)*'اطلاعات پروژه'!B$7,0)</f>
        <v>0</v>
      </c>
      <c r="E3" s="11">
        <f>IFERROR(VLOOKUP(A3,EBS[#All],3,FALSE)*'اطلاعات پروژه'!B$3,0)</f>
        <v>2</v>
      </c>
      <c r="F3" s="11">
        <f>IFERROR(VLOOKUP(A3,EBSV23[#All],3,FALSE)*'اطلاعات پروژه'!B$5,0)</f>
        <v>0</v>
      </c>
      <c r="G3" s="11">
        <f>IFERROR(VLOOKUP(A3,MBS[#All],3,FALSE),0)*'اطلاعات پروژه'!B$9</f>
        <v>0</v>
      </c>
      <c r="H3" s="11">
        <f>IFERROR(VLOOKUP(A3,MOBS[#All],3,FALSE),0)*'اطلاعات پروژه'!B$11</f>
        <v>0</v>
      </c>
      <c r="I3" s="11">
        <f>IFERROR(VLOOKUP(A3,HUB[#All],3,FALSE),0)*'اطلاعات پروژه'!B$13</f>
        <v>0</v>
      </c>
      <c r="J3" s="11">
        <f t="shared" si="0"/>
        <v>2</v>
      </c>
      <c r="K3" s="18">
        <v>2700</v>
      </c>
      <c r="L3" s="18">
        <f t="shared" si="1"/>
        <v>5400</v>
      </c>
      <c r="M3" s="15" t="s">
        <v>56</v>
      </c>
      <c r="N3" s="11">
        <v>146</v>
      </c>
      <c r="O3" s="11">
        <f>Sidex[[#This Row],[All Requ.]]-Sidex[[#This Row],[Inventory]]</f>
        <v>-144</v>
      </c>
    </row>
    <row r="4" spans="1:18" s="1" customFormat="1" ht="22.5" x14ac:dyDescent="0.25">
      <c r="A4" s="13" t="s">
        <v>72</v>
      </c>
      <c r="B4" s="13" t="s">
        <v>2</v>
      </c>
      <c r="C4" s="11">
        <f>IFERROR(VLOOKUP(A4,HBS[#All],3,FALSE)*'اطلاعات پروژه'!B$6,0)</f>
        <v>0</v>
      </c>
      <c r="D4" s="11">
        <f>IFERROR(VLOOKUP(A4,HBSV2[#All],3,FALSE)*'اطلاعات پروژه'!B$7,0)</f>
        <v>0</v>
      </c>
      <c r="E4" s="11">
        <f>IFERROR(VLOOKUP(A4,EBS[#All],3,FALSE)*'اطلاعات پروژه'!B$3,0)</f>
        <v>1</v>
      </c>
      <c r="F4" s="11">
        <f>IFERROR(VLOOKUP(A4,EBSV23[#All],3,FALSE)*'اطلاعات پروژه'!B$5,0)</f>
        <v>0</v>
      </c>
      <c r="G4" s="11">
        <f>IFERROR(VLOOKUP(A4,MBS[#All],3,FALSE),0)*'اطلاعات پروژه'!B$9</f>
        <v>0</v>
      </c>
      <c r="H4" s="11">
        <f>IFERROR(VLOOKUP(A4,MOBS[#All],3,FALSE),0)*'اطلاعات پروژه'!B$11</f>
        <v>0</v>
      </c>
      <c r="I4" s="11">
        <f>IFERROR(VLOOKUP(A4,HUB[#All],3,FALSE),0)*'اطلاعات پروژه'!B$13</f>
        <v>0</v>
      </c>
      <c r="J4" s="11">
        <f t="shared" si="0"/>
        <v>1</v>
      </c>
      <c r="K4" s="18">
        <v>1240</v>
      </c>
      <c r="L4" s="18">
        <f t="shared" si="1"/>
        <v>1240</v>
      </c>
      <c r="M4" s="15" t="s">
        <v>56</v>
      </c>
      <c r="N4" s="11">
        <v>110</v>
      </c>
      <c r="O4" s="11">
        <f>Sidex[[#This Row],[All Requ.]]-Sidex[[#This Row],[Inventory]]</f>
        <v>-109</v>
      </c>
    </row>
    <row r="5" spans="1:18" s="1" customFormat="1" ht="22.5" x14ac:dyDescent="0.25">
      <c r="A5" s="13" t="s">
        <v>73</v>
      </c>
      <c r="B5" s="13" t="s">
        <v>34</v>
      </c>
      <c r="C5" s="11">
        <f>IFERROR(VLOOKUP(A5,HBS[#All],3,FALSE)*'اطلاعات پروژه'!B$6,0)</f>
        <v>0</v>
      </c>
      <c r="D5" s="11">
        <f>IFERROR(VLOOKUP(A5,HBSV2[#All],3,FALSE)*'اطلاعات پروژه'!B$7,0)</f>
        <v>0</v>
      </c>
      <c r="E5" s="11">
        <f>IFERROR(VLOOKUP(A5,EBS[#All],3,FALSE)*'اطلاعات پروژه'!B$3,0)</f>
        <v>0</v>
      </c>
      <c r="F5" s="11">
        <f>IFERROR(VLOOKUP(A5,EBSV23[#All],3,FALSE)*'اطلاعات پروژه'!B$5,0)</f>
        <v>0</v>
      </c>
      <c r="G5" s="11">
        <f>IFERROR(VLOOKUP(A5,MBS[#All],3,FALSE),0)*'اطلاعات پروژه'!B$9</f>
        <v>0</v>
      </c>
      <c r="H5" s="11">
        <f>IFERROR(VLOOKUP(A5,MOBS[#All],3,FALSE),0)*'اطلاعات پروژه'!B$11</f>
        <v>0</v>
      </c>
      <c r="I5" s="11">
        <f>IFERROR(VLOOKUP(A5,HUB[#All],3,FALSE),0)*'اطلاعات پروژه'!B$13</f>
        <v>0</v>
      </c>
      <c r="J5" s="11">
        <f t="shared" si="0"/>
        <v>0</v>
      </c>
      <c r="K5" s="18">
        <v>7190</v>
      </c>
      <c r="L5" s="18">
        <f t="shared" si="1"/>
        <v>0</v>
      </c>
      <c r="M5" s="14" t="s">
        <v>56</v>
      </c>
      <c r="N5" s="11">
        <v>16</v>
      </c>
      <c r="O5" s="11">
        <f>Sidex[[#This Row],[All Requ.]]-Sidex[[#This Row],[Inventory]]</f>
        <v>-16</v>
      </c>
    </row>
    <row r="6" spans="1:18" s="1" customFormat="1" ht="22.5" x14ac:dyDescent="0.25">
      <c r="A6" s="13" t="s">
        <v>172</v>
      </c>
      <c r="B6" s="13" t="s">
        <v>3</v>
      </c>
      <c r="C6" s="11">
        <f>IFERROR(VLOOKUP(A6,HBS[#All],3,FALSE)*'اطلاعات پروژه'!B$6,0)</f>
        <v>0</v>
      </c>
      <c r="D6" s="11">
        <f>IFERROR(VLOOKUP(A6,HBSV2[#All],3,FALSE)*'اطلاعات پروژه'!B$7,0)</f>
        <v>0</v>
      </c>
      <c r="E6" s="11">
        <f>IFERROR(VLOOKUP(A6,EBS[#All],3,FALSE)*'اطلاعات پروژه'!B$3,0)</f>
        <v>2</v>
      </c>
      <c r="F6" s="11">
        <f>IFERROR(VLOOKUP(A6,EBSV23[#All],3,FALSE)*'اطلاعات پروژه'!B$5,0)</f>
        <v>0</v>
      </c>
      <c r="G6" s="11">
        <f>IFERROR(VLOOKUP(A6,MBS[#All],3,FALSE),0)*'اطلاعات پروژه'!B$9</f>
        <v>0</v>
      </c>
      <c r="H6" s="11">
        <f>IFERROR(VLOOKUP(A6,MOBS[#All],3,FALSE),0)*'اطلاعات پروژه'!B$11</f>
        <v>0</v>
      </c>
      <c r="I6" s="11">
        <f>IFERROR(VLOOKUP(A6,HUB[#All],3,FALSE),0)*'اطلاعات پروژه'!B$13</f>
        <v>0</v>
      </c>
      <c r="J6" s="11">
        <f t="shared" si="0"/>
        <v>2</v>
      </c>
      <c r="K6" s="18">
        <v>84700</v>
      </c>
      <c r="L6" s="18">
        <f t="shared" si="1"/>
        <v>169400</v>
      </c>
      <c r="M6" s="15" t="s">
        <v>56</v>
      </c>
      <c r="N6" s="11">
        <v>28</v>
      </c>
      <c r="O6" s="38">
        <f>Sidex[[#This Row],[All Requ.]]-Sidex[[#This Row],[Inventory]]</f>
        <v>-26</v>
      </c>
    </row>
    <row r="7" spans="1:18" s="1" customFormat="1" ht="22.5" x14ac:dyDescent="0.25">
      <c r="A7" s="13" t="s">
        <v>91</v>
      </c>
      <c r="B7" s="13" t="s">
        <v>2</v>
      </c>
      <c r="C7" s="11">
        <f>IFERROR(VLOOKUP(A7,HBS[#All],3,FALSE)*'اطلاعات پروژه'!B$6,0)</f>
        <v>0</v>
      </c>
      <c r="D7" s="11">
        <f>IFERROR(VLOOKUP(A7,HBSV2[#All],3,FALSE)*'اطلاعات پروژه'!B$7,0)</f>
        <v>0</v>
      </c>
      <c r="E7" s="11">
        <f>IFERROR(VLOOKUP(A7,EBS[#All],3,FALSE)*'اطلاعات پروژه'!B$3,0)</f>
        <v>1</v>
      </c>
      <c r="F7" s="11">
        <f>IFERROR(VLOOKUP(A7,EBSV23[#All],3,FALSE)*'اطلاعات پروژه'!B$5,0)</f>
        <v>0</v>
      </c>
      <c r="G7" s="11">
        <f>IFERROR(VLOOKUP(A7,MBS[#All],3,FALSE),0)*'اطلاعات پروژه'!B$9</f>
        <v>0</v>
      </c>
      <c r="H7" s="11">
        <f>IFERROR(VLOOKUP(A7,MOBS[#All],3,FALSE),0)*'اطلاعات پروژه'!B$11</f>
        <v>0</v>
      </c>
      <c r="I7" s="11">
        <f>IFERROR(VLOOKUP(A7,HUB[#All],3,FALSE),0)*'اطلاعات پروژه'!B$13</f>
        <v>0</v>
      </c>
      <c r="J7" s="11">
        <f t="shared" si="0"/>
        <v>1</v>
      </c>
      <c r="K7" s="18">
        <v>940</v>
      </c>
      <c r="L7" s="18">
        <f t="shared" si="1"/>
        <v>940</v>
      </c>
      <c r="M7" s="15" t="s">
        <v>56</v>
      </c>
      <c r="N7" s="11">
        <v>28</v>
      </c>
      <c r="O7" s="11">
        <f>Sidex[[#This Row],[All Requ.]]-Sidex[[#This Row],[Inventory]]</f>
        <v>-27</v>
      </c>
    </row>
    <row r="8" spans="1:18" s="1" customFormat="1" ht="22.5" x14ac:dyDescent="0.25">
      <c r="A8" s="13" t="s">
        <v>92</v>
      </c>
      <c r="B8" s="13" t="s">
        <v>2</v>
      </c>
      <c r="C8" s="11">
        <f>IFERROR(VLOOKUP(A8,HBS[#All],3,FALSE)*'اطلاعات پروژه'!B$6,0)</f>
        <v>0</v>
      </c>
      <c r="D8" s="11">
        <f>IFERROR(VLOOKUP(A8,HBSV2[#All],3,FALSE)*'اطلاعات پروژه'!B$7,0)</f>
        <v>0</v>
      </c>
      <c r="E8" s="11">
        <f>IFERROR(VLOOKUP(A8,EBS[#All],3,FALSE)*'اطلاعات پروژه'!B$3,0)</f>
        <v>24</v>
      </c>
      <c r="F8" s="11">
        <f>IFERROR(VLOOKUP(A8,EBSV23[#All],3,FALSE)*'اطلاعات پروژه'!B$5,0)</f>
        <v>0</v>
      </c>
      <c r="G8" s="11">
        <f>IFERROR(VLOOKUP(A8,MBS[#All],3,FALSE),0)*'اطلاعات پروژه'!B$9</f>
        <v>0</v>
      </c>
      <c r="H8" s="11">
        <f>IFERROR(VLOOKUP(A8,MOBS[#All],3,FALSE),0)*'اطلاعات پروژه'!B$11</f>
        <v>0</v>
      </c>
      <c r="I8" s="11">
        <f>IFERROR(VLOOKUP(A8,HUB[#All],3,FALSE),0)*'اطلاعات پروژه'!B$13</f>
        <v>0</v>
      </c>
      <c r="J8" s="11">
        <f t="shared" si="0"/>
        <v>24</v>
      </c>
      <c r="K8" s="18">
        <v>2616</v>
      </c>
      <c r="L8" s="18">
        <f t="shared" si="1"/>
        <v>62784</v>
      </c>
      <c r="M8" s="14" t="s">
        <v>57</v>
      </c>
      <c r="N8" s="11">
        <v>0</v>
      </c>
      <c r="O8" s="38">
        <f>Sidex[[#This Row],[All Requ.]]-Sidex[[#This Row],[Inventory]]</f>
        <v>24</v>
      </c>
    </row>
    <row r="9" spans="1:18" s="1" customFormat="1" ht="22.5" x14ac:dyDescent="0.25">
      <c r="A9" s="13" t="s">
        <v>174</v>
      </c>
      <c r="B9" s="13" t="s">
        <v>152</v>
      </c>
      <c r="C9" s="11">
        <f>IFERROR(VLOOKUP(A9,HBS[#All],3,FALSE)*'اطلاعات پروژه'!B$6,0)</f>
        <v>0</v>
      </c>
      <c r="D9" s="11">
        <f>IFERROR(VLOOKUP(A9,HBSV2[#All],3,FALSE)*'اطلاعات پروژه'!B$7,0)</f>
        <v>0</v>
      </c>
      <c r="E9" s="11">
        <f>IFERROR(VLOOKUP(A9,EBS[#All],3,FALSE)*'اطلاعات پروژه'!B$3,0)</f>
        <v>1</v>
      </c>
      <c r="F9" s="11">
        <f>IFERROR(VLOOKUP(A9,EBSV23[#All],3,FALSE)*'اطلاعات پروژه'!B$5,0)</f>
        <v>0</v>
      </c>
      <c r="G9" s="11">
        <f>IFERROR(VLOOKUP(A9,MBS[#All],3,FALSE),0)*'اطلاعات پروژه'!B$9</f>
        <v>0</v>
      </c>
      <c r="H9" s="11">
        <f>IFERROR(VLOOKUP(A9,MOBS[#All],3,FALSE),0)*'اطلاعات پروژه'!B$11</f>
        <v>0</v>
      </c>
      <c r="I9" s="11">
        <f>IFERROR(VLOOKUP(A9,HUB[#All],3,FALSE),0)*'اطلاعات پروژه'!B$13</f>
        <v>0</v>
      </c>
      <c r="J9" s="11">
        <f t="shared" si="0"/>
        <v>1</v>
      </c>
      <c r="K9" s="18">
        <v>30400</v>
      </c>
      <c r="L9" s="18">
        <f t="shared" si="1"/>
        <v>30400</v>
      </c>
      <c r="M9" s="15" t="s">
        <v>56</v>
      </c>
      <c r="N9" s="11">
        <v>0</v>
      </c>
      <c r="O9" s="38">
        <f>Sidex[[#This Row],[All Requ.]]-Sidex[[#This Row],[Inventory]]</f>
        <v>1</v>
      </c>
    </row>
    <row r="10" spans="1:18" s="1" customFormat="1" ht="22.5" x14ac:dyDescent="0.25">
      <c r="A10" s="13" t="s">
        <v>173</v>
      </c>
      <c r="B10" s="13" t="s">
        <v>3</v>
      </c>
      <c r="C10" s="11">
        <f>IFERROR(VLOOKUP(A10,HBS[#All],3,FALSE)*'اطلاعات پروژه'!B$6,0)</f>
        <v>0</v>
      </c>
      <c r="D10" s="11">
        <f>IFERROR(VLOOKUP(A10,HBSV2[#All],3,FALSE)*'اطلاعات پروژه'!B$7,0)</f>
        <v>0</v>
      </c>
      <c r="E10" s="11">
        <f>IFERROR(VLOOKUP(A10,EBS[#All],3,FALSE)*'اطلاعات پروژه'!B$3,0)</f>
        <v>0</v>
      </c>
      <c r="F10" s="11">
        <f>IFERROR(VLOOKUP(A10,EBSV23[#All],3,FALSE)*'اطلاعات پروژه'!B$5,0)</f>
        <v>0</v>
      </c>
      <c r="G10" s="11">
        <f>IFERROR(VLOOKUP(A10,MBS[#All],3,FALSE),0)*'اطلاعات پروژه'!B$9</f>
        <v>0</v>
      </c>
      <c r="H10" s="11">
        <f>IFERROR(VLOOKUP(A10,MOBS[#All],3,FALSE),0)*'اطلاعات پروژه'!B$11</f>
        <v>0</v>
      </c>
      <c r="I10" s="11">
        <f>IFERROR(VLOOKUP(A10,HUB[#All],3,FALSE),0)*'اطلاعات پروژه'!B$13</f>
        <v>0</v>
      </c>
      <c r="J10" s="11">
        <f t="shared" si="0"/>
        <v>0</v>
      </c>
      <c r="K10" s="18">
        <v>58000</v>
      </c>
      <c r="L10" s="18">
        <f>J10*K10</f>
        <v>0</v>
      </c>
      <c r="M10" s="15" t="s">
        <v>56</v>
      </c>
      <c r="N10" s="11">
        <v>0</v>
      </c>
      <c r="O10" s="11">
        <f>Sidex[[#This Row],[All Requ.]]-Sidex[[#This Row],[Inventory]]</f>
        <v>0</v>
      </c>
    </row>
    <row r="11" spans="1:18" s="1" customFormat="1" ht="22.5" hidden="1" x14ac:dyDescent="0.25">
      <c r="A11" s="13" t="s">
        <v>206</v>
      </c>
      <c r="B11" s="13" t="s">
        <v>2</v>
      </c>
      <c r="C11" s="11">
        <f>IF(R2=1,IFERROR(VLOOKUP(A11,HBS[#All],3,FALSE)*'اطلاعات پروژه'!B14,0),0)</f>
        <v>0</v>
      </c>
      <c r="D11" s="11">
        <f>IF(R2=2,IFERROR(VLOOKUP(A11,HBSV2[#All],3,FALSE)*'اطلاعات پروژه'!B14,0),0)</f>
        <v>0</v>
      </c>
      <c r="E11" s="11">
        <f>IF(R2=1,IFERROR(VLOOKUP(A11,EBS[#All],3,FALSE)*'اطلاعات پروژه'!B3,0),0)</f>
        <v>0</v>
      </c>
      <c r="F11" s="11">
        <f>IFERROR(VLOOKUP(A11,EBSV23[#All],3,FALSE)*'اطلاعات پروژه'!B$5,0)</f>
        <v>0</v>
      </c>
      <c r="G11" s="11">
        <f>IFERROR(VLOOKUP(A11,MBS[#All],3,FALSE),0)</f>
        <v>0</v>
      </c>
      <c r="H11" s="11">
        <f>IFERROR(VLOOKUP(A11,MOBS[#All],3,FALSE),0)</f>
        <v>0</v>
      </c>
      <c r="I11" s="33">
        <v>0</v>
      </c>
      <c r="J11" s="11">
        <f t="shared" si="0"/>
        <v>0</v>
      </c>
      <c r="K11" s="18">
        <v>790</v>
      </c>
      <c r="L11" s="18">
        <f>J11*K11</f>
        <v>0</v>
      </c>
      <c r="M11" s="15" t="s">
        <v>56</v>
      </c>
      <c r="N11" s="11"/>
      <c r="O11" s="11">
        <f>Sidex[[#This Row],[All Requ.]]-Sidex[[#This Row],[Inventory]]</f>
        <v>0</v>
      </c>
    </row>
    <row r="12" spans="1:18" s="1" customFormat="1" ht="22.5" x14ac:dyDescent="0.25">
      <c r="A12" s="13" t="s">
        <v>93</v>
      </c>
      <c r="B12" s="13" t="s">
        <v>2</v>
      </c>
      <c r="C12" s="11">
        <f>IFERROR(VLOOKUP(A12,HBS[#All],3,FALSE)*'اطلاعات پروژه'!B$6,0)</f>
        <v>0</v>
      </c>
      <c r="D12" s="11">
        <f>IFERROR(VLOOKUP(A12,HBSV2[#All],3,FALSE)*'اطلاعات پروژه'!B$7,0)</f>
        <v>0</v>
      </c>
      <c r="E12" s="11">
        <f>IFERROR(VLOOKUP(A12,EBS[#All],3,FALSE)*'اطلاعات پروژه'!B$3,0)</f>
        <v>19</v>
      </c>
      <c r="F12" s="11">
        <f>IFERROR(VLOOKUP(A12,EBSV23[#All],3,FALSE)*'اطلاعات پروژه'!B$5,0)</f>
        <v>0</v>
      </c>
      <c r="G12" s="11">
        <f>IFERROR(VLOOKUP(A12,MBS[#All],3,FALSE),0)*'اطلاعات پروژه'!B$9</f>
        <v>0</v>
      </c>
      <c r="H12" s="11">
        <f>IFERROR(VLOOKUP(A12,MOBS[#All],3,FALSE),0)*'اطلاعات پروژه'!B$11</f>
        <v>0</v>
      </c>
      <c r="I12" s="11">
        <f>IFERROR(VLOOKUP(A12,HUB[#All],3,FALSE),0)*'اطلاعات پروژه'!B$13</f>
        <v>0</v>
      </c>
      <c r="J12" s="11">
        <f t="shared" si="0"/>
        <v>19</v>
      </c>
      <c r="K12" s="18">
        <v>1580</v>
      </c>
      <c r="L12" s="18">
        <f t="shared" si="1"/>
        <v>30020</v>
      </c>
      <c r="M12" s="15" t="s">
        <v>56</v>
      </c>
      <c r="N12" s="11">
        <v>68</v>
      </c>
      <c r="O12" s="11">
        <f>Sidex[[#This Row],[All Requ.]]-Sidex[[#This Row],[Inventory]]</f>
        <v>-49</v>
      </c>
    </row>
    <row r="13" spans="1:18" s="1" customFormat="1" ht="22.5" x14ac:dyDescent="0.25">
      <c r="A13" s="13" t="s">
        <v>94</v>
      </c>
      <c r="B13" s="13" t="s">
        <v>2</v>
      </c>
      <c r="C13" s="11">
        <f>IFERROR(VLOOKUP(A13,HBS[#All],3,FALSE)*'اطلاعات پروژه'!B$6,0)</f>
        <v>0</v>
      </c>
      <c r="D13" s="11">
        <f>IFERROR(VLOOKUP(A13,HBSV2[#All],3,FALSE)*'اطلاعات پروژه'!B$7,0)</f>
        <v>0</v>
      </c>
      <c r="E13" s="11">
        <f>IFERROR(VLOOKUP(A13,EBS[#All],3,FALSE)*'اطلاعات پروژه'!B$3,0)</f>
        <v>2</v>
      </c>
      <c r="F13" s="11">
        <f>IFERROR(VLOOKUP(A13,EBSV23[#All],3,FALSE)*'اطلاعات پروژه'!B$5,0)</f>
        <v>0</v>
      </c>
      <c r="G13" s="11">
        <f>IFERROR(VLOOKUP(A13,MBS[#All],3,FALSE),0)*'اطلاعات پروژه'!B$9</f>
        <v>0</v>
      </c>
      <c r="H13" s="11">
        <f>IFERROR(VLOOKUP(A13,MOBS[#All],3,FALSE),0)*'اطلاعات پروژه'!B$11</f>
        <v>0</v>
      </c>
      <c r="I13" s="11">
        <f>IFERROR(VLOOKUP(A13,HUB[#All],3,FALSE),0)*'اطلاعات پروژه'!B$13</f>
        <v>0</v>
      </c>
      <c r="J13" s="11">
        <f t="shared" si="0"/>
        <v>2</v>
      </c>
      <c r="K13" s="18">
        <v>1060</v>
      </c>
      <c r="L13" s="18">
        <f t="shared" si="1"/>
        <v>2120</v>
      </c>
      <c r="M13" s="14" t="s">
        <v>56</v>
      </c>
      <c r="N13" s="11">
        <v>28</v>
      </c>
      <c r="O13" s="11">
        <f>Sidex[[#This Row],[All Requ.]]-Sidex[[#This Row],[Inventory]]</f>
        <v>-26</v>
      </c>
    </row>
    <row r="14" spans="1:18" s="1" customFormat="1" ht="22.5" x14ac:dyDescent="0.25">
      <c r="A14" s="13" t="s">
        <v>134</v>
      </c>
      <c r="B14" s="13" t="s">
        <v>34</v>
      </c>
      <c r="C14" s="11">
        <f>IFERROR(VLOOKUP(A14,HBS[#All],3,FALSE)*'اطلاعات پروژه'!B$6,0)</f>
        <v>0</v>
      </c>
      <c r="D14" s="11">
        <f>IFERROR(VLOOKUP(A14,HBSV2[#All],3,FALSE)*'اطلاعات پروژه'!B$7,0)</f>
        <v>0</v>
      </c>
      <c r="E14" s="11">
        <f>IFERROR(VLOOKUP(A14,EBS[#All],3,FALSE)*'اطلاعات پروژه'!B$3,0)</f>
        <v>0</v>
      </c>
      <c r="F14" s="11">
        <f>IFERROR(VLOOKUP(A14,EBSV23[#All],3,FALSE)*'اطلاعات پروژه'!B$5,0)</f>
        <v>0</v>
      </c>
      <c r="G14" s="11">
        <f>IFERROR(VLOOKUP(A14,MBS[#All],3,FALSE),0)*'اطلاعات پروژه'!B$9</f>
        <v>0</v>
      </c>
      <c r="H14" s="11">
        <f>IFERROR(VLOOKUP(A14,MOBS[#All],3,FALSE),0)*'اطلاعات پروژه'!B$11</f>
        <v>0</v>
      </c>
      <c r="I14" s="11">
        <f>IFERROR(VLOOKUP(A14,HUB[#All],3,FALSE),0)*'اطلاعات پروژه'!B$13</f>
        <v>0</v>
      </c>
      <c r="J14" s="11">
        <f t="shared" si="0"/>
        <v>0</v>
      </c>
      <c r="K14" s="18">
        <v>21900</v>
      </c>
      <c r="L14" s="18">
        <f t="shared" si="1"/>
        <v>0</v>
      </c>
      <c r="M14" s="15" t="s">
        <v>56</v>
      </c>
      <c r="N14" s="11">
        <v>0</v>
      </c>
      <c r="O14" s="38">
        <f>Sidex[[#This Row],[All Requ.]]-Sidex[[#This Row],[Inventory]]</f>
        <v>0</v>
      </c>
    </row>
    <row r="15" spans="1:18" s="1" customFormat="1" ht="22.5" x14ac:dyDescent="0.25">
      <c r="A15" s="13" t="s">
        <v>139</v>
      </c>
      <c r="B15" s="13" t="s">
        <v>2</v>
      </c>
      <c r="C15" s="11">
        <f>IFERROR(VLOOKUP(A15,HBS[#All],3,FALSE)*'اطلاعات پروژه'!B$6,0)</f>
        <v>0</v>
      </c>
      <c r="D15" s="11">
        <f>IFERROR(VLOOKUP(A15,HBSV2[#All],3,FALSE)*'اطلاعات پروژه'!B$7,0)</f>
        <v>0</v>
      </c>
      <c r="E15" s="11">
        <f>IFERROR(VLOOKUP(A15,EBS[#All],3,FALSE)*'اطلاعات پروژه'!B$3,0)</f>
        <v>0</v>
      </c>
      <c r="F15" s="11">
        <f>IFERROR(VLOOKUP(A15,EBSV23[#All],3,FALSE)*'اطلاعات پروژه'!B$5,0)</f>
        <v>0</v>
      </c>
      <c r="G15" s="11">
        <f>IFERROR(VLOOKUP(A15,MBS[#All],3,FALSE),0)*'اطلاعات پروژه'!B$9</f>
        <v>0</v>
      </c>
      <c r="H15" s="11">
        <f>IFERROR(VLOOKUP(A15,MOBS[#All],3,FALSE),0)*'اطلاعات پروژه'!B$11</f>
        <v>0</v>
      </c>
      <c r="I15" s="11">
        <f>IFERROR(VLOOKUP(A15,HUB[#All],3,FALSE),0)*'اطلاعات پروژه'!B$13</f>
        <v>0</v>
      </c>
      <c r="J15" s="11">
        <f t="shared" si="0"/>
        <v>0</v>
      </c>
      <c r="K15" s="18">
        <v>1000</v>
      </c>
      <c r="L15" s="18">
        <f t="shared" si="1"/>
        <v>0</v>
      </c>
      <c r="M15" s="15" t="s">
        <v>56</v>
      </c>
      <c r="N15" s="11">
        <v>4</v>
      </c>
      <c r="O15" s="11">
        <f>Sidex[[#This Row],[All Requ.]]-Sidex[[#This Row],[Inventory]]</f>
        <v>-4</v>
      </c>
    </row>
    <row r="16" spans="1:18" s="1" customFormat="1" ht="22.5" x14ac:dyDescent="0.25">
      <c r="A16" s="13" t="s">
        <v>262</v>
      </c>
      <c r="B16" s="13" t="s">
        <v>263</v>
      </c>
      <c r="C16" s="11">
        <f>IFERROR(VLOOKUP(A16,HBS[#All],3,FALSE)*'اطلاعات پروژه'!B$6,0)</f>
        <v>0</v>
      </c>
      <c r="D16" s="11">
        <f>IFERROR(VLOOKUP(A16,HBSV2[#All],3,FALSE)*'اطلاعات پروژه'!B$7,0)</f>
        <v>0</v>
      </c>
      <c r="E16" s="11">
        <f>IFERROR(VLOOKUP(A16,EBS[#All],3,FALSE)*'اطلاعات پروژه'!B$3,0)</f>
        <v>0</v>
      </c>
      <c r="F16" s="11">
        <f>IFERROR(VLOOKUP(A16,EBSV23[#All],3,FALSE)*'اطلاعات پروژه'!B$5,0)</f>
        <v>0</v>
      </c>
      <c r="G16" s="11">
        <f>IFERROR(VLOOKUP(A16,MBS[#All],3,FALSE),0)*'اطلاعات پروژه'!B$9</f>
        <v>0</v>
      </c>
      <c r="H16" s="11">
        <f>IFERROR(VLOOKUP(A16,MOBS[#All],3,FALSE),0)*'اطلاعات پروژه'!B$11</f>
        <v>0</v>
      </c>
      <c r="I16" s="11">
        <f>IFERROR(VLOOKUP(A16,HUB[#All],3,FALSE),0)*'اطلاعات پروژه'!B$13</f>
        <v>0</v>
      </c>
      <c r="J16" s="11">
        <f t="shared" si="0"/>
        <v>0</v>
      </c>
      <c r="K16" s="18">
        <v>1890</v>
      </c>
      <c r="L16" s="18">
        <f t="shared" ref="L16" si="2">J16*K16</f>
        <v>0</v>
      </c>
      <c r="M16" s="15" t="s">
        <v>56</v>
      </c>
      <c r="N16" s="11">
        <v>0</v>
      </c>
      <c r="O16" s="38">
        <f>Sidex[[#This Row],[All Requ.]]-Sidex[[#This Row],[Inventory]]</f>
        <v>0</v>
      </c>
    </row>
    <row r="17" spans="1:15" s="1" customFormat="1" ht="22.5" x14ac:dyDescent="0.25">
      <c r="A17" s="13" t="s">
        <v>95</v>
      </c>
      <c r="B17" s="13" t="s">
        <v>4</v>
      </c>
      <c r="C17" s="11">
        <f>IFERROR(VLOOKUP(A17,HBS[#All],3,FALSE)*'اطلاعات پروژه'!B$6,0)</f>
        <v>0</v>
      </c>
      <c r="D17" s="11">
        <f>IFERROR(VLOOKUP(A17,HBSV2[#All],3,FALSE)*'اطلاعات پروژه'!B$7,0)</f>
        <v>0</v>
      </c>
      <c r="E17" s="11">
        <f>IFERROR(VLOOKUP(A17,EBS[#All],3,FALSE)*'اطلاعات پروژه'!B$3,0)</f>
        <v>1</v>
      </c>
      <c r="F17" s="11">
        <f>IFERROR(VLOOKUP(A17,EBSV23[#All],3,FALSE)*'اطلاعات پروژه'!B$5,0)</f>
        <v>0</v>
      </c>
      <c r="G17" s="11">
        <f>IFERROR(VLOOKUP(A17,MBS[#All],3,FALSE),0)*'اطلاعات پروژه'!B$9</f>
        <v>0</v>
      </c>
      <c r="H17" s="11">
        <f>IFERROR(VLOOKUP(A17,MOBS[#All],3,FALSE),0)*'اطلاعات پروژه'!B$11</f>
        <v>0</v>
      </c>
      <c r="I17" s="11">
        <f>IFERROR(VLOOKUP(A17,HUB[#All],3,FALSE),0)*'اطلاعات پروژه'!B$13</f>
        <v>0</v>
      </c>
      <c r="J17" s="11">
        <f t="shared" si="0"/>
        <v>1</v>
      </c>
      <c r="K17" s="18">
        <v>5650</v>
      </c>
      <c r="L17" s="18">
        <f t="shared" si="1"/>
        <v>5650</v>
      </c>
      <c r="M17" s="14" t="s">
        <v>56</v>
      </c>
      <c r="N17" s="11">
        <v>0</v>
      </c>
      <c r="O17" s="38">
        <f>Sidex[[#This Row],[All Requ.]]-Sidex[[#This Row],[Inventory]]</f>
        <v>1</v>
      </c>
    </row>
    <row r="18" spans="1:15" s="1" customFormat="1" ht="22.5" x14ac:dyDescent="0.25">
      <c r="A18" s="13" t="s">
        <v>96</v>
      </c>
      <c r="B18" s="13" t="s">
        <v>2</v>
      </c>
      <c r="C18" s="11">
        <f>IFERROR(VLOOKUP(A18,HBS[#All],3,FALSE)*'اطلاعات پروژه'!B$6,0)</f>
        <v>0</v>
      </c>
      <c r="D18" s="11">
        <f>IFERROR(VLOOKUP(A18,HBSV2[#All],3,FALSE)*'اطلاعات پروژه'!B$7,0)</f>
        <v>0</v>
      </c>
      <c r="E18" s="11">
        <f>IFERROR(VLOOKUP(A18,EBS[#All],3,FALSE)*'اطلاعات پروژه'!B$3,0)</f>
        <v>0</v>
      </c>
      <c r="F18" s="11">
        <f>IFERROR(VLOOKUP(A18,EBSV23[#All],3,FALSE)*'اطلاعات پروژه'!B$5,0)</f>
        <v>0</v>
      </c>
      <c r="G18" s="11">
        <f>IFERROR(VLOOKUP(A18,MBS[#All],3,FALSE),0)*'اطلاعات پروژه'!B$9</f>
        <v>0</v>
      </c>
      <c r="H18" s="11">
        <f>IFERROR(VLOOKUP(A18,MOBS[#All],3,FALSE),0)*'اطلاعات پروژه'!B$11</f>
        <v>0</v>
      </c>
      <c r="I18" s="11">
        <f>IFERROR(VLOOKUP(A18,HUB[#All],3,FALSE),0)*'اطلاعات پروژه'!B$13</f>
        <v>0</v>
      </c>
      <c r="J18" s="11">
        <f t="shared" si="0"/>
        <v>0</v>
      </c>
      <c r="K18" s="18">
        <v>984</v>
      </c>
      <c r="L18" s="18">
        <f t="shared" si="1"/>
        <v>0</v>
      </c>
      <c r="M18" s="14" t="s">
        <v>56</v>
      </c>
      <c r="N18" s="11">
        <v>0</v>
      </c>
      <c r="O18" s="11">
        <f>Sidex[[#This Row],[All Requ.]]-Sidex[[#This Row],[Inventory]]</f>
        <v>0</v>
      </c>
    </row>
    <row r="19" spans="1:15" s="1" customFormat="1" ht="22.5" x14ac:dyDescent="0.25">
      <c r="A19" s="13" t="s">
        <v>180</v>
      </c>
      <c r="B19" s="13" t="s">
        <v>181</v>
      </c>
      <c r="C19" s="11">
        <f>IFERROR(VLOOKUP(A19,HBS[#All],3,FALSE)*'اطلاعات پروژه'!B$6,0)</f>
        <v>0</v>
      </c>
      <c r="D19" s="11">
        <f>IFERROR(VLOOKUP(A19,HBSV2[#All],3,FALSE)*'اطلاعات پروژه'!B$7,0)</f>
        <v>0</v>
      </c>
      <c r="E19" s="11">
        <f>IFERROR(VLOOKUP(A19,EBS[#All],3,FALSE)*'اطلاعات پروژه'!B$3,0)</f>
        <v>2</v>
      </c>
      <c r="F19" s="11">
        <f>IFERROR(VLOOKUP(A19,EBSV23[#All],3,FALSE)*'اطلاعات پروژه'!B$5,0)</f>
        <v>0</v>
      </c>
      <c r="G19" s="11">
        <f>IFERROR(VLOOKUP(A19,MBS[#All],3,FALSE),0)*'اطلاعات پروژه'!B$9</f>
        <v>0</v>
      </c>
      <c r="H19" s="11">
        <f>IFERROR(VLOOKUP(A19,MOBS[#All],3,FALSE),0)*'اطلاعات پروژه'!B$11</f>
        <v>0</v>
      </c>
      <c r="I19" s="11">
        <f>IFERROR(VLOOKUP(A19,HUB[#All],3,FALSE),0)*'اطلاعات پروژه'!B$13</f>
        <v>0</v>
      </c>
      <c r="J19" s="11">
        <f t="shared" si="0"/>
        <v>2</v>
      </c>
      <c r="K19" s="18">
        <v>4490</v>
      </c>
      <c r="L19" s="18">
        <f t="shared" si="1"/>
        <v>8980</v>
      </c>
      <c r="M19" s="15" t="s">
        <v>56</v>
      </c>
      <c r="N19" s="11">
        <v>25</v>
      </c>
      <c r="O19" s="38">
        <f>Sidex[[#This Row],[All Requ.]]-Sidex[[#This Row],[Inventory]]</f>
        <v>-23</v>
      </c>
    </row>
    <row r="20" spans="1:15" s="1" customFormat="1" ht="22.5" x14ac:dyDescent="0.25">
      <c r="A20" s="13" t="s">
        <v>146</v>
      </c>
      <c r="B20" s="13" t="s">
        <v>148</v>
      </c>
      <c r="C20" s="11">
        <f>IFERROR(VLOOKUP(A20,HBS[#All],3,FALSE)*'اطلاعات پروژه'!B$6,0)</f>
        <v>0</v>
      </c>
      <c r="D20" s="11">
        <f>IFERROR(VLOOKUP(A20,HBSV2[#All],3,FALSE)*'اطلاعات پروژه'!B$7,0)</f>
        <v>0</v>
      </c>
      <c r="E20" s="11">
        <f>IFERROR(VLOOKUP(A20,EBS[#All],3,FALSE)*'اطلاعات پروژه'!B$3,0)</f>
        <v>27</v>
      </c>
      <c r="F20" s="11">
        <f>IFERROR(VLOOKUP(A20,EBSV23[#All],3,FALSE)*'اطلاعات پروژه'!B$5,0)</f>
        <v>0</v>
      </c>
      <c r="G20" s="11">
        <f>IFERROR(VLOOKUP(A20,MBS[#All],3,FALSE),0)*'اطلاعات پروژه'!B$9</f>
        <v>0</v>
      </c>
      <c r="H20" s="11">
        <f>IFERROR(VLOOKUP(A20,MOBS[#All],3,FALSE),0)*'اطلاعات پروژه'!B$11</f>
        <v>0</v>
      </c>
      <c r="I20" s="11">
        <f>IFERROR(VLOOKUP(A20,HUB[#All],3,FALSE),0)*'اطلاعات پروژه'!B$13</f>
        <v>0</v>
      </c>
      <c r="J20" s="11">
        <f t="shared" si="0"/>
        <v>27</v>
      </c>
      <c r="K20" s="18">
        <v>2020</v>
      </c>
      <c r="L20" s="18">
        <f t="shared" si="1"/>
        <v>54540</v>
      </c>
      <c r="M20" s="15" t="s">
        <v>56</v>
      </c>
      <c r="N20" s="11">
        <v>60</v>
      </c>
      <c r="O20" s="38">
        <f>Sidex[[#This Row],[All Requ.]]-Sidex[[#This Row],[Inventory]]</f>
        <v>-33</v>
      </c>
    </row>
    <row r="21" spans="1:15" s="1" customFormat="1" ht="22.5" x14ac:dyDescent="0.25">
      <c r="A21" s="13" t="s">
        <v>126</v>
      </c>
      <c r="B21" s="13" t="s">
        <v>100</v>
      </c>
      <c r="C21" s="11">
        <f>IFERROR(VLOOKUP(A21,HBS[#All],3,FALSE)*'اطلاعات پروژه'!B$6,0)</f>
        <v>0</v>
      </c>
      <c r="D21" s="11">
        <f>IFERROR(VLOOKUP(A21,HBSV2[#All],3,FALSE)*'اطلاعات پروژه'!B$7,0)</f>
        <v>0</v>
      </c>
      <c r="E21" s="11">
        <f>IFERROR(VLOOKUP(A21,EBS[#All],3,FALSE)*'اطلاعات پروژه'!B$3,0)</f>
        <v>1</v>
      </c>
      <c r="F21" s="11">
        <f>IFERROR(VLOOKUP(A21,EBSV23[#All],3,FALSE)*'اطلاعات پروژه'!B$5,0)</f>
        <v>0</v>
      </c>
      <c r="G21" s="11">
        <f>IFERROR(VLOOKUP(A21,MBS[#All],3,FALSE),0)*'اطلاعات پروژه'!B$9</f>
        <v>0</v>
      </c>
      <c r="H21" s="11">
        <f>IFERROR(VLOOKUP(A21,MOBS[#All],3,FALSE),0)*'اطلاعات پروژه'!B$11</f>
        <v>0</v>
      </c>
      <c r="I21" s="11">
        <f>IFERROR(VLOOKUP(A21,HUB[#All],3,FALSE),0)*'اطلاعات پروژه'!B$13</f>
        <v>0</v>
      </c>
      <c r="J21" s="11">
        <f t="shared" si="0"/>
        <v>1</v>
      </c>
      <c r="K21" s="18">
        <v>110000</v>
      </c>
      <c r="L21" s="18">
        <f t="shared" si="1"/>
        <v>110000</v>
      </c>
      <c r="M21" s="15" t="s">
        <v>56</v>
      </c>
      <c r="N21" s="11">
        <v>0</v>
      </c>
      <c r="O21" s="38">
        <f>Sidex[[#This Row],[All Requ.]]-Sidex[[#This Row],[Inventory]]</f>
        <v>1</v>
      </c>
    </row>
    <row r="22" spans="1:15" s="1" customFormat="1" ht="22.5" x14ac:dyDescent="0.25">
      <c r="A22" s="13" t="s">
        <v>127</v>
      </c>
      <c r="B22" s="13" t="s">
        <v>42</v>
      </c>
      <c r="C22" s="11">
        <f>IFERROR(VLOOKUP(A22,HBS[#All],3,FALSE)*'اطلاعات پروژه'!B$6,0)</f>
        <v>0</v>
      </c>
      <c r="D22" s="11">
        <f>IFERROR(VLOOKUP(A22,HBSV2[#All],3,FALSE)*'اطلاعات پروژه'!B$7,0)</f>
        <v>0</v>
      </c>
      <c r="E22" s="11">
        <f>IFERROR(VLOOKUP(A22,EBS[#All],3,FALSE)*'اطلاعات پروژه'!B$3,0)</f>
        <v>4</v>
      </c>
      <c r="F22" s="11">
        <f>IFERROR(VLOOKUP(A22,EBSV23[#All],3,FALSE)*'اطلاعات پروژه'!B$5,0)</f>
        <v>0</v>
      </c>
      <c r="G22" s="11">
        <f>IFERROR(VLOOKUP(A22,MBS[#All],3,FALSE),0)*'اطلاعات پروژه'!B$9</f>
        <v>0</v>
      </c>
      <c r="H22" s="11">
        <f>IFERROR(VLOOKUP(A22,MOBS[#All],3,FALSE),0)*'اطلاعات پروژه'!B$11</f>
        <v>0</v>
      </c>
      <c r="I22" s="11">
        <f>IFERROR(VLOOKUP(A22,HUB[#All],3,FALSE),0)*'اطلاعات پروژه'!B$13</f>
        <v>0</v>
      </c>
      <c r="J22" s="11">
        <f t="shared" si="0"/>
        <v>4</v>
      </c>
      <c r="K22" s="18">
        <v>4220</v>
      </c>
      <c r="L22" s="18">
        <f t="shared" si="1"/>
        <v>16880</v>
      </c>
      <c r="M22" s="15" t="s">
        <v>56</v>
      </c>
      <c r="N22" s="11">
        <v>0</v>
      </c>
      <c r="O22" s="38">
        <f>Sidex[[#This Row],[All Requ.]]-Sidex[[#This Row],[Inventory]]</f>
        <v>4</v>
      </c>
    </row>
    <row r="23" spans="1:15" s="1" customFormat="1" ht="22.5" hidden="1" x14ac:dyDescent="0.25">
      <c r="A23" s="13" t="s">
        <v>135</v>
      </c>
      <c r="B23" s="13" t="s">
        <v>42</v>
      </c>
      <c r="C23" s="11">
        <f>IF(R2=1,IFERROR(VLOOKUP(A23,HBS[#All],3,FALSE)*'اطلاعات پروژه'!B14,0),0)</f>
        <v>0</v>
      </c>
      <c r="D23" s="11">
        <f>IF(R2=2,IFERROR(VLOOKUP(A23,HBSV2[#All],3,FALSE)*'اطلاعات پروژه'!B14,0),0)</f>
        <v>0</v>
      </c>
      <c r="E23" s="11">
        <f>IF(R2=1,IFERROR(VLOOKUP(A23,EBS[#All],3,FALSE)*'اطلاعات پروژه'!B3,0),0)</f>
        <v>0</v>
      </c>
      <c r="F23" s="11">
        <f>IFERROR(VLOOKUP(A23,EBSV23[#All],3,FALSE)*'اطلاعات پروژه'!B$5,0)</f>
        <v>0</v>
      </c>
      <c r="G23" s="11">
        <f>IFERROR(VLOOKUP(A23,MBS[#All],3,FALSE),0)*Q2</f>
        <v>0</v>
      </c>
      <c r="H23" s="11">
        <f>IFERROR(VLOOKUP(A23,MOBS[#All],3,FALSE),0)*Q2</f>
        <v>0</v>
      </c>
      <c r="I23" s="11">
        <v>0</v>
      </c>
      <c r="J23" s="11">
        <f t="shared" si="0"/>
        <v>0</v>
      </c>
      <c r="K23" s="18">
        <v>2690</v>
      </c>
      <c r="L23" s="18">
        <f t="shared" si="1"/>
        <v>0</v>
      </c>
      <c r="M23" s="15" t="s">
        <v>56</v>
      </c>
      <c r="N23" s="11"/>
      <c r="O23" s="11">
        <f>Sidex[[#This Row],[All Requ.]]-Sidex[[#This Row],[Inventory]]</f>
        <v>0</v>
      </c>
    </row>
    <row r="24" spans="1:15" s="1" customFormat="1" ht="22.5" x14ac:dyDescent="0.25">
      <c r="A24" s="13" t="s">
        <v>106</v>
      </c>
      <c r="B24" s="13" t="s">
        <v>43</v>
      </c>
      <c r="C24" s="11">
        <f>IFERROR(VLOOKUP(A24,HBS[#All],3,FALSE)*'اطلاعات پروژه'!B$6,0)</f>
        <v>0</v>
      </c>
      <c r="D24" s="11">
        <f>IFERROR(VLOOKUP(A24,HBSV2[#All],3,FALSE)*'اطلاعات پروژه'!B$7,0)</f>
        <v>0</v>
      </c>
      <c r="E24" s="11">
        <f>IFERROR(VLOOKUP(A24,EBS[#All],3,FALSE)*'اطلاعات پروژه'!B$3,0)</f>
        <v>0</v>
      </c>
      <c r="F24" s="11">
        <f>IFERROR(VLOOKUP(A24,EBSV23[#All],3,FALSE)*'اطلاعات پروژه'!B$5,0)</f>
        <v>0</v>
      </c>
      <c r="G24" s="11">
        <f>IFERROR(VLOOKUP(A24,MBS[#All],3,FALSE),0)*'اطلاعات پروژه'!B$9</f>
        <v>0</v>
      </c>
      <c r="H24" s="11">
        <f>IFERROR(VLOOKUP(A24,MOBS[#All],3,FALSE),0)*'اطلاعات پروژه'!B$11</f>
        <v>0</v>
      </c>
      <c r="I24" s="11">
        <f>IFERROR(VLOOKUP(A24,HUB[#All],3,FALSE),0)*'اطلاعات پروژه'!B$13</f>
        <v>0</v>
      </c>
      <c r="J24" s="11">
        <f t="shared" si="0"/>
        <v>0</v>
      </c>
      <c r="K24" s="18">
        <v>4760</v>
      </c>
      <c r="L24" s="18">
        <f t="shared" si="1"/>
        <v>0</v>
      </c>
      <c r="M24" s="14" t="s">
        <v>56</v>
      </c>
      <c r="N24" s="11">
        <v>0</v>
      </c>
      <c r="O24" s="11">
        <f>Sidex[[#This Row],[All Requ.]]-Sidex[[#This Row],[Inventory]]</f>
        <v>0</v>
      </c>
    </row>
    <row r="25" spans="1:15" s="1" customFormat="1" ht="22.5" x14ac:dyDescent="0.25">
      <c r="A25" s="13" t="s">
        <v>128</v>
      </c>
      <c r="B25" s="13" t="s">
        <v>42</v>
      </c>
      <c r="C25" s="11">
        <f>IFERROR(VLOOKUP(A25,HBS[#All],3,FALSE)*'اطلاعات پروژه'!B$6,0)</f>
        <v>0</v>
      </c>
      <c r="D25" s="11">
        <f>IFERROR(VLOOKUP(A25,HBSV2[#All],3,FALSE)*'اطلاعات پروژه'!B$7,0)</f>
        <v>0</v>
      </c>
      <c r="E25" s="11">
        <f>IFERROR(VLOOKUP(A25,EBS[#All],3,FALSE)*'اطلاعات پروژه'!B$3,0)</f>
        <v>1</v>
      </c>
      <c r="F25" s="11">
        <f>IFERROR(VLOOKUP(A25,EBSV23[#All],3,FALSE)*'اطلاعات پروژه'!B$5,0)</f>
        <v>0</v>
      </c>
      <c r="G25" s="11">
        <f>IFERROR(VLOOKUP(A25,MBS[#All],3,FALSE),0)*'اطلاعات پروژه'!B$9</f>
        <v>0</v>
      </c>
      <c r="H25" s="11">
        <f>IFERROR(VLOOKUP(A25,MOBS[#All],3,FALSE),0)*'اطلاعات پروژه'!B$11</f>
        <v>0</v>
      </c>
      <c r="I25" s="11">
        <f>IFERROR(VLOOKUP(A25,HUB[#All],3,FALSE),0)*'اطلاعات پروژه'!B$13</f>
        <v>0</v>
      </c>
      <c r="J25" s="11">
        <f t="shared" si="0"/>
        <v>1</v>
      </c>
      <c r="K25" s="18">
        <v>4220</v>
      </c>
      <c r="L25" s="18">
        <f t="shared" si="1"/>
        <v>4220</v>
      </c>
      <c r="M25" s="15" t="s">
        <v>56</v>
      </c>
      <c r="N25" s="11">
        <v>18</v>
      </c>
      <c r="O25" s="11">
        <f>Sidex[[#This Row],[All Requ.]]-Sidex[[#This Row],[Inventory]]</f>
        <v>-17</v>
      </c>
    </row>
    <row r="26" spans="1:15" s="1" customFormat="1" ht="22.5" x14ac:dyDescent="0.25">
      <c r="A26" s="13" t="s">
        <v>107</v>
      </c>
      <c r="B26" s="13" t="s">
        <v>42</v>
      </c>
      <c r="C26" s="11">
        <f>IFERROR(VLOOKUP(A26,HBS[#All],3,FALSE)*'اطلاعات پروژه'!B$6,0)</f>
        <v>0</v>
      </c>
      <c r="D26" s="11">
        <f>IFERROR(VLOOKUP(A26,HBSV2[#All],3,FALSE)*'اطلاعات پروژه'!B$7,0)</f>
        <v>0</v>
      </c>
      <c r="E26" s="11">
        <f>IFERROR(VLOOKUP(A26,EBS[#All],3,FALSE)*'اطلاعات پروژه'!B$3,0)</f>
        <v>0</v>
      </c>
      <c r="F26" s="11">
        <f>IFERROR(VLOOKUP(A26,EBSV23[#All],3,FALSE)*'اطلاعات پروژه'!B$5,0)</f>
        <v>0</v>
      </c>
      <c r="G26" s="11">
        <f>IFERROR(VLOOKUP(A26,MBS[#All],3,FALSE),0)*'اطلاعات پروژه'!B$9</f>
        <v>0</v>
      </c>
      <c r="H26" s="11">
        <f>IFERROR(VLOOKUP(A26,MOBS[#All],3,FALSE),0)*'اطلاعات پروژه'!B$11</f>
        <v>0</v>
      </c>
      <c r="I26" s="11">
        <f>IFERROR(VLOOKUP(A26,HUB[#All],3,FALSE),0)*'اطلاعات پروژه'!B$13</f>
        <v>0</v>
      </c>
      <c r="J26" s="11">
        <f t="shared" si="0"/>
        <v>0</v>
      </c>
      <c r="K26" s="18">
        <v>4220</v>
      </c>
      <c r="L26" s="18">
        <f t="shared" si="1"/>
        <v>0</v>
      </c>
      <c r="M26" s="14" t="s">
        <v>56</v>
      </c>
      <c r="N26" s="11">
        <v>0</v>
      </c>
      <c r="O26" s="11">
        <f>Sidex[[#This Row],[All Requ.]]-Sidex[[#This Row],[Inventory]]</f>
        <v>0</v>
      </c>
    </row>
    <row r="27" spans="1:15" s="1" customFormat="1" ht="22.5" x14ac:dyDescent="0.25">
      <c r="A27" s="13" t="s">
        <v>199</v>
      </c>
      <c r="B27" s="13" t="s">
        <v>42</v>
      </c>
      <c r="C27" s="11">
        <f>IFERROR(VLOOKUP(A27,HBS[#All],3,FALSE)*'اطلاعات پروژه'!B$6,0)</f>
        <v>0</v>
      </c>
      <c r="D27" s="11">
        <f>IFERROR(VLOOKUP(A27,HBSV2[#All],3,FALSE)*'اطلاعات پروژه'!B$7,0)</f>
        <v>0</v>
      </c>
      <c r="E27" s="11">
        <f>IFERROR(VLOOKUP(A27,EBS[#All],3,FALSE)*'اطلاعات پروژه'!B$3,0)</f>
        <v>1</v>
      </c>
      <c r="F27" s="11">
        <f>IFERROR(VLOOKUP(A27,EBSV23[#All],3,FALSE)*'اطلاعات پروژه'!B$5,0)</f>
        <v>0</v>
      </c>
      <c r="G27" s="11">
        <f>IFERROR(VLOOKUP(A27,MBS[#All],3,FALSE),0)*'اطلاعات پروژه'!B$9</f>
        <v>0</v>
      </c>
      <c r="H27" s="11">
        <f>IFERROR(VLOOKUP(A27,MOBS[#All],3,FALSE),0)*'اطلاعات پروژه'!B$11</f>
        <v>0</v>
      </c>
      <c r="I27" s="11">
        <f>IFERROR(VLOOKUP(A27,HUB[#All],3,FALSE),0)*'اطلاعات پروژه'!B$13</f>
        <v>0</v>
      </c>
      <c r="J27" s="11">
        <f t="shared" si="0"/>
        <v>1</v>
      </c>
      <c r="K27" s="18">
        <v>4220</v>
      </c>
      <c r="L27" s="18">
        <f>J27*K27</f>
        <v>4220</v>
      </c>
      <c r="M27" s="15" t="s">
        <v>56</v>
      </c>
      <c r="N27" s="11">
        <v>16</v>
      </c>
      <c r="O27" s="11">
        <f>Sidex[[#This Row],[All Requ.]]-Sidex[[#This Row],[Inventory]]</f>
        <v>-15</v>
      </c>
    </row>
    <row r="28" spans="1:15" s="1" customFormat="1" ht="22.5" hidden="1" x14ac:dyDescent="0.25">
      <c r="A28" s="13" t="s">
        <v>208</v>
      </c>
      <c r="B28" s="13" t="s">
        <v>42</v>
      </c>
      <c r="C28" s="11">
        <f>IF(R2=1,IFERROR(VLOOKUP(A28,HBS[#All],3,FALSE)*'اطلاعات پروژه'!B14,0),0)</f>
        <v>0</v>
      </c>
      <c r="D28" s="11">
        <f>IF(R2=2,IFERROR(VLOOKUP(A28,HBSV2[#All],3,FALSE)*'اطلاعات پروژه'!B14,0),0)</f>
        <v>0</v>
      </c>
      <c r="E28" s="11">
        <f>IF(R2=1,IFERROR(VLOOKUP(A28,EBS[#All],3,FALSE)*'اطلاعات پروژه'!B3,0),0)</f>
        <v>0</v>
      </c>
      <c r="F28" s="11">
        <f>IFERROR(VLOOKUP(A28,EBSV23[#All],3,FALSE)*'اطلاعات پروژه'!B$5,0)</f>
        <v>0</v>
      </c>
      <c r="G28" s="11">
        <f>IFERROR(VLOOKUP(A28,MBS[#All],3,FALSE),0)</f>
        <v>0</v>
      </c>
      <c r="H28" s="11">
        <f>IFERROR(VLOOKUP(A28,MOBS[#All],3,FALSE),0)</f>
        <v>0</v>
      </c>
      <c r="I28" s="33">
        <v>0</v>
      </c>
      <c r="J28" s="11">
        <f t="shared" si="0"/>
        <v>0</v>
      </c>
      <c r="K28" s="18">
        <v>2730</v>
      </c>
      <c r="L28" s="18">
        <f>J28*K28</f>
        <v>0</v>
      </c>
      <c r="M28" s="15" t="s">
        <v>56</v>
      </c>
      <c r="N28" s="11"/>
      <c r="O28" s="11">
        <f>Sidex[[#This Row],[All Requ.]]-Sidex[[#This Row],[Inventory]]</f>
        <v>0</v>
      </c>
    </row>
    <row r="29" spans="1:15" s="1" customFormat="1" ht="22.5" x14ac:dyDescent="0.25">
      <c r="A29" s="13" t="s">
        <v>108</v>
      </c>
      <c r="B29" s="13" t="s">
        <v>5</v>
      </c>
      <c r="C29" s="11">
        <f>IFERROR(VLOOKUP(A29,HBS[#All],3,FALSE)*'اطلاعات پروژه'!B$6,0)</f>
        <v>0</v>
      </c>
      <c r="D29" s="11">
        <f>IFERROR(VLOOKUP(A29,HBSV2[#All],3,FALSE)*'اطلاعات پروژه'!B$7,0)</f>
        <v>0</v>
      </c>
      <c r="E29" s="11">
        <f>IFERROR(VLOOKUP(A29,EBS[#All],3,FALSE)*'اطلاعات پروژه'!B$3,0)</f>
        <v>2</v>
      </c>
      <c r="F29" s="11">
        <f>IFERROR(VLOOKUP(A29,EBSV23[#All],3,FALSE)*'اطلاعات پروژه'!B$5,0)</f>
        <v>0</v>
      </c>
      <c r="G29" s="11">
        <f>IFERROR(VLOOKUP(A29,MBS[#All],3,FALSE),0)*'اطلاعات پروژه'!B$9</f>
        <v>0</v>
      </c>
      <c r="H29" s="11">
        <f>IFERROR(VLOOKUP(A29,MOBS[#All],3,FALSE),0)*'اطلاعات پروژه'!B$11</f>
        <v>0</v>
      </c>
      <c r="I29" s="11">
        <f>IFERROR(VLOOKUP(A29,HUB[#All],3,FALSE),0)*'اطلاعات پروژه'!B$13</f>
        <v>0</v>
      </c>
      <c r="J29" s="11">
        <f t="shared" si="0"/>
        <v>2</v>
      </c>
      <c r="K29" s="18">
        <v>10100</v>
      </c>
      <c r="L29" s="18">
        <f t="shared" si="1"/>
        <v>20200</v>
      </c>
      <c r="M29" s="15" t="s">
        <v>56</v>
      </c>
      <c r="N29" s="11">
        <v>24</v>
      </c>
      <c r="O29" s="11">
        <f>Sidex[[#This Row],[All Requ.]]-Sidex[[#This Row],[Inventory]]</f>
        <v>-22</v>
      </c>
    </row>
    <row r="30" spans="1:15" s="1" customFormat="1" ht="22.5" x14ac:dyDescent="0.25">
      <c r="A30" s="13" t="s">
        <v>205</v>
      </c>
      <c r="B30" s="13" t="s">
        <v>5</v>
      </c>
      <c r="C30" s="11">
        <f>IFERROR(VLOOKUP(A30,HBS[#All],3,FALSE)*'اطلاعات پروژه'!B$6,0)</f>
        <v>0</v>
      </c>
      <c r="D30" s="11">
        <f>IFERROR(VLOOKUP(A30,HBSV2[#All],3,FALSE)*'اطلاعات پروژه'!B$7,0)</f>
        <v>0</v>
      </c>
      <c r="E30" s="11">
        <f>IFERROR(VLOOKUP(A30,EBS[#All],3,FALSE)*'اطلاعات پروژه'!B$3,0)</f>
        <v>0</v>
      </c>
      <c r="F30" s="11">
        <f>IFERROR(VLOOKUP(A30,EBSV23[#All],3,FALSE)*'اطلاعات پروژه'!B$5,0)</f>
        <v>0</v>
      </c>
      <c r="G30" s="11">
        <f>IFERROR(VLOOKUP(A30,MBS[#All],3,FALSE),0)*'اطلاعات پروژه'!B$9</f>
        <v>0</v>
      </c>
      <c r="H30" s="11">
        <f>IFERROR(VLOOKUP(A30,MOBS[#All],3,FALSE),0)*'اطلاعات پروژه'!B$11</f>
        <v>0</v>
      </c>
      <c r="I30" s="11">
        <f>IFERROR(VLOOKUP(A30,HUB[#All],3,FALSE),0)*'اطلاعات پروژه'!B$13</f>
        <v>0</v>
      </c>
      <c r="J30" s="11">
        <f t="shared" si="0"/>
        <v>0</v>
      </c>
      <c r="K30" s="18">
        <v>10100</v>
      </c>
      <c r="L30" s="18">
        <f t="shared" si="1"/>
        <v>0</v>
      </c>
      <c r="M30" s="15" t="s">
        <v>56</v>
      </c>
      <c r="N30" s="11">
        <v>2</v>
      </c>
      <c r="O30" s="11">
        <f>Sidex[[#This Row],[All Requ.]]-Sidex[[#This Row],[Inventory]]</f>
        <v>-2</v>
      </c>
    </row>
    <row r="31" spans="1:15" s="1" customFormat="1" ht="22.5" x14ac:dyDescent="0.25">
      <c r="A31" s="13" t="s">
        <v>104</v>
      </c>
      <c r="B31" s="13" t="s">
        <v>44</v>
      </c>
      <c r="C31" s="11">
        <f>IFERROR(VLOOKUP(A31,HBS[#All],3,FALSE)*'اطلاعات پروژه'!B$6,0)</f>
        <v>0</v>
      </c>
      <c r="D31" s="11">
        <f>IFERROR(VLOOKUP(A31,HBSV2[#All],3,FALSE)*'اطلاعات پروژه'!B$7,0)</f>
        <v>0</v>
      </c>
      <c r="E31" s="11">
        <f>IFERROR(VLOOKUP(A31,EBS[#All],3,FALSE)*'اطلاعات پروژه'!B$3,0)</f>
        <v>1</v>
      </c>
      <c r="F31" s="11">
        <f>IFERROR(VLOOKUP(A31,EBSV23[#All],3,FALSE)*'اطلاعات پروژه'!B$5,0)</f>
        <v>0</v>
      </c>
      <c r="G31" s="11">
        <f>IFERROR(VLOOKUP(A31,MBS[#All],3,FALSE),0)*'اطلاعات پروژه'!B$9</f>
        <v>0</v>
      </c>
      <c r="H31" s="11">
        <f>IFERROR(VLOOKUP(A31,MOBS[#All],3,FALSE),0)*'اطلاعات پروژه'!B$11</f>
        <v>0</v>
      </c>
      <c r="I31" s="11">
        <f>IFERROR(VLOOKUP(A31,HUB[#All],3,FALSE),0)*'اطلاعات پروژه'!B$13</f>
        <v>0</v>
      </c>
      <c r="J31" s="11">
        <f t="shared" si="0"/>
        <v>1</v>
      </c>
      <c r="K31" s="18">
        <v>1700</v>
      </c>
      <c r="L31" s="18">
        <f t="shared" si="1"/>
        <v>1700</v>
      </c>
      <c r="M31" s="15" t="s">
        <v>56</v>
      </c>
      <c r="N31" s="11">
        <v>0</v>
      </c>
      <c r="O31" s="11">
        <f>Sidex[[#This Row],[All Requ.]]-Sidex[[#This Row],[Inventory]]</f>
        <v>1</v>
      </c>
    </row>
    <row r="32" spans="1:15" s="1" customFormat="1" ht="22.5" x14ac:dyDescent="0.25">
      <c r="A32" s="13" t="s">
        <v>101</v>
      </c>
      <c r="B32" s="13" t="s">
        <v>22</v>
      </c>
      <c r="C32" s="11">
        <f>IFERROR(VLOOKUP(A32,HBS[#All],3,FALSE)*'اطلاعات پروژه'!B$6,0)</f>
        <v>0</v>
      </c>
      <c r="D32" s="11">
        <f>IFERROR(VLOOKUP(A32,HBSV2[#All],3,FALSE)*'اطلاعات پروژه'!B$7,0)</f>
        <v>0</v>
      </c>
      <c r="E32" s="11">
        <f>IFERROR(VLOOKUP(A32,EBS[#All],3,FALSE)*'اطلاعات پروژه'!B$3,0)</f>
        <v>5</v>
      </c>
      <c r="F32" s="11">
        <f>IFERROR(VLOOKUP(A32,EBSV23[#All],3,FALSE)*'اطلاعات پروژه'!B$5,0)</f>
        <v>0</v>
      </c>
      <c r="G32" s="11">
        <f>IFERROR(VLOOKUP(A32,MBS[#All],3,FALSE),0)*'اطلاعات پروژه'!B$9</f>
        <v>0</v>
      </c>
      <c r="H32" s="11">
        <f>IFERROR(VLOOKUP(A32,MOBS[#All],3,FALSE),0)*'اطلاعات پروژه'!B$11</f>
        <v>0</v>
      </c>
      <c r="I32" s="11">
        <f>IFERROR(VLOOKUP(A32,HUB[#All],3,FALSE),0)*'اطلاعات پروژه'!B$13</f>
        <v>0</v>
      </c>
      <c r="J32" s="11">
        <f t="shared" si="0"/>
        <v>5</v>
      </c>
      <c r="K32" s="18">
        <v>53100</v>
      </c>
      <c r="L32" s="18">
        <f t="shared" si="1"/>
        <v>265500</v>
      </c>
      <c r="M32" s="15" t="s">
        <v>56</v>
      </c>
      <c r="N32" s="11">
        <v>0</v>
      </c>
      <c r="O32" s="38">
        <f>Sidex[[#This Row],[All Requ.]]-Sidex[[#This Row],[Inventory]]</f>
        <v>5</v>
      </c>
    </row>
    <row r="33" spans="1:15" s="1" customFormat="1" ht="22.5" x14ac:dyDescent="0.25">
      <c r="A33" s="13" t="s">
        <v>177</v>
      </c>
      <c r="B33" s="13" t="s">
        <v>22</v>
      </c>
      <c r="C33" s="11">
        <f>IFERROR(VLOOKUP(A33,HBS[#All],3,FALSE)*'اطلاعات پروژه'!B$6,0)</f>
        <v>0</v>
      </c>
      <c r="D33" s="11">
        <f>IFERROR(VLOOKUP(A33,HBSV2[#All],3,FALSE)*'اطلاعات پروژه'!B$7,0)</f>
        <v>0</v>
      </c>
      <c r="E33" s="11">
        <f>IFERROR(VLOOKUP(A33,EBS[#All],3,FALSE)*'اطلاعات پروژه'!B$3,0)</f>
        <v>3</v>
      </c>
      <c r="F33" s="11">
        <f>IFERROR(VLOOKUP(A33,EBSV23[#All],3,FALSE)*'اطلاعات پروژه'!B$5,0)</f>
        <v>0</v>
      </c>
      <c r="G33" s="11">
        <f>IFERROR(VLOOKUP(A33,MBS[#All],3,FALSE),0)*'اطلاعات پروژه'!B$9</f>
        <v>0</v>
      </c>
      <c r="H33" s="11">
        <f>IFERROR(VLOOKUP(A33,MOBS[#All],3,FALSE),0)*'اطلاعات پروژه'!B$11</f>
        <v>0</v>
      </c>
      <c r="I33" s="11">
        <f>IFERROR(VLOOKUP(A33,HUB[#All],3,FALSE),0)*'اطلاعات پروژه'!B$13</f>
        <v>0</v>
      </c>
      <c r="J33" s="11">
        <f t="shared" si="0"/>
        <v>3</v>
      </c>
      <c r="K33" s="18">
        <v>45780</v>
      </c>
      <c r="L33" s="18">
        <f t="shared" si="1"/>
        <v>137340</v>
      </c>
      <c r="M33" s="15" t="s">
        <v>57</v>
      </c>
      <c r="N33" s="11">
        <v>20</v>
      </c>
      <c r="O33" s="38">
        <f>Sidex[[#This Row],[All Requ.]]-Sidex[[#This Row],[Inventory]]</f>
        <v>-17</v>
      </c>
    </row>
    <row r="34" spans="1:15" s="1" customFormat="1" ht="22.5" x14ac:dyDescent="0.25">
      <c r="A34" s="13" t="s">
        <v>175</v>
      </c>
      <c r="B34" s="13" t="s">
        <v>8</v>
      </c>
      <c r="C34" s="11">
        <f>IFERROR(VLOOKUP(A34,HBS[#All],3,FALSE)*'اطلاعات پروژه'!B$6,0)</f>
        <v>0</v>
      </c>
      <c r="D34" s="11">
        <f>IFERROR(VLOOKUP(A34,HBSV2[#All],3,FALSE)*'اطلاعات پروژه'!B$7,0)</f>
        <v>0</v>
      </c>
      <c r="E34" s="11">
        <f>IFERROR(VLOOKUP(A34,EBS[#All],3,FALSE)*'اطلاعات پروژه'!B$3,0)</f>
        <v>1</v>
      </c>
      <c r="F34" s="11">
        <f>IFERROR(VLOOKUP(A34,EBSV23[#All],3,FALSE)*'اطلاعات پروژه'!B$5,0)</f>
        <v>0</v>
      </c>
      <c r="G34" s="11">
        <f>IFERROR(VLOOKUP(A34,MBS[#All],3,FALSE),0)*'اطلاعات پروژه'!B$9</f>
        <v>0</v>
      </c>
      <c r="H34" s="11">
        <f>IFERROR(VLOOKUP(A34,MOBS[#All],3,FALSE),0)*'اطلاعات پروژه'!B$11</f>
        <v>0</v>
      </c>
      <c r="I34" s="11">
        <f>IFERROR(VLOOKUP(A34,HUB[#All],3,FALSE),0)*'اطلاعات پروژه'!B$13</f>
        <v>0</v>
      </c>
      <c r="J34" s="11">
        <f t="shared" ref="J34:J65" si="3">SUM(C34:I34)</f>
        <v>1</v>
      </c>
      <c r="K34" s="18">
        <v>187000</v>
      </c>
      <c r="L34" s="18">
        <f t="shared" si="1"/>
        <v>187000</v>
      </c>
      <c r="M34" s="15" t="s">
        <v>56</v>
      </c>
      <c r="N34" s="11">
        <v>0</v>
      </c>
      <c r="O34" s="38">
        <f>Sidex[[#This Row],[All Requ.]]-Sidex[[#This Row],[Inventory]]</f>
        <v>1</v>
      </c>
    </row>
    <row r="35" spans="1:15" s="1" customFormat="1" ht="22.5" x14ac:dyDescent="0.25">
      <c r="A35" s="13" t="s">
        <v>211</v>
      </c>
      <c r="B35" s="13" t="s">
        <v>212</v>
      </c>
      <c r="C35" s="11">
        <f>IFERROR(VLOOKUP(A35,HBS[#All],3,FALSE)*'اطلاعات پروژه'!B$6,0)</f>
        <v>0</v>
      </c>
      <c r="D35" s="11">
        <f>IFERROR(VLOOKUP(A35,HBSV2[#All],3,FALSE)*'اطلاعات پروژه'!B$7,0)</f>
        <v>0</v>
      </c>
      <c r="E35" s="11">
        <f>IFERROR(VLOOKUP(A35,EBS[#All],3,FALSE)*'اطلاعات پروژه'!B$3,0)</f>
        <v>1</v>
      </c>
      <c r="F35" s="11">
        <f>IFERROR(VLOOKUP(A35,EBSV23[#All],3,FALSE)*'اطلاعات پروژه'!B$5,0)</f>
        <v>0</v>
      </c>
      <c r="G35" s="11">
        <f>IFERROR(VLOOKUP(A35,MBS[#All],3,FALSE),0)*'اطلاعات پروژه'!B$9</f>
        <v>0</v>
      </c>
      <c r="H35" s="11">
        <f>IFERROR(VLOOKUP(A35,MOBS[#All],3,FALSE),0)*'اطلاعات پروژه'!B$11</f>
        <v>0</v>
      </c>
      <c r="I35" s="11">
        <f>IFERROR(VLOOKUP(A35,HUB[#All],3,FALSE),0)*'اطلاعات پروژه'!B$13</f>
        <v>0</v>
      </c>
      <c r="J35" s="11">
        <f t="shared" si="3"/>
        <v>1</v>
      </c>
      <c r="K35" s="18">
        <v>592000</v>
      </c>
      <c r="L35" s="18">
        <f t="shared" si="1"/>
        <v>592000</v>
      </c>
      <c r="M35" s="15" t="s">
        <v>56</v>
      </c>
      <c r="N35" s="11">
        <v>0</v>
      </c>
      <c r="O35" s="38">
        <f>Sidex[[#This Row],[All Requ.]]-Sidex[[#This Row],[Inventory]]</f>
        <v>1</v>
      </c>
    </row>
    <row r="36" spans="1:15" s="1" customFormat="1" ht="22.5" x14ac:dyDescent="0.25">
      <c r="A36" s="13" t="s">
        <v>117</v>
      </c>
      <c r="B36" s="13" t="s">
        <v>40</v>
      </c>
      <c r="C36" s="11">
        <f>IFERROR(VLOOKUP(A36,HBS[#All],3,FALSE)*'اطلاعات پروژه'!B$6,0)</f>
        <v>0</v>
      </c>
      <c r="D36" s="11">
        <f>IFERROR(VLOOKUP(A36,HBSV2[#All],3,FALSE)*'اطلاعات پروژه'!B$7,0)</f>
        <v>0</v>
      </c>
      <c r="E36" s="11">
        <f>IFERROR(VLOOKUP(A36,EBS[#All],3,FALSE)*'اطلاعات پروژه'!B$3,0)</f>
        <v>0</v>
      </c>
      <c r="F36" s="11">
        <f>IFERROR(VLOOKUP(A36,EBSV23[#All],3,FALSE)*'اطلاعات پروژه'!B$5,0)</f>
        <v>0</v>
      </c>
      <c r="G36" s="11">
        <f>IFERROR(VLOOKUP(A36,MBS[#All],3,FALSE),0)*'اطلاعات پروژه'!B$9</f>
        <v>0</v>
      </c>
      <c r="H36" s="11">
        <f>IFERROR(VLOOKUP(A36,MOBS[#All],3,FALSE),0)*'اطلاعات پروژه'!B$11</f>
        <v>0</v>
      </c>
      <c r="I36" s="11">
        <f>IFERROR(VLOOKUP(A36,HUB[#All],3,FALSE),0)*'اطلاعات پروژه'!B$13</f>
        <v>0</v>
      </c>
      <c r="J36" s="11">
        <f t="shared" si="3"/>
        <v>0</v>
      </c>
      <c r="K36" s="18">
        <v>1411000</v>
      </c>
      <c r="L36" s="18">
        <f t="shared" si="1"/>
        <v>0</v>
      </c>
      <c r="M36" s="15" t="s">
        <v>56</v>
      </c>
      <c r="N36" s="11">
        <v>0</v>
      </c>
      <c r="O36" s="38">
        <f>Sidex[[#This Row],[All Requ.]]-Sidex[[#This Row],[Inventory]]</f>
        <v>0</v>
      </c>
    </row>
    <row r="37" spans="1:15" s="1" customFormat="1" ht="22.5" x14ac:dyDescent="0.25">
      <c r="A37" s="13" t="s">
        <v>118</v>
      </c>
      <c r="B37" s="13" t="s">
        <v>22</v>
      </c>
      <c r="C37" s="11">
        <f>IFERROR(VLOOKUP(A37,HBS[#All],3,FALSE)*'اطلاعات پروژه'!B$6,0)</f>
        <v>0</v>
      </c>
      <c r="D37" s="11">
        <f>IFERROR(VLOOKUP(A37,HBSV2[#All],3,FALSE)*'اطلاعات پروژه'!B$7,0)</f>
        <v>0</v>
      </c>
      <c r="E37" s="11">
        <f>IFERROR(VLOOKUP(A37,EBS[#All],3,FALSE)*'اطلاعات پروژه'!B$3,0)</f>
        <v>1</v>
      </c>
      <c r="F37" s="11">
        <f>IFERROR(VLOOKUP(A37,EBSV23[#All],3,FALSE)*'اطلاعات پروژه'!B$5,0)</f>
        <v>0</v>
      </c>
      <c r="G37" s="11">
        <f>IFERROR(VLOOKUP(A37,MBS[#All],3,FALSE),0)*'اطلاعات پروژه'!B$9</f>
        <v>0</v>
      </c>
      <c r="H37" s="11">
        <f>IFERROR(VLOOKUP(A37,MOBS[#All],3,FALSE),0)*'اطلاعات پروژه'!B$11</f>
        <v>0</v>
      </c>
      <c r="I37" s="11">
        <f>IFERROR(VLOOKUP(A37,HUB[#All],3,FALSE),0)*'اطلاعات پروژه'!B$13</f>
        <v>0</v>
      </c>
      <c r="J37" s="11">
        <f t="shared" si="3"/>
        <v>1</v>
      </c>
      <c r="K37" s="18">
        <v>44100</v>
      </c>
      <c r="L37" s="18">
        <f t="shared" ref="L37:L76" si="4">J37*K37</f>
        <v>44100</v>
      </c>
      <c r="M37" s="15" t="s">
        <v>56</v>
      </c>
      <c r="N37" s="11">
        <v>0</v>
      </c>
      <c r="O37" s="11">
        <f>Sidex[[#This Row],[All Requ.]]-Sidex[[#This Row],[Inventory]]</f>
        <v>1</v>
      </c>
    </row>
    <row r="38" spans="1:15" s="1" customFormat="1" ht="22.5" hidden="1" x14ac:dyDescent="0.25">
      <c r="A38" s="13" t="s">
        <v>109</v>
      </c>
      <c r="B38" s="13" t="s">
        <v>153</v>
      </c>
      <c r="C38" s="11">
        <f>IF(R2=1,IFERROR(VLOOKUP(A38,HBS[#All],3,FALSE)*'اطلاعات پروژه'!B14,0),0)</f>
        <v>0</v>
      </c>
      <c r="D38" s="11">
        <f>IF(R2=2,IFERROR(VLOOKUP(A38,HBSV2[#All],3,FALSE)*'اطلاعات پروژه'!B14,0),0)</f>
        <v>0</v>
      </c>
      <c r="E38" s="11">
        <f>IF(R2=1,IFERROR(VLOOKUP(A38,EBS[#All],3,FALSE)*'اطلاعات پروژه'!B3,0),0)</f>
        <v>0</v>
      </c>
      <c r="F38" s="11">
        <f>IFERROR(VLOOKUP(A38,EBSV23[#All],3,FALSE)*'اطلاعات پروژه'!B$5,0)</f>
        <v>0</v>
      </c>
      <c r="G38" s="11">
        <f>IFERROR(VLOOKUP(A38,MBS[#All],3,FALSE),0)*Q2</f>
        <v>0</v>
      </c>
      <c r="H38" s="11">
        <f>IFERROR(VLOOKUP(A38,MOBS[#All],3,FALSE),0)*Q2</f>
        <v>0</v>
      </c>
      <c r="I38" s="11">
        <v>0</v>
      </c>
      <c r="J38" s="11">
        <f t="shared" si="3"/>
        <v>0</v>
      </c>
      <c r="K38" s="18">
        <v>8830</v>
      </c>
      <c r="L38" s="18">
        <f t="shared" si="4"/>
        <v>0</v>
      </c>
      <c r="M38" s="14" t="s">
        <v>56</v>
      </c>
      <c r="N38" s="11"/>
      <c r="O38" s="11">
        <f>Sidex[[#This Row],[All Requ.]]-Sidex[[#This Row],[Inventory]]</f>
        <v>0</v>
      </c>
    </row>
    <row r="39" spans="1:15" s="1" customFormat="1" ht="22.5" x14ac:dyDescent="0.25">
      <c r="A39" s="13" t="s">
        <v>109</v>
      </c>
      <c r="B39" s="13" t="s">
        <v>153</v>
      </c>
      <c r="C39" s="11">
        <f>IFERROR(VLOOKUP(A39,HBS[#All],3,FALSE)*'اطلاعات پروژه'!B$6,0)</f>
        <v>0</v>
      </c>
      <c r="D39" s="11">
        <f>IFERROR(VLOOKUP(A39,HBSV2[#All],3,FALSE)*'اطلاعات پروژه'!B$7,0)</f>
        <v>0</v>
      </c>
      <c r="E39" s="11">
        <f>IFERROR(VLOOKUP(A39,EBS[#All],3,FALSE)*'اطلاعات پروژه'!B$3,0)</f>
        <v>0</v>
      </c>
      <c r="F39" s="11">
        <f>IFERROR(VLOOKUP(A39,EBSV23[#All],3,FALSE)*'اطلاعات پروژه'!B$5,0)</f>
        <v>0</v>
      </c>
      <c r="G39" s="11">
        <f>IFERROR(VLOOKUP(A39,MBS[#All],3,FALSE),0)*'اطلاعات پروژه'!B$9</f>
        <v>0</v>
      </c>
      <c r="H39" s="11">
        <f>IFERROR(VLOOKUP(A39,MOBS[#All],3,FALSE),0)*'اطلاعات پروژه'!B$11</f>
        <v>0</v>
      </c>
      <c r="I39" s="11">
        <f>IFERROR(VLOOKUP(A39,HUB[#All],3,FALSE),0)*'اطلاعات پروژه'!B$13</f>
        <v>0</v>
      </c>
      <c r="J39" s="11">
        <f t="shared" si="3"/>
        <v>0</v>
      </c>
      <c r="K39" s="18">
        <v>12300</v>
      </c>
      <c r="L39" s="18">
        <f t="shared" ref="L39" si="5">J39*K39</f>
        <v>0</v>
      </c>
      <c r="M39" s="15" t="s">
        <v>56</v>
      </c>
      <c r="N39" s="11">
        <v>18</v>
      </c>
      <c r="O39" s="11">
        <f>Sidex[[#This Row],[All Requ.]]-Sidex[[#This Row],[Inventory]]</f>
        <v>-18</v>
      </c>
    </row>
    <row r="40" spans="1:15" s="1" customFormat="1" ht="22.5" x14ac:dyDescent="0.25">
      <c r="A40" s="13" t="s">
        <v>141</v>
      </c>
      <c r="B40" s="13" t="s">
        <v>36</v>
      </c>
      <c r="C40" s="11">
        <f>IFERROR(VLOOKUP(A40,HBS[#All],3,FALSE)*'اطلاعات پروژه'!B$6,0)</f>
        <v>0</v>
      </c>
      <c r="D40" s="11">
        <f>IFERROR(VLOOKUP(A40,HBSV2[#All],3,FALSE)*'اطلاعات پروژه'!B$7,0)</f>
        <v>0</v>
      </c>
      <c r="E40" s="11">
        <f>IFERROR(VLOOKUP(A40,EBS[#All],3,FALSE)*'اطلاعات پروژه'!B$3,0)</f>
        <v>0</v>
      </c>
      <c r="F40" s="11">
        <f>IFERROR(VLOOKUP(A40,EBSV23[#All],3,FALSE)*'اطلاعات پروژه'!B$5,0)</f>
        <v>0</v>
      </c>
      <c r="G40" s="11">
        <f>IFERROR(VLOOKUP(A40,MBS[#All],3,FALSE),0)*'اطلاعات پروژه'!B$9</f>
        <v>0</v>
      </c>
      <c r="H40" s="11">
        <f>IFERROR(VLOOKUP(A40,MOBS[#All],3,FALSE),0)*'اطلاعات پروژه'!B$11</f>
        <v>0</v>
      </c>
      <c r="I40" s="11">
        <f>IFERROR(VLOOKUP(A40,HUB[#All],3,FALSE),0)*'اطلاعات پروژه'!B$13</f>
        <v>0</v>
      </c>
      <c r="J40" s="11">
        <f t="shared" si="3"/>
        <v>0</v>
      </c>
      <c r="K40" s="18">
        <v>68500</v>
      </c>
      <c r="L40" s="18">
        <f t="shared" si="4"/>
        <v>0</v>
      </c>
      <c r="M40" s="14" t="s">
        <v>56</v>
      </c>
      <c r="N40" s="11">
        <v>2</v>
      </c>
      <c r="O40" s="11">
        <f>Sidex[[#This Row],[All Requ.]]-Sidex[[#This Row],[Inventory]]</f>
        <v>-2</v>
      </c>
    </row>
    <row r="41" spans="1:15" s="1" customFormat="1" ht="22.5" x14ac:dyDescent="0.25">
      <c r="A41" s="13" t="s">
        <v>136</v>
      </c>
      <c r="B41" s="13" t="s">
        <v>178</v>
      </c>
      <c r="C41" s="11">
        <f>IFERROR(VLOOKUP(A41,HBS[#All],3,FALSE)*'اطلاعات پروژه'!B$6,0)</f>
        <v>0</v>
      </c>
      <c r="D41" s="11">
        <f>IFERROR(VLOOKUP(A41,HBSV2[#All],3,FALSE)*'اطلاعات پروژه'!B$7,0)</f>
        <v>0</v>
      </c>
      <c r="E41" s="11">
        <f>IFERROR(VLOOKUP(A41,EBS[#All],3,FALSE)*'اطلاعات پروژه'!B$3,0)</f>
        <v>0</v>
      </c>
      <c r="F41" s="11">
        <f>IFERROR(VLOOKUP(A41,EBSV23[#All],3,FALSE)*'اطلاعات پروژه'!B$5,0)</f>
        <v>0</v>
      </c>
      <c r="G41" s="11">
        <f>IFERROR(VLOOKUP(A41,MBS[#All],3,FALSE),0)*'اطلاعات پروژه'!B$9</f>
        <v>0</v>
      </c>
      <c r="H41" s="11">
        <f>IFERROR(VLOOKUP(A41,MOBS[#All],3,FALSE),0)*'اطلاعات پروژه'!B$11</f>
        <v>0</v>
      </c>
      <c r="I41" s="11">
        <f>IFERROR(VLOOKUP(A41,HUB[#All],3,FALSE),0)*'اطلاعات پروژه'!B$13</f>
        <v>0</v>
      </c>
      <c r="J41" s="11">
        <f t="shared" si="3"/>
        <v>0</v>
      </c>
      <c r="K41" s="18">
        <v>12200</v>
      </c>
      <c r="L41" s="18">
        <f t="shared" si="4"/>
        <v>0</v>
      </c>
      <c r="M41" s="15" t="s">
        <v>56</v>
      </c>
      <c r="N41" s="11">
        <v>16</v>
      </c>
      <c r="O41" s="11">
        <f>Sidex[[#This Row],[All Requ.]]-Sidex[[#This Row],[Inventory]]</f>
        <v>-16</v>
      </c>
    </row>
    <row r="42" spans="1:15" s="1" customFormat="1" ht="22.5" x14ac:dyDescent="0.25">
      <c r="A42" s="13" t="s">
        <v>261</v>
      </c>
      <c r="B42" s="13"/>
      <c r="C42" s="11">
        <f>IFERROR(VLOOKUP(A42,HBS[#All],3,FALSE)*'اطلاعات پروژه'!B$6,0)</f>
        <v>0</v>
      </c>
      <c r="D42" s="11">
        <f>IFERROR(VLOOKUP(A42,HBSV2[#All],3,FALSE)*'اطلاعات پروژه'!B$7,0)</f>
        <v>0</v>
      </c>
      <c r="E42" s="11">
        <f>IFERROR(VLOOKUP(A42,EBS[#All],3,FALSE)*'اطلاعات پروژه'!B$3,0)</f>
        <v>0</v>
      </c>
      <c r="F42" s="11">
        <f>IFERROR(VLOOKUP(A42,EBSV23[#All],3,FALSE)*'اطلاعات پروژه'!B$5,0)</f>
        <v>0</v>
      </c>
      <c r="G42" s="11">
        <f>IFERROR(VLOOKUP(A42,MBS[#All],3,FALSE),0)*'اطلاعات پروژه'!B$9</f>
        <v>0</v>
      </c>
      <c r="H42" s="11">
        <f>IFERROR(VLOOKUP(A42,MOBS[#All],3,FALSE),0)*'اطلاعات پروژه'!B$11</f>
        <v>0</v>
      </c>
      <c r="I42" s="11">
        <f>IFERROR(VLOOKUP(A42,HUB[#All],3,FALSE),0)*'اطلاعات پروژه'!B$13</f>
        <v>0</v>
      </c>
      <c r="J42" s="11">
        <f t="shared" si="3"/>
        <v>0</v>
      </c>
      <c r="K42" s="18">
        <v>12200</v>
      </c>
      <c r="L42" s="18">
        <f t="shared" ref="L42" si="6">J42*K42</f>
        <v>0</v>
      </c>
      <c r="M42" s="15" t="s">
        <v>56</v>
      </c>
      <c r="N42" s="11">
        <v>4</v>
      </c>
      <c r="O42" s="11">
        <f>Sidex[[#This Row],[All Requ.]]-Sidex[[#This Row],[Inventory]]</f>
        <v>-4</v>
      </c>
    </row>
    <row r="43" spans="1:15" s="1" customFormat="1" ht="22.5" x14ac:dyDescent="0.25">
      <c r="A43" s="13" t="s">
        <v>45</v>
      </c>
      <c r="B43" s="13" t="s">
        <v>201</v>
      </c>
      <c r="C43" s="11">
        <f>IFERROR(VLOOKUP(A43,HBS[#All],3,FALSE)*'اطلاعات پروژه'!B$6,0)</f>
        <v>0</v>
      </c>
      <c r="D43" s="11">
        <f>IFERROR(VLOOKUP(A43,HBSV2[#All],3,FALSE)*'اطلاعات پروژه'!B$7,0)</f>
        <v>0</v>
      </c>
      <c r="E43" s="11">
        <f>IFERROR(VLOOKUP(A43,EBS[#All],3,FALSE)*'اطلاعات پروژه'!B$3,0)</f>
        <v>0</v>
      </c>
      <c r="F43" s="11">
        <f>IFERROR(VLOOKUP(A43,EBSV23[#All],3,FALSE)*'اطلاعات پروژه'!B$5,0)</f>
        <v>0</v>
      </c>
      <c r="G43" s="11">
        <f>IFERROR(VLOOKUP(A43,MBS[#All],3,FALSE),0)*'اطلاعات پروژه'!B$9</f>
        <v>0</v>
      </c>
      <c r="H43" s="11">
        <f>IFERROR(VLOOKUP(A43,MOBS[#All],3,FALSE),0)*'اطلاعات پروژه'!B$11</f>
        <v>0</v>
      </c>
      <c r="I43" s="11">
        <f>IFERROR(VLOOKUP(A43,HUB[#All],3,FALSE),0)*'اطلاعات پروژه'!B$13</f>
        <v>0</v>
      </c>
      <c r="J43" s="11">
        <f t="shared" si="3"/>
        <v>0</v>
      </c>
      <c r="K43" s="18">
        <v>3706</v>
      </c>
      <c r="L43" s="18">
        <f t="shared" si="4"/>
        <v>0</v>
      </c>
      <c r="M43" s="14" t="s">
        <v>57</v>
      </c>
      <c r="N43" s="11">
        <v>32</v>
      </c>
      <c r="O43" s="11">
        <f>Sidex[[#This Row],[All Requ.]]-Sidex[[#This Row],[Inventory]]</f>
        <v>-32</v>
      </c>
    </row>
    <row r="44" spans="1:15" s="1" customFormat="1" ht="22.5" x14ac:dyDescent="0.25">
      <c r="A44" s="13" t="s">
        <v>165</v>
      </c>
      <c r="B44" s="13"/>
      <c r="C44" s="11">
        <f>IFERROR(VLOOKUP(A44,HBS[#All],3,FALSE)*'اطلاعات پروژه'!B$6,0)</f>
        <v>0</v>
      </c>
      <c r="D44" s="11">
        <f>IFERROR(VLOOKUP(A44,HBSV2[#All],3,FALSE)*'اطلاعات پروژه'!B$7,0)</f>
        <v>0</v>
      </c>
      <c r="E44" s="11">
        <f>IFERROR(VLOOKUP(A44,EBS[#All],3,FALSE)*'اطلاعات پروژه'!B$3,0)</f>
        <v>1</v>
      </c>
      <c r="F44" s="11">
        <f>IFERROR(VLOOKUP(A44,EBSV23[#All],3,FALSE)*'اطلاعات پروژه'!B$5,0)</f>
        <v>0</v>
      </c>
      <c r="G44" s="11">
        <f>IFERROR(VLOOKUP(A44,MBS[#All],3,FALSE),0)*'اطلاعات پروژه'!B$9</f>
        <v>0</v>
      </c>
      <c r="H44" s="11">
        <f>IFERROR(VLOOKUP(A44,MOBS[#All],3,FALSE),0)*'اطلاعات پروژه'!B$11</f>
        <v>0</v>
      </c>
      <c r="I44" s="11">
        <f>IFERROR(VLOOKUP(A44,HUB[#All],3,FALSE),0)*'اطلاعات پروژه'!B$13</f>
        <v>0</v>
      </c>
      <c r="J44" s="11">
        <f t="shared" si="3"/>
        <v>1</v>
      </c>
      <c r="K44" s="18">
        <v>900000</v>
      </c>
      <c r="L44" s="18">
        <f>J44*K44</f>
        <v>900000</v>
      </c>
      <c r="M44" s="15" t="s">
        <v>176</v>
      </c>
      <c r="N44" s="11">
        <v>28</v>
      </c>
      <c r="O44" s="11">
        <f>Sidex[[#This Row],[All Requ.]]-Sidex[[#This Row],[Inventory]]</f>
        <v>-27</v>
      </c>
    </row>
    <row r="45" spans="1:15" s="1" customFormat="1" ht="22.5" x14ac:dyDescent="0.25">
      <c r="A45" s="13" t="s">
        <v>124</v>
      </c>
      <c r="B45" s="13" t="s">
        <v>1</v>
      </c>
      <c r="C45" s="11">
        <f>IFERROR(VLOOKUP(A45,HBS[#All],3,FALSE)*'اطلاعات پروژه'!B$6,0)</f>
        <v>0</v>
      </c>
      <c r="D45" s="11">
        <f>IFERROR(VLOOKUP(A45,HBSV2[#All],3,FALSE)*'اطلاعات پروژه'!B$7,0)</f>
        <v>0</v>
      </c>
      <c r="E45" s="11">
        <f>IFERROR(VLOOKUP(A45,EBS[#All],3,FALSE)*'اطلاعات پروژه'!B$3,0)</f>
        <v>1</v>
      </c>
      <c r="F45" s="11">
        <f>IFERROR(VLOOKUP(A45,EBSV23[#All],3,FALSE)*'اطلاعات پروژه'!B$5,0)</f>
        <v>0</v>
      </c>
      <c r="G45" s="11">
        <f>IFERROR(VLOOKUP(A45,MBS[#All],3,FALSE),0)*'اطلاعات پروژه'!B$9</f>
        <v>0</v>
      </c>
      <c r="H45" s="11">
        <f>IFERROR(VLOOKUP(A45,MOBS[#All],3,FALSE),0)*'اطلاعات پروژه'!B$11</f>
        <v>0</v>
      </c>
      <c r="I45" s="11">
        <f>IFERROR(VLOOKUP(A45,HUB[#All],3,FALSE),0)*'اطلاعات پروژه'!B$13</f>
        <v>0</v>
      </c>
      <c r="J45" s="11">
        <f t="shared" si="3"/>
        <v>1</v>
      </c>
      <c r="K45" s="18">
        <v>1770</v>
      </c>
      <c r="L45" s="18">
        <f t="shared" si="4"/>
        <v>1770</v>
      </c>
      <c r="M45" s="14" t="s">
        <v>56</v>
      </c>
      <c r="N45" s="11">
        <v>6</v>
      </c>
      <c r="O45" s="11">
        <f>Sidex[[#This Row],[All Requ.]]-Sidex[[#This Row],[Inventory]]</f>
        <v>-5</v>
      </c>
    </row>
    <row r="46" spans="1:15" s="1" customFormat="1" ht="22.5" x14ac:dyDescent="0.25">
      <c r="A46" s="13" t="s">
        <v>125</v>
      </c>
      <c r="B46" s="13" t="s">
        <v>1</v>
      </c>
      <c r="C46" s="11">
        <f>IFERROR(VLOOKUP(A46,HBS[#All],3,FALSE)*'اطلاعات پروژه'!B$6,0)</f>
        <v>0</v>
      </c>
      <c r="D46" s="11">
        <f>IFERROR(VLOOKUP(A46,HBSV2[#All],3,FALSE)*'اطلاعات پروژه'!B$7,0)</f>
        <v>0</v>
      </c>
      <c r="E46" s="11">
        <f>IFERROR(VLOOKUP(A46,EBS[#All],3,FALSE)*'اطلاعات پروژه'!B$3,0)</f>
        <v>3</v>
      </c>
      <c r="F46" s="11">
        <f>IFERROR(VLOOKUP(A46,EBSV23[#All],3,FALSE)*'اطلاعات پروژه'!B$5,0)</f>
        <v>0</v>
      </c>
      <c r="G46" s="11">
        <f>IFERROR(VLOOKUP(A46,MBS[#All],3,FALSE),0)*'اطلاعات پروژه'!B$9</f>
        <v>0</v>
      </c>
      <c r="H46" s="11">
        <f>IFERROR(VLOOKUP(A46,MOBS[#All],3,FALSE),0)*'اطلاعات پروژه'!B$11</f>
        <v>0</v>
      </c>
      <c r="I46" s="11">
        <f>IFERROR(VLOOKUP(A46,HUB[#All],3,FALSE),0)*'اطلاعات پروژه'!B$13</f>
        <v>0</v>
      </c>
      <c r="J46" s="11">
        <f t="shared" si="3"/>
        <v>3</v>
      </c>
      <c r="K46" s="18">
        <v>1720</v>
      </c>
      <c r="L46" s="18">
        <f t="shared" si="4"/>
        <v>5160</v>
      </c>
      <c r="M46" s="14" t="s">
        <v>56</v>
      </c>
      <c r="N46" s="11">
        <v>48</v>
      </c>
      <c r="O46" s="11">
        <f>Sidex[[#This Row],[All Requ.]]-Sidex[[#This Row],[Inventory]]</f>
        <v>-45</v>
      </c>
    </row>
    <row r="47" spans="1:15" s="1" customFormat="1" ht="22.5" x14ac:dyDescent="0.25">
      <c r="A47" s="13" t="s">
        <v>129</v>
      </c>
      <c r="B47" s="13" t="s">
        <v>19</v>
      </c>
      <c r="C47" s="11">
        <f>IFERROR(VLOOKUP(A47,HBS[#All],3,FALSE)*'اطلاعات پروژه'!B$6,0)</f>
        <v>0</v>
      </c>
      <c r="D47" s="11">
        <f>IFERROR(VLOOKUP(A47,HBSV2[#All],3,FALSE)*'اطلاعات پروژه'!B$7,0)</f>
        <v>0</v>
      </c>
      <c r="E47" s="11">
        <f>IFERROR(VLOOKUP(A47,EBS[#All],3,FALSE)*'اطلاعات پروژه'!B$3,0)</f>
        <v>42</v>
      </c>
      <c r="F47" s="11">
        <f>IFERROR(VLOOKUP(A47,EBSV23[#All],3,FALSE)*'اطلاعات پروژه'!B$5,0)</f>
        <v>0</v>
      </c>
      <c r="G47" s="11">
        <f>IFERROR(VLOOKUP(A47,MBS[#All],3,FALSE),0)*'اطلاعات پروژه'!B$9</f>
        <v>0</v>
      </c>
      <c r="H47" s="11">
        <f>IFERROR(VLOOKUP(A47,MOBS[#All],3,FALSE),0)*'اطلاعات پروژه'!B$11</f>
        <v>0</v>
      </c>
      <c r="I47" s="11">
        <f>IFERROR(VLOOKUP(A47,HUB[#All],3,FALSE),0)*'اطلاعات پروژه'!B$13</f>
        <v>0</v>
      </c>
      <c r="J47" s="11">
        <f t="shared" si="3"/>
        <v>42</v>
      </c>
      <c r="K47" s="18">
        <v>916</v>
      </c>
      <c r="L47" s="18">
        <f t="shared" si="4"/>
        <v>38472</v>
      </c>
      <c r="M47" s="14" t="s">
        <v>56</v>
      </c>
      <c r="N47" s="11">
        <v>0</v>
      </c>
      <c r="O47" s="38">
        <f>Sidex[[#This Row],[All Requ.]]-Sidex[[#This Row],[Inventory]]</f>
        <v>42</v>
      </c>
    </row>
    <row r="48" spans="1:15" s="1" customFormat="1" ht="22.5" x14ac:dyDescent="0.25">
      <c r="A48" s="13" t="s">
        <v>130</v>
      </c>
      <c r="B48" s="13" t="s">
        <v>30</v>
      </c>
      <c r="C48" s="11">
        <f>IFERROR(VLOOKUP(A48,HBS[#All],3,FALSE)*'اطلاعات پروژه'!B$6,0)</f>
        <v>0</v>
      </c>
      <c r="D48" s="11">
        <f>IFERROR(VLOOKUP(A48,HBSV2[#All],3,FALSE)*'اطلاعات پروژه'!B$7,0)</f>
        <v>0</v>
      </c>
      <c r="E48" s="11">
        <f>IFERROR(VLOOKUP(A48,EBS[#All],3,FALSE)*'اطلاعات پروژه'!B$3,0)</f>
        <v>1</v>
      </c>
      <c r="F48" s="11">
        <f>IFERROR(VLOOKUP(A48,EBSV23[#All],3,FALSE)*'اطلاعات پروژه'!B$5,0)</f>
        <v>0</v>
      </c>
      <c r="G48" s="11">
        <f>IFERROR(VLOOKUP(A48,MBS[#All],3,FALSE),0)*'اطلاعات پروژه'!B$9</f>
        <v>0</v>
      </c>
      <c r="H48" s="11">
        <f>IFERROR(VLOOKUP(A48,MOBS[#All],3,FALSE),0)*'اطلاعات پروژه'!B$11</f>
        <v>0</v>
      </c>
      <c r="I48" s="11">
        <f>IFERROR(VLOOKUP(A48,HUB[#All],3,FALSE),0)*'اطلاعات پروژه'!B$13</f>
        <v>0</v>
      </c>
      <c r="J48" s="11">
        <f t="shared" si="3"/>
        <v>1</v>
      </c>
      <c r="K48" s="18">
        <v>58244</v>
      </c>
      <c r="L48" s="18">
        <f t="shared" si="4"/>
        <v>58244</v>
      </c>
      <c r="M48" s="14" t="s">
        <v>157</v>
      </c>
      <c r="N48" s="11">
        <v>4</v>
      </c>
      <c r="O48" s="11">
        <f>Sidex[[#This Row],[All Requ.]]-Sidex[[#This Row],[Inventory]]</f>
        <v>-3</v>
      </c>
    </row>
    <row r="49" spans="1:15" s="1" customFormat="1" ht="22.5" x14ac:dyDescent="0.25">
      <c r="A49" s="13" t="s">
        <v>131</v>
      </c>
      <c r="B49" s="13" t="s">
        <v>30</v>
      </c>
      <c r="C49" s="11">
        <f>IFERROR(VLOOKUP(A49,HBS[#All],3,FALSE)*'اطلاعات پروژه'!B$6,0)</f>
        <v>0</v>
      </c>
      <c r="D49" s="11">
        <f>IFERROR(VLOOKUP(A49,HBSV2[#All],3,FALSE)*'اطلاعات پروژه'!B$7,0)</f>
        <v>0</v>
      </c>
      <c r="E49" s="11">
        <f>IFERROR(VLOOKUP(A49,EBS[#All],3,FALSE)*'اطلاعات پروژه'!B$3,0)</f>
        <v>16</v>
      </c>
      <c r="F49" s="11">
        <f>IFERROR(VLOOKUP(A49,EBSV23[#All],3,FALSE)*'اطلاعات پروژه'!B$5,0)</f>
        <v>0</v>
      </c>
      <c r="G49" s="11">
        <f>IFERROR(VLOOKUP(A49,MBS[#All],3,FALSE),0)*'اطلاعات پروژه'!B$9</f>
        <v>0</v>
      </c>
      <c r="H49" s="11">
        <f>IFERROR(VLOOKUP(A49,MOBS[#All],3,FALSE),0)*'اطلاعات پروژه'!B$11</f>
        <v>0</v>
      </c>
      <c r="I49" s="11">
        <f>IFERROR(VLOOKUP(A49,HUB[#All],3,FALSE),0)*'اطلاعات پروژه'!B$13</f>
        <v>0</v>
      </c>
      <c r="J49" s="11">
        <f t="shared" si="3"/>
        <v>16</v>
      </c>
      <c r="K49" s="18">
        <v>30900</v>
      </c>
      <c r="L49" s="18">
        <f t="shared" si="4"/>
        <v>494400</v>
      </c>
      <c r="M49" s="14" t="s">
        <v>56</v>
      </c>
      <c r="N49" s="11">
        <v>48</v>
      </c>
      <c r="O49" s="11">
        <f>Sidex[[#This Row],[All Requ.]]-Sidex[[#This Row],[Inventory]]</f>
        <v>-32</v>
      </c>
    </row>
    <row r="50" spans="1:15" s="1" customFormat="1" ht="22.5" hidden="1" x14ac:dyDescent="0.25">
      <c r="A50" s="13" t="s">
        <v>193</v>
      </c>
      <c r="B50" s="31" t="s">
        <v>197</v>
      </c>
      <c r="C50" s="11">
        <f>IF(R2=1,IFERROR(VLOOKUP(A50,HBS[#All],3,FALSE)*'اطلاعات پروژه'!B14,0),0)</f>
        <v>0</v>
      </c>
      <c r="D50" s="11">
        <f>IF(R2=2,IFERROR(VLOOKUP(A50,HBSV2[#All],3,FALSE)*'اطلاعات پروژه'!B14,0),0)</f>
        <v>0</v>
      </c>
      <c r="E50" s="11">
        <f>IF(R2=1,IFERROR(VLOOKUP(A50,EBS[#All],3,FALSE)*'اطلاعات پروژه'!B3,0),0)</f>
        <v>0</v>
      </c>
      <c r="F50" s="11">
        <f>IFERROR(VLOOKUP(A50,EBSV23[#All],3,FALSE)*'اطلاعات پروژه'!B$5,0)</f>
        <v>0</v>
      </c>
      <c r="G50" s="11">
        <f>IFERROR(VLOOKUP(A50,MBS[#All],3,FALSE),0)*Q2</f>
        <v>0</v>
      </c>
      <c r="H50" s="11">
        <f>IFERROR(VLOOKUP(A50,MOBS[#All],3,FALSE),0)*Q2</f>
        <v>0</v>
      </c>
      <c r="I50" s="11">
        <v>0</v>
      </c>
      <c r="J50" s="11">
        <f t="shared" si="3"/>
        <v>0</v>
      </c>
      <c r="K50" s="32">
        <f>Table22[هر متر زوج‌سیم]*10</f>
        <v>500000</v>
      </c>
      <c r="L50" s="18">
        <f>J50*K50</f>
        <v>0</v>
      </c>
      <c r="M50" s="15" t="s">
        <v>196</v>
      </c>
      <c r="N50" s="11"/>
      <c r="O50" s="11">
        <f>Sidex[[#This Row],[All Requ.]]-Sidex[[#This Row],[Inventory]]</f>
        <v>0</v>
      </c>
    </row>
    <row r="51" spans="1:15" s="1" customFormat="1" ht="22.5" x14ac:dyDescent="0.25">
      <c r="A51" s="13" t="s">
        <v>113</v>
      </c>
      <c r="B51" s="13" t="s">
        <v>9</v>
      </c>
      <c r="C51" s="11">
        <f>IFERROR(VLOOKUP(A51,HBS[#All],3,FALSE)*'اطلاعات پروژه'!B$6,0)</f>
        <v>0</v>
      </c>
      <c r="D51" s="11">
        <f>IFERROR(VLOOKUP(A51,HBSV2[#All],3,FALSE)*'اطلاعات پروژه'!B$7,0)</f>
        <v>0</v>
      </c>
      <c r="E51" s="11">
        <f>IFERROR(VLOOKUP(A51,EBS[#All],3,FALSE)*'اطلاعات پروژه'!B$3,0)</f>
        <v>2</v>
      </c>
      <c r="F51" s="11">
        <f>IFERROR(VLOOKUP(A51,EBSV23[#All],3,FALSE)*'اطلاعات پروژه'!B$5,0)</f>
        <v>0</v>
      </c>
      <c r="G51" s="11">
        <f>IFERROR(VLOOKUP(A51,MBS[#All],3,FALSE),0)*'اطلاعات پروژه'!B$9</f>
        <v>0</v>
      </c>
      <c r="H51" s="11">
        <f>IFERROR(VLOOKUP(A51,MOBS[#All],3,FALSE),0)*'اطلاعات پروژه'!B$11</f>
        <v>0</v>
      </c>
      <c r="I51" s="11">
        <f>IFERROR(VLOOKUP(A51,HUB[#All],3,FALSE),0)*'اطلاعات پروژه'!B$13</f>
        <v>0</v>
      </c>
      <c r="J51" s="11">
        <f t="shared" si="3"/>
        <v>2</v>
      </c>
      <c r="K51" s="18">
        <v>563530</v>
      </c>
      <c r="L51" s="18">
        <f t="shared" si="4"/>
        <v>1127060</v>
      </c>
      <c r="M51" s="14" t="s">
        <v>57</v>
      </c>
      <c r="N51" s="11">
        <v>0</v>
      </c>
      <c r="O51" s="38">
        <f>Sidex[[#This Row],[All Requ.]]-Sidex[[#This Row],[Inventory]]</f>
        <v>2</v>
      </c>
    </row>
    <row r="52" spans="1:15" s="1" customFormat="1" ht="22.5" x14ac:dyDescent="0.25">
      <c r="A52" s="13" t="s">
        <v>112</v>
      </c>
      <c r="B52" s="13" t="s">
        <v>13</v>
      </c>
      <c r="C52" s="11">
        <f>IFERROR(VLOOKUP(A52,HBS[#All],3,FALSE)*'اطلاعات پروژه'!B$6,0)</f>
        <v>0</v>
      </c>
      <c r="D52" s="11">
        <f>IFERROR(VLOOKUP(A52,HBSV2[#All],3,FALSE)*'اطلاعات پروژه'!B$7,0)</f>
        <v>0</v>
      </c>
      <c r="E52" s="11">
        <f>IFERROR(VLOOKUP(A52,EBS[#All],3,FALSE)*'اطلاعات پروژه'!B$3,0)</f>
        <v>1</v>
      </c>
      <c r="F52" s="11">
        <f>IFERROR(VLOOKUP(A52,EBSV23[#All],3,FALSE)*'اطلاعات پروژه'!B$5,0)</f>
        <v>0</v>
      </c>
      <c r="G52" s="11">
        <f>IFERROR(VLOOKUP(A52,MBS[#All],3,FALSE),0)*'اطلاعات پروژه'!B$9</f>
        <v>0</v>
      </c>
      <c r="H52" s="11">
        <f>IFERROR(VLOOKUP(A52,MOBS[#All],3,FALSE),0)*'اطلاعات پروژه'!B$11</f>
        <v>0</v>
      </c>
      <c r="I52" s="11">
        <f>IFERROR(VLOOKUP(A52,HUB[#All],3,FALSE),0)*'اطلاعات پروژه'!B$13</f>
        <v>25</v>
      </c>
      <c r="J52" s="11">
        <f t="shared" si="3"/>
        <v>26</v>
      </c>
      <c r="K52" s="18">
        <v>40200</v>
      </c>
      <c r="L52" s="18">
        <f t="shared" si="4"/>
        <v>1045200</v>
      </c>
      <c r="M52" s="14" t="s">
        <v>56</v>
      </c>
      <c r="N52" s="11">
        <v>0</v>
      </c>
      <c r="O52" s="38">
        <f>Sidex[[#This Row],[All Requ.]]-Sidex[[#This Row],[Inventory]]</f>
        <v>26</v>
      </c>
    </row>
    <row r="53" spans="1:15" s="1" customFormat="1" ht="22.5" x14ac:dyDescent="0.25">
      <c r="A53" s="13" t="s">
        <v>114</v>
      </c>
      <c r="B53" s="13" t="s">
        <v>10</v>
      </c>
      <c r="C53" s="11">
        <f>IFERROR(VLOOKUP(A53,HBS[#All],3,FALSE)*'اطلاعات پروژه'!B$6,0)</f>
        <v>0</v>
      </c>
      <c r="D53" s="11">
        <f>IFERROR(VLOOKUP(A53,HBSV2[#All],3,FALSE)*'اطلاعات پروژه'!B$7,0)</f>
        <v>0</v>
      </c>
      <c r="E53" s="11">
        <f>IFERROR(VLOOKUP(A53,EBS[#All],3,FALSE)*'اطلاعات پروژه'!B$3,0)</f>
        <v>1</v>
      </c>
      <c r="F53" s="11">
        <f>IFERROR(VLOOKUP(A53,EBSV23[#All],3,FALSE)*'اطلاعات پروژه'!B$5,0)</f>
        <v>0</v>
      </c>
      <c r="G53" s="11">
        <f>IFERROR(VLOOKUP(A53,MBS[#All],3,FALSE),0)*'اطلاعات پروژه'!B$9</f>
        <v>0</v>
      </c>
      <c r="H53" s="11">
        <f>IFERROR(VLOOKUP(A53,MOBS[#All],3,FALSE),0)*'اطلاعات پروژه'!B$11</f>
        <v>0</v>
      </c>
      <c r="I53" s="11">
        <f>IFERROR(VLOOKUP(A53,HUB[#All],3,FALSE),0)*'اطلاعات پروژه'!B$13</f>
        <v>0</v>
      </c>
      <c r="J53" s="11">
        <f t="shared" si="3"/>
        <v>1</v>
      </c>
      <c r="K53" s="18">
        <v>225630</v>
      </c>
      <c r="L53" s="18">
        <f t="shared" si="4"/>
        <v>225630</v>
      </c>
      <c r="M53" s="14" t="s">
        <v>57</v>
      </c>
      <c r="N53" s="11">
        <v>28</v>
      </c>
      <c r="O53" s="11">
        <f>Sidex[[#This Row],[All Requ.]]-Sidex[[#This Row],[Inventory]]</f>
        <v>-27</v>
      </c>
    </row>
    <row r="54" spans="1:15" s="1" customFormat="1" ht="22.5" x14ac:dyDescent="0.25">
      <c r="A54" s="13" t="s">
        <v>115</v>
      </c>
      <c r="B54" s="13" t="s">
        <v>11</v>
      </c>
      <c r="C54" s="11">
        <f>IFERROR(VLOOKUP(A54,HBS[#All],3,FALSE)*'اطلاعات پروژه'!B$6,0)</f>
        <v>0</v>
      </c>
      <c r="D54" s="11">
        <f>IFERROR(VLOOKUP(A54,HBSV2[#All],3,FALSE)*'اطلاعات پروژه'!B$7,0)</f>
        <v>0</v>
      </c>
      <c r="E54" s="11">
        <f>IFERROR(VLOOKUP(A54,EBS[#All],3,FALSE)*'اطلاعات پروژه'!B$3,0)</f>
        <v>2</v>
      </c>
      <c r="F54" s="11">
        <f>IFERROR(VLOOKUP(A54,EBSV23[#All],3,FALSE)*'اطلاعات پروژه'!B$5,0)</f>
        <v>0</v>
      </c>
      <c r="G54" s="11">
        <f>IFERROR(VLOOKUP(A54,MBS[#All],3,FALSE),0)*'اطلاعات پروژه'!B$9</f>
        <v>0</v>
      </c>
      <c r="H54" s="11">
        <f>IFERROR(VLOOKUP(A54,MOBS[#All],3,FALSE),0)*'اطلاعات پروژه'!B$11</f>
        <v>0</v>
      </c>
      <c r="I54" s="11">
        <f>IFERROR(VLOOKUP(A54,HUB[#All],3,FALSE),0)*'اطلاعات پروژه'!B$13</f>
        <v>0</v>
      </c>
      <c r="J54" s="11">
        <f t="shared" si="3"/>
        <v>2</v>
      </c>
      <c r="K54" s="18">
        <v>36858</v>
      </c>
      <c r="L54" s="18">
        <f t="shared" si="4"/>
        <v>73716</v>
      </c>
      <c r="M54" s="15" t="s">
        <v>58</v>
      </c>
      <c r="N54" s="11">
        <v>24</v>
      </c>
      <c r="O54" s="11">
        <f>Sidex[[#This Row],[All Requ.]]-Sidex[[#This Row],[Inventory]]</f>
        <v>-22</v>
      </c>
    </row>
    <row r="55" spans="1:15" s="1" customFormat="1" ht="22.5" x14ac:dyDescent="0.25">
      <c r="A55" s="13" t="s">
        <v>143</v>
      </c>
      <c r="B55" s="13" t="s">
        <v>47</v>
      </c>
      <c r="C55" s="11">
        <f>IFERROR(VLOOKUP(A55,HBS[#All],3,FALSE)*'اطلاعات پروژه'!B$6,0)</f>
        <v>0</v>
      </c>
      <c r="D55" s="11">
        <f>IFERROR(VLOOKUP(A55,HBSV2[#All],3,FALSE)*'اطلاعات پروژه'!B$7,0)</f>
        <v>0</v>
      </c>
      <c r="E55" s="11">
        <f>IFERROR(VLOOKUP(A55,EBS[#All],3,FALSE)*'اطلاعات پروژه'!B$3,0)</f>
        <v>0</v>
      </c>
      <c r="F55" s="11">
        <f>IFERROR(VLOOKUP(A55,EBSV23[#All],3,FALSE)*'اطلاعات پروژه'!B$5,0)</f>
        <v>0</v>
      </c>
      <c r="G55" s="11">
        <f>IFERROR(VLOOKUP(A55,MBS[#All],3,FALSE),0)*'اطلاعات پروژه'!B$9</f>
        <v>0</v>
      </c>
      <c r="H55" s="11">
        <f>IFERROR(VLOOKUP(A55,MOBS[#All],3,FALSE),0)*'اطلاعات پروژه'!B$11</f>
        <v>0</v>
      </c>
      <c r="I55" s="11">
        <f>IFERROR(VLOOKUP(A55,HUB[#All],3,FALSE),0)*'اطلاعات پروژه'!B$13</f>
        <v>0</v>
      </c>
      <c r="J55" s="11">
        <f t="shared" si="3"/>
        <v>0</v>
      </c>
      <c r="K55" s="18">
        <v>47960</v>
      </c>
      <c r="L55" s="18">
        <f t="shared" si="4"/>
        <v>0</v>
      </c>
      <c r="M55" s="15" t="s">
        <v>57</v>
      </c>
      <c r="N55" s="11">
        <v>0</v>
      </c>
      <c r="O55" s="11">
        <f>Sidex[[#This Row],[All Requ.]]-Sidex[[#This Row],[Inventory]]</f>
        <v>0</v>
      </c>
    </row>
    <row r="56" spans="1:15" s="1" customFormat="1" ht="22.5" x14ac:dyDescent="0.25">
      <c r="A56" s="13" t="s">
        <v>147</v>
      </c>
      <c r="B56" s="13" t="s">
        <v>37</v>
      </c>
      <c r="C56" s="11">
        <f>IFERROR(VLOOKUP(A56,HBS[#All],3,FALSE)*'اطلاعات پروژه'!B$6,0)</f>
        <v>0</v>
      </c>
      <c r="D56" s="11">
        <f>IFERROR(VLOOKUP(A56,HBSV2[#All],3,FALSE)*'اطلاعات پروژه'!B$7,0)</f>
        <v>0</v>
      </c>
      <c r="E56" s="11">
        <f>IFERROR(VLOOKUP(A56,EBS[#All],3,FALSE)*'اطلاعات پروژه'!B$3,0)</f>
        <v>0</v>
      </c>
      <c r="F56" s="11">
        <f>IFERROR(VLOOKUP(A56,EBSV23[#All],3,FALSE)*'اطلاعات پروژه'!B$5,0)</f>
        <v>0</v>
      </c>
      <c r="G56" s="11">
        <f>IFERROR(VLOOKUP(A56,MBS[#All],3,FALSE),0)*'اطلاعات پروژه'!B$9</f>
        <v>0</v>
      </c>
      <c r="H56" s="11">
        <f>IFERROR(VLOOKUP(A56,MOBS[#All],3,FALSE),0)*'اطلاعات پروژه'!B$11</f>
        <v>0</v>
      </c>
      <c r="I56" s="11">
        <f>IFERROR(VLOOKUP(A56,HUB[#All],3,FALSE),0)*'اطلاعات پروژه'!B$13</f>
        <v>0</v>
      </c>
      <c r="J56" s="11">
        <f t="shared" si="3"/>
        <v>0</v>
      </c>
      <c r="K56" s="18">
        <v>63000</v>
      </c>
      <c r="L56" s="18">
        <f t="shared" si="4"/>
        <v>0</v>
      </c>
      <c r="M56" s="15" t="s">
        <v>57</v>
      </c>
      <c r="N56" s="11">
        <v>2</v>
      </c>
      <c r="O56" s="11">
        <f>Sidex[[#This Row],[All Requ.]]-Sidex[[#This Row],[Inventory]]</f>
        <v>-2</v>
      </c>
    </row>
    <row r="57" spans="1:15" s="1" customFormat="1" ht="22.5" x14ac:dyDescent="0.25">
      <c r="A57" s="13" t="s">
        <v>142</v>
      </c>
      <c r="B57" s="13" t="s">
        <v>6</v>
      </c>
      <c r="C57" s="11">
        <f>IFERROR(VLOOKUP(A57,HBS[#All],3,FALSE)*'اطلاعات پروژه'!B$6,0)</f>
        <v>0</v>
      </c>
      <c r="D57" s="11">
        <f>IFERROR(VLOOKUP(A57,HBSV2[#All],3,FALSE)*'اطلاعات پروژه'!B$7,0)</f>
        <v>0</v>
      </c>
      <c r="E57" s="11">
        <f>IFERROR(VLOOKUP(A57,EBS[#All],3,FALSE)*'اطلاعات پروژه'!B$3,0)</f>
        <v>1</v>
      </c>
      <c r="F57" s="11">
        <f>IFERROR(VLOOKUP(A57,EBSV23[#All],3,FALSE)*'اطلاعات پروژه'!B$5,0)</f>
        <v>0</v>
      </c>
      <c r="G57" s="11">
        <f>IFERROR(VLOOKUP(A57,MBS[#All],3,FALSE),0)*'اطلاعات پروژه'!B$9</f>
        <v>0</v>
      </c>
      <c r="H57" s="11">
        <f>IFERROR(VLOOKUP(A57,MOBS[#All],3,FALSE),0)*'اطلاعات پروژه'!B$11</f>
        <v>0</v>
      </c>
      <c r="I57" s="11">
        <f>IFERROR(VLOOKUP(A57,HUB[#All],3,FALSE),0)*'اطلاعات پروژه'!B$13</f>
        <v>0</v>
      </c>
      <c r="J57" s="11">
        <f t="shared" si="3"/>
        <v>1</v>
      </c>
      <c r="K57" s="18">
        <v>28231</v>
      </c>
      <c r="L57" s="18">
        <f t="shared" si="4"/>
        <v>28231</v>
      </c>
      <c r="M57" s="15" t="s">
        <v>57</v>
      </c>
      <c r="N57" s="11">
        <v>16</v>
      </c>
      <c r="O57" s="11">
        <f>Sidex[[#This Row],[All Requ.]]-Sidex[[#This Row],[Inventory]]</f>
        <v>-15</v>
      </c>
    </row>
    <row r="58" spans="1:15" s="1" customFormat="1" ht="22.5" x14ac:dyDescent="0.25">
      <c r="A58" s="13" t="s">
        <v>35</v>
      </c>
      <c r="B58" s="13" t="s">
        <v>35</v>
      </c>
      <c r="C58" s="11">
        <f>IFERROR(VLOOKUP(A58,HBS[#All],3,FALSE)*'اطلاعات پروژه'!B$6,0)</f>
        <v>0</v>
      </c>
      <c r="D58" s="11">
        <f>IFERROR(VLOOKUP(A58,HBSV2[#All],3,FALSE)*'اطلاعات پروژه'!B$7,0)</f>
        <v>0</v>
      </c>
      <c r="E58" s="11">
        <f>IFERROR(VLOOKUP(A58,EBS[#All],3,FALSE)*'اطلاعات پروژه'!B$3,0)</f>
        <v>0</v>
      </c>
      <c r="F58" s="11">
        <f>IFERROR(VLOOKUP(A58,EBSV23[#All],3,FALSE)*'اطلاعات پروژه'!B$5,0)</f>
        <v>0</v>
      </c>
      <c r="G58" s="11">
        <f>IFERROR(VLOOKUP(A58,MBS[#All],3,FALSE),0)*'اطلاعات پروژه'!B$9</f>
        <v>0</v>
      </c>
      <c r="H58" s="11">
        <f>IFERROR(VLOOKUP(A58,MOBS[#All],3,FALSE),0)*'اطلاعات پروژه'!B$11</f>
        <v>0</v>
      </c>
      <c r="I58" s="11">
        <f>IFERROR(VLOOKUP(A58,HUB[#All],3,FALSE),0)*'اطلاعات پروژه'!B$13</f>
        <v>0</v>
      </c>
      <c r="J58" s="11">
        <f t="shared" si="3"/>
        <v>0</v>
      </c>
      <c r="K58" s="18">
        <v>22500</v>
      </c>
      <c r="L58" s="18">
        <f t="shared" si="4"/>
        <v>0</v>
      </c>
      <c r="M58" s="14" t="s">
        <v>56</v>
      </c>
      <c r="N58" s="11">
        <v>2</v>
      </c>
      <c r="O58" s="11">
        <f>Sidex[[#This Row],[All Requ.]]-Sidex[[#This Row],[Inventory]]</f>
        <v>-2</v>
      </c>
    </row>
    <row r="59" spans="1:15" s="1" customFormat="1" ht="22.5" x14ac:dyDescent="0.25">
      <c r="A59" s="13" t="s">
        <v>155</v>
      </c>
      <c r="B59" s="13"/>
      <c r="C59" s="11">
        <f>IFERROR(VLOOKUP(A59,HBS[#All],3,FALSE)*'اطلاعات پروژه'!B$6,0)</f>
        <v>0</v>
      </c>
      <c r="D59" s="11">
        <f>IFERROR(VLOOKUP(A59,HBSV2[#All],3,FALSE)*'اطلاعات پروژه'!B$7,0)</f>
        <v>0</v>
      </c>
      <c r="E59" s="11">
        <f>IFERROR(VLOOKUP(A59,EBS[#All],3,FALSE)*'اطلاعات پروژه'!B$3,0)</f>
        <v>0</v>
      </c>
      <c r="F59" s="11">
        <f>IFERROR(VLOOKUP(A59,EBSV23[#All],3,FALSE)*'اطلاعات پروژه'!B$5,0)</f>
        <v>0</v>
      </c>
      <c r="G59" s="11">
        <f>IFERROR(VLOOKUP(A59,MBS[#All],3,FALSE),0)*'اطلاعات پروژه'!B$9</f>
        <v>0</v>
      </c>
      <c r="H59" s="11">
        <f>IFERROR(VLOOKUP(A59,MOBS[#All],3,FALSE),0)*'اطلاعات پروژه'!B$11</f>
        <v>0</v>
      </c>
      <c r="I59" s="11">
        <f>IFERROR(VLOOKUP(A59,HUB[#All],3,FALSE),0)*'اطلاعات پروژه'!B$13</f>
        <v>0</v>
      </c>
      <c r="J59" s="11">
        <f t="shared" si="3"/>
        <v>0</v>
      </c>
      <c r="K59" s="18">
        <v>1000000</v>
      </c>
      <c r="L59" s="18">
        <f t="shared" si="4"/>
        <v>0</v>
      </c>
      <c r="M59" s="14" t="s">
        <v>158</v>
      </c>
      <c r="N59" s="11">
        <v>2</v>
      </c>
      <c r="O59" s="11">
        <f>Sidex[[#This Row],[All Requ.]]-Sidex[[#This Row],[Inventory]]</f>
        <v>-2</v>
      </c>
    </row>
    <row r="60" spans="1:15" s="1" customFormat="1" ht="22.5" x14ac:dyDescent="0.25">
      <c r="A60" s="13" t="s">
        <v>144</v>
      </c>
      <c r="B60" s="13" t="s">
        <v>18</v>
      </c>
      <c r="C60" s="11">
        <f>IFERROR(VLOOKUP(A60,HBS[#All],3,FALSE)*'اطلاعات پروژه'!B$6,0)</f>
        <v>0</v>
      </c>
      <c r="D60" s="11">
        <f>IFERROR(VLOOKUP(A60,HBSV2[#All],3,FALSE)*'اطلاعات پروژه'!B$7,0)</f>
        <v>0</v>
      </c>
      <c r="E60" s="11">
        <f>IFERROR(VLOOKUP(A60,EBS[#All],3,FALSE)*'اطلاعات پروژه'!B$3,0)</f>
        <v>1</v>
      </c>
      <c r="F60" s="11">
        <f>IFERROR(VLOOKUP(A60,EBSV23[#All],3,FALSE)*'اطلاعات پروژه'!B$5,0)</f>
        <v>0</v>
      </c>
      <c r="G60" s="11">
        <f>IFERROR(VLOOKUP(A60,MBS[#All],3,FALSE),0)*'اطلاعات پروژه'!B$9</f>
        <v>0</v>
      </c>
      <c r="H60" s="11">
        <f>IFERROR(VLOOKUP(A60,MOBS[#All],3,FALSE),0)*'اطلاعات پروژه'!B$11</f>
        <v>0</v>
      </c>
      <c r="I60" s="11">
        <f>IFERROR(VLOOKUP(A60,HUB[#All],3,FALSE),0)*'اطلاعات پروژه'!B$13</f>
        <v>0</v>
      </c>
      <c r="J60" s="11">
        <f t="shared" si="3"/>
        <v>1</v>
      </c>
      <c r="K60" s="18">
        <v>28340</v>
      </c>
      <c r="L60" s="18">
        <f t="shared" si="4"/>
        <v>28340</v>
      </c>
      <c r="M60" s="14" t="s">
        <v>57</v>
      </c>
      <c r="N60" s="11">
        <v>6</v>
      </c>
      <c r="O60" s="38">
        <f>Sidex[[#This Row],[All Requ.]]-Sidex[[#This Row],[Inventory]]</f>
        <v>-5</v>
      </c>
    </row>
    <row r="61" spans="1:15" s="1" customFormat="1" ht="22.5" x14ac:dyDescent="0.25">
      <c r="A61" s="13" t="s">
        <v>51</v>
      </c>
      <c r="B61" s="13" t="s">
        <v>51</v>
      </c>
      <c r="C61" s="11">
        <f>IFERROR(VLOOKUP(A61,HBS[#All],3,FALSE)*'اطلاعات پروژه'!B$6,0)</f>
        <v>0</v>
      </c>
      <c r="D61" s="11">
        <f>IFERROR(VLOOKUP(A61,HBSV2[#All],3,FALSE)*'اطلاعات پروژه'!B$7,0)</f>
        <v>0</v>
      </c>
      <c r="E61" s="11">
        <f>IFERROR(VLOOKUP(A61,EBS[#All],3,FALSE)*'اطلاعات پروژه'!B$3,0)</f>
        <v>0</v>
      </c>
      <c r="F61" s="11">
        <f>IFERROR(VLOOKUP(A61,EBSV23[#All],3,FALSE)*'اطلاعات پروژه'!B$5,0)</f>
        <v>0</v>
      </c>
      <c r="G61" s="11">
        <f>IFERROR(VLOOKUP(A61,MBS[#All],3,FALSE),0)*'اطلاعات پروژه'!B$9</f>
        <v>0</v>
      </c>
      <c r="H61" s="11">
        <f>IFERROR(VLOOKUP(A61,MOBS[#All],3,FALSE),0)*'اطلاعات پروژه'!B$11</f>
        <v>0</v>
      </c>
      <c r="I61" s="11">
        <f>IFERROR(VLOOKUP(A61,HUB[#All],3,FALSE),0)*'اطلاعات پروژه'!B$13</f>
        <v>0</v>
      </c>
      <c r="J61" s="11">
        <f t="shared" si="3"/>
        <v>0</v>
      </c>
      <c r="K61" s="18">
        <v>13480000</v>
      </c>
      <c r="L61" s="18">
        <f t="shared" si="4"/>
        <v>0</v>
      </c>
      <c r="M61" s="14" t="s">
        <v>60</v>
      </c>
      <c r="N61" s="11">
        <v>0</v>
      </c>
      <c r="O61" s="11">
        <f>Sidex[[#This Row],[All Requ.]]-Sidex[[#This Row],[Inventory]]</f>
        <v>0</v>
      </c>
    </row>
    <row r="62" spans="1:15" s="1" customFormat="1" ht="22.5" hidden="1" x14ac:dyDescent="0.25">
      <c r="A62" s="13" t="s">
        <v>166</v>
      </c>
      <c r="B62" s="13"/>
      <c r="C62" s="11">
        <f>IF(R2=1,IFERROR(VLOOKUP(A62,HBS[#All],3,FALSE)*'اطلاعات پروژه'!B14,0),0)</f>
        <v>0</v>
      </c>
      <c r="D62" s="11">
        <f>IF(R2=2,IFERROR(VLOOKUP(A62,HBSV2[#All],3,FALSE)*'اطلاعات پروژه'!B14,0),0)</f>
        <v>0</v>
      </c>
      <c r="E62" s="11">
        <f>IF(R2=1,IFERROR(VLOOKUP(A62,EBS[#All],3,FALSE)*'اطلاعات پروژه'!B3,0),0)</f>
        <v>0</v>
      </c>
      <c r="F62" s="11">
        <f>IFERROR(VLOOKUP(A62,EBSV23[#All],3,FALSE)*'اطلاعات پروژه'!B$5,0)</f>
        <v>0</v>
      </c>
      <c r="G62" s="11">
        <f>IFERROR(VLOOKUP(A62,MBS[#All],3,FALSE),0)*Q2</f>
        <v>0</v>
      </c>
      <c r="H62" s="11">
        <f>IFERROR(VLOOKUP(A62,MOBS[#All],3,FALSE),0)*Q2</f>
        <v>0</v>
      </c>
      <c r="I62" s="11">
        <v>0</v>
      </c>
      <c r="J62" s="11">
        <f t="shared" si="3"/>
        <v>0</v>
      </c>
      <c r="K62" s="18"/>
      <c r="L62" s="18">
        <f>J62*K62</f>
        <v>0</v>
      </c>
      <c r="M62" s="14"/>
      <c r="N62" s="11"/>
      <c r="O62" s="11">
        <f>Sidex[[#This Row],[All Requ.]]-Sidex[[#This Row],[Inventory]]</f>
        <v>0</v>
      </c>
    </row>
    <row r="63" spans="1:15" s="1" customFormat="1" ht="22.5" hidden="1" x14ac:dyDescent="0.25">
      <c r="A63" s="20" t="s">
        <v>164</v>
      </c>
      <c r="B63" s="13"/>
      <c r="C63" s="11">
        <f>IF(R2=1,IFERROR(VLOOKUP(A63,HBS[#All],3,FALSE)*'اطلاعات پروژه'!B14,0),0)</f>
        <v>0</v>
      </c>
      <c r="D63" s="11">
        <f>IF(R2=2,IFERROR(VLOOKUP(A63,HBSV2[#All],3,FALSE)*'اطلاعات پروژه'!B14,0),0)</f>
        <v>0</v>
      </c>
      <c r="E63" s="11">
        <f>IF(R2=1,IFERROR(VLOOKUP(A63,EBS[#All],3,FALSE)*'اطلاعات پروژه'!B3,0),0)</f>
        <v>0</v>
      </c>
      <c r="F63" s="11">
        <f>IFERROR(VLOOKUP(A63,EBSV23[#All],3,FALSE)*'اطلاعات پروژه'!B$5,0)</f>
        <v>0</v>
      </c>
      <c r="G63" s="11">
        <f>IFERROR(VLOOKUP(A63,MBS[#All],3,FALSE),0)*Q2</f>
        <v>0</v>
      </c>
      <c r="H63" s="11">
        <f>IFERROR(VLOOKUP(A63,MOBS[#All],3,FALSE),0)*Q2</f>
        <v>0</v>
      </c>
      <c r="I63" s="11">
        <v>0</v>
      </c>
      <c r="J63" s="11">
        <f t="shared" si="3"/>
        <v>0</v>
      </c>
      <c r="K63" s="18"/>
      <c r="L63" s="18">
        <f>J63*K63</f>
        <v>0</v>
      </c>
      <c r="M63" s="14"/>
      <c r="N63" s="11"/>
      <c r="O63" s="11">
        <f>Sidex[[#This Row],[All Requ.]]-Sidex[[#This Row],[Inventory]]</f>
        <v>0</v>
      </c>
    </row>
    <row r="64" spans="1:15" s="1" customFormat="1" ht="22.5" x14ac:dyDescent="0.25">
      <c r="A64" s="13" t="s">
        <v>102</v>
      </c>
      <c r="B64" s="13" t="s">
        <v>17</v>
      </c>
      <c r="C64" s="11">
        <f>IFERROR(VLOOKUP(A64,HBS[#All],3,FALSE)*'اطلاعات پروژه'!B$6,0)</f>
        <v>0</v>
      </c>
      <c r="D64" s="11">
        <f>IFERROR(VLOOKUP(A64,HBSV2[#All],3,FALSE)*'اطلاعات پروژه'!B$7,0)</f>
        <v>0</v>
      </c>
      <c r="E64" s="11">
        <f>IFERROR(VLOOKUP(A64,EBS[#All],3,FALSE)*'اطلاعات پروژه'!B$3,0)</f>
        <v>1</v>
      </c>
      <c r="F64" s="11">
        <f>IFERROR(VLOOKUP(A64,EBSV23[#All],3,FALSE)*'اطلاعات پروژه'!B$5,0)</f>
        <v>0</v>
      </c>
      <c r="G64" s="11">
        <f>IFERROR(VLOOKUP(A64,MBS[#All],3,FALSE),0)*'اطلاعات پروژه'!B$9</f>
        <v>0</v>
      </c>
      <c r="H64" s="11">
        <f>IFERROR(VLOOKUP(A64,MOBS[#All],3,FALSE),0)*'اطلاعات پروژه'!B$11</f>
        <v>0</v>
      </c>
      <c r="I64" s="11">
        <f>IFERROR(VLOOKUP(A64,HUB[#All],3,FALSE),0)*'اطلاعات پروژه'!B$13</f>
        <v>0</v>
      </c>
      <c r="J64" s="11">
        <f t="shared" si="3"/>
        <v>1</v>
      </c>
      <c r="K64" s="18">
        <v>31610</v>
      </c>
      <c r="L64" s="18">
        <f t="shared" si="4"/>
        <v>31610</v>
      </c>
      <c r="M64" s="14" t="s">
        <v>57</v>
      </c>
      <c r="N64" s="11">
        <v>16</v>
      </c>
      <c r="O64" s="11">
        <f>Sidex[[#This Row],[All Requ.]]-Sidex[[#This Row],[Inventory]]</f>
        <v>-15</v>
      </c>
    </row>
    <row r="65" spans="1:15" s="1" customFormat="1" ht="22.5" x14ac:dyDescent="0.25">
      <c r="A65" s="13" t="s">
        <v>110</v>
      </c>
      <c r="B65" s="13" t="s">
        <v>16</v>
      </c>
      <c r="C65" s="11">
        <f>IFERROR(VLOOKUP(A65,HBS[#All],3,FALSE)*'اطلاعات پروژه'!B$6,0)</f>
        <v>0</v>
      </c>
      <c r="D65" s="11">
        <f>IFERROR(VLOOKUP(A65,HBSV2[#All],3,FALSE)*'اطلاعات پروژه'!B$7,0)</f>
        <v>0</v>
      </c>
      <c r="E65" s="11">
        <f>IFERROR(VLOOKUP(A65,EBS[#All],3,FALSE)*'اطلاعات پروژه'!B$3,0)</f>
        <v>1</v>
      </c>
      <c r="F65" s="11">
        <f>IFERROR(VLOOKUP(A65,EBSV23[#All],3,FALSE)*'اطلاعات پروژه'!B$5,0)</f>
        <v>0</v>
      </c>
      <c r="G65" s="11">
        <f>IFERROR(VLOOKUP(A65,MBS[#All],3,FALSE),0)*'اطلاعات پروژه'!B$9</f>
        <v>0</v>
      </c>
      <c r="H65" s="11">
        <f>IFERROR(VLOOKUP(A65,MOBS[#All],3,FALSE),0)*'اطلاعات پروژه'!B$11</f>
        <v>0</v>
      </c>
      <c r="I65" s="11">
        <f>IFERROR(VLOOKUP(A65,HUB[#All],3,FALSE),0)*'اطلاعات پروژه'!B$13</f>
        <v>0</v>
      </c>
      <c r="J65" s="11">
        <f t="shared" si="3"/>
        <v>1</v>
      </c>
      <c r="K65" s="18">
        <v>130000</v>
      </c>
      <c r="L65" s="18">
        <f t="shared" si="4"/>
        <v>130000</v>
      </c>
      <c r="M65" s="15" t="s">
        <v>56</v>
      </c>
      <c r="N65" s="11">
        <v>16</v>
      </c>
      <c r="O65" s="11">
        <f>Sidex[[#This Row],[All Requ.]]-Sidex[[#This Row],[Inventory]]</f>
        <v>-15</v>
      </c>
    </row>
    <row r="66" spans="1:15" s="1" customFormat="1" ht="22.5" x14ac:dyDescent="0.25">
      <c r="A66" s="13" t="s">
        <v>111</v>
      </c>
      <c r="B66" s="13" t="s">
        <v>38</v>
      </c>
      <c r="C66" s="11">
        <f>IFERROR(VLOOKUP(A66,HBS[#All],3,FALSE)*'اطلاعات پروژه'!B$6,0)</f>
        <v>0</v>
      </c>
      <c r="D66" s="11">
        <f>IFERROR(VLOOKUP(A66,HBSV2[#All],3,FALSE)*'اطلاعات پروژه'!B$7,0)</f>
        <v>0</v>
      </c>
      <c r="E66" s="11">
        <f>IFERROR(VLOOKUP(A66,EBS[#All],3,FALSE)*'اطلاعات پروژه'!B$3,0)</f>
        <v>0</v>
      </c>
      <c r="F66" s="11">
        <f>IFERROR(VLOOKUP(A66,EBSV23[#All],3,FALSE)*'اطلاعات پروژه'!B$5,0)</f>
        <v>0</v>
      </c>
      <c r="G66" s="11">
        <f>IFERROR(VLOOKUP(A66,MBS[#All],3,FALSE),0)*'اطلاعات پروژه'!B$9</f>
        <v>0</v>
      </c>
      <c r="H66" s="11">
        <f>IFERROR(VLOOKUP(A66,MOBS[#All],3,FALSE),0)*'اطلاعات پروژه'!B$11</f>
        <v>0</v>
      </c>
      <c r="I66" s="11">
        <f>IFERROR(VLOOKUP(A66,HUB[#All],3,FALSE),0)*'اطلاعات پروژه'!B$13</f>
        <v>0</v>
      </c>
      <c r="J66" s="11">
        <f t="shared" ref="J66:J97" si="7">SUM(C66:I66)</f>
        <v>0</v>
      </c>
      <c r="K66" s="18">
        <v>709000</v>
      </c>
      <c r="L66" s="18">
        <f t="shared" si="4"/>
        <v>0</v>
      </c>
      <c r="M66" s="15" t="s">
        <v>56</v>
      </c>
      <c r="N66" s="11">
        <v>16</v>
      </c>
      <c r="O66" s="11">
        <f>Sidex[[#This Row],[All Requ.]]-Sidex[[#This Row],[Inventory]]</f>
        <v>-16</v>
      </c>
    </row>
    <row r="67" spans="1:15" s="1" customFormat="1" ht="22.5" hidden="1" x14ac:dyDescent="0.25">
      <c r="A67" s="22" t="s">
        <v>163</v>
      </c>
      <c r="B67" s="13" t="s">
        <v>38</v>
      </c>
      <c r="C67" s="11">
        <f>IF(R2=1,IFERROR(VLOOKUP(A67,HBS[#All],3,FALSE)*'اطلاعات پروژه'!B14,0),0)</f>
        <v>0</v>
      </c>
      <c r="D67" s="11">
        <f>IF(R2=2,IFERROR(VLOOKUP(A67,HBSV2[#All],3,FALSE)*'اطلاعات پروژه'!B14,0),0)</f>
        <v>0</v>
      </c>
      <c r="E67" s="11">
        <f>IF(R2=1,IFERROR(VLOOKUP(A67,EBS[#All],3,FALSE)*'اطلاعات پروژه'!B3,0),0)</f>
        <v>0</v>
      </c>
      <c r="F67" s="11">
        <f>IFERROR(VLOOKUP(A67,EBSV23[#All],3,FALSE)*'اطلاعات پروژه'!B$5,0)</f>
        <v>0</v>
      </c>
      <c r="G67" s="11">
        <f>IFERROR(VLOOKUP(A67,MBS[#All],3,FALSE),0)*Q2</f>
        <v>0</v>
      </c>
      <c r="H67" s="11">
        <f>IFERROR(VLOOKUP(A67,MOBS[#All],3,FALSE),0)*Q2</f>
        <v>0</v>
      </c>
      <c r="I67" s="11">
        <v>0</v>
      </c>
      <c r="J67" s="11">
        <f t="shared" si="7"/>
        <v>0</v>
      </c>
      <c r="K67" s="18">
        <v>71900</v>
      </c>
      <c r="L67" s="18">
        <f>J67*K67</f>
        <v>0</v>
      </c>
      <c r="M67" s="15" t="s">
        <v>56</v>
      </c>
      <c r="N67" s="11"/>
      <c r="O67" s="11">
        <f>Sidex[[#This Row],[All Requ.]]-Sidex[[#This Row],[Inventory]]</f>
        <v>0</v>
      </c>
    </row>
    <row r="68" spans="1:15" s="1" customFormat="1" ht="22.5" hidden="1" x14ac:dyDescent="0.25">
      <c r="A68" s="22" t="s">
        <v>209</v>
      </c>
      <c r="B68" s="13" t="s">
        <v>38</v>
      </c>
      <c r="C68" s="11">
        <f>IF(R2=1,IFERROR(VLOOKUP(A68,HBS[#All],3,FALSE)*'اطلاعات پروژه'!B14,0),0)</f>
        <v>0</v>
      </c>
      <c r="D68" s="11">
        <f>IF(R2=2,IFERROR(VLOOKUP(A68,HBSV2[#All],3,FALSE)*'اطلاعات پروژه'!B14,0),0)</f>
        <v>0</v>
      </c>
      <c r="E68" s="11">
        <f>IF(R2=1,IFERROR(VLOOKUP(A68,EBS[#All],3,FALSE)*'اطلاعات پروژه'!B3,0),0)</f>
        <v>0</v>
      </c>
      <c r="F68" s="11">
        <f>IFERROR(VLOOKUP(A68,EBSV23[#All],3,FALSE)*'اطلاعات پروژه'!B$5,0)</f>
        <v>0</v>
      </c>
      <c r="G68" s="11">
        <f>IFERROR(VLOOKUP(A68,MBS[#All],3,FALSE),0)</f>
        <v>0</v>
      </c>
      <c r="H68" s="11">
        <f>IFERROR(VLOOKUP(A68,MOBS[#All],3,FALSE),0)</f>
        <v>0</v>
      </c>
      <c r="I68" s="33">
        <v>0</v>
      </c>
      <c r="J68" s="11">
        <f t="shared" si="7"/>
        <v>0</v>
      </c>
      <c r="K68" s="18">
        <v>170000</v>
      </c>
      <c r="L68" s="18">
        <f>J68*K68</f>
        <v>0</v>
      </c>
      <c r="M68" s="15" t="s">
        <v>210</v>
      </c>
      <c r="N68" s="11"/>
      <c r="O68" s="11">
        <f>Sidex[[#This Row],[All Requ.]]-Sidex[[#This Row],[Inventory]]</f>
        <v>0</v>
      </c>
    </row>
    <row r="69" spans="1:15" s="1" customFormat="1" ht="22.5" x14ac:dyDescent="0.25">
      <c r="A69" s="13" t="s">
        <v>168</v>
      </c>
      <c r="B69" s="13" t="s">
        <v>29</v>
      </c>
      <c r="C69" s="11">
        <f>IFERROR(VLOOKUP(A69,HBS[#All],3,FALSE)*'اطلاعات پروژه'!B$6,0)</f>
        <v>0</v>
      </c>
      <c r="D69" s="11">
        <f>IFERROR(VLOOKUP(A69,HBSV2[#All],3,FALSE)*'اطلاعات پروژه'!B$7,0)</f>
        <v>0</v>
      </c>
      <c r="E69" s="11">
        <f>IFERROR(VLOOKUP(A69,EBS[#All],3,FALSE)*'اطلاعات پروژه'!B$3,0)</f>
        <v>1</v>
      </c>
      <c r="F69" s="11">
        <f>IFERROR(VLOOKUP(A69,EBSV23[#All],3,FALSE)*'اطلاعات پروژه'!B$5,0)</f>
        <v>0</v>
      </c>
      <c r="G69" s="11">
        <f>IFERROR(VLOOKUP(A69,MBS[#All],3,FALSE),0)*'اطلاعات پروژه'!B$9</f>
        <v>0</v>
      </c>
      <c r="H69" s="11">
        <f>IFERROR(VLOOKUP(A69,MOBS[#All],3,FALSE),0)*'اطلاعات پروژه'!B$11</f>
        <v>0</v>
      </c>
      <c r="I69" s="11">
        <f>IFERROR(VLOOKUP(A69,HUB[#All],3,FALSE),0)*'اطلاعات پروژه'!B$13</f>
        <v>0</v>
      </c>
      <c r="J69" s="11">
        <f t="shared" si="7"/>
        <v>1</v>
      </c>
      <c r="K69" s="18">
        <v>161000</v>
      </c>
      <c r="L69" s="18">
        <f t="shared" si="4"/>
        <v>161000</v>
      </c>
      <c r="M69" s="14" t="s">
        <v>56</v>
      </c>
      <c r="N69" s="11">
        <v>0</v>
      </c>
      <c r="O69" s="38">
        <f>Sidex[[#This Row],[All Requ.]]-Sidex[[#This Row],[Inventory]]</f>
        <v>1</v>
      </c>
    </row>
    <row r="70" spans="1:15" s="1" customFormat="1" ht="22.5" x14ac:dyDescent="0.25">
      <c r="A70" s="13" t="s">
        <v>67</v>
      </c>
      <c r="B70" s="13" t="s">
        <v>14</v>
      </c>
      <c r="C70" s="11">
        <f>IFERROR(VLOOKUP(A70,HBS[#All],3,FALSE)*'اطلاعات پروژه'!B$6,0)</f>
        <v>0</v>
      </c>
      <c r="D70" s="11">
        <f>IFERROR(VLOOKUP(A70,HBSV2[#All],3,FALSE)*'اطلاعات پروژه'!B$7,0)</f>
        <v>0</v>
      </c>
      <c r="E70" s="11">
        <f>IFERROR(VLOOKUP(A70,EBS[#All],3,FALSE)*'اطلاعات پروژه'!B$3,0)</f>
        <v>1</v>
      </c>
      <c r="F70" s="11">
        <f>IFERROR(VLOOKUP(A70,EBSV23[#All],3,FALSE)*'اطلاعات پروژه'!B$5,0)</f>
        <v>0</v>
      </c>
      <c r="G70" s="11">
        <f>IFERROR(VLOOKUP(A70,MBS[#All],3,FALSE),0)*'اطلاعات پروژه'!B$9</f>
        <v>0</v>
      </c>
      <c r="H70" s="11">
        <f>IFERROR(VLOOKUP(A70,MOBS[#All],3,FALSE),0)*'اطلاعات پروژه'!B$11</f>
        <v>0</v>
      </c>
      <c r="I70" s="11">
        <f>IFERROR(VLOOKUP(A70,HUB[#All],3,FALSE),0)*'اطلاعات پروژه'!B$13</f>
        <v>0</v>
      </c>
      <c r="J70" s="11">
        <f t="shared" si="7"/>
        <v>1</v>
      </c>
      <c r="K70" s="18">
        <v>654</v>
      </c>
      <c r="L70" s="18">
        <f t="shared" si="4"/>
        <v>654</v>
      </c>
      <c r="M70" s="15" t="s">
        <v>57</v>
      </c>
      <c r="N70" s="11">
        <v>16</v>
      </c>
      <c r="O70" s="11">
        <f>Sidex[[#This Row],[All Requ.]]-Sidex[[#This Row],[Inventory]]</f>
        <v>-15</v>
      </c>
    </row>
    <row r="71" spans="1:15" s="1" customFormat="1" ht="22.5" x14ac:dyDescent="0.25">
      <c r="A71" s="13" t="s">
        <v>68</v>
      </c>
      <c r="B71" s="13" t="s">
        <v>39</v>
      </c>
      <c r="C71" s="11">
        <f>IFERROR(VLOOKUP(A71,HBS[#All],3,FALSE)*'اطلاعات پروژه'!B$6,0)</f>
        <v>0</v>
      </c>
      <c r="D71" s="11">
        <f>IFERROR(VLOOKUP(A71,HBSV2[#All],3,FALSE)*'اطلاعات پروژه'!B$7,0)</f>
        <v>0</v>
      </c>
      <c r="E71" s="11">
        <f>IFERROR(VLOOKUP(A71,EBS[#All],3,FALSE)*'اطلاعات پروژه'!B$3,0)</f>
        <v>0</v>
      </c>
      <c r="F71" s="11">
        <f>IFERROR(VLOOKUP(A71,EBSV23[#All],3,FALSE)*'اطلاعات پروژه'!B$5,0)</f>
        <v>0</v>
      </c>
      <c r="G71" s="11">
        <f>IFERROR(VLOOKUP(A71,MBS[#All],3,FALSE),0)*'اطلاعات پروژه'!B$9</f>
        <v>0</v>
      </c>
      <c r="H71" s="11">
        <f>IFERROR(VLOOKUP(A71,MOBS[#All],3,FALSE),0)*'اطلاعات پروژه'!B$11</f>
        <v>0</v>
      </c>
      <c r="I71" s="11">
        <f>IFERROR(VLOOKUP(A71,HUB[#All],3,FALSE),0)*'اطلاعات پروژه'!B$13</f>
        <v>0</v>
      </c>
      <c r="J71" s="11">
        <f t="shared" si="7"/>
        <v>0</v>
      </c>
      <c r="K71" s="18">
        <v>467</v>
      </c>
      <c r="L71" s="18">
        <f t="shared" si="4"/>
        <v>0</v>
      </c>
      <c r="M71" s="14" t="s">
        <v>56</v>
      </c>
      <c r="N71" s="11">
        <v>0</v>
      </c>
      <c r="O71" s="11">
        <f>Sidex[[#This Row],[All Requ.]]-Sidex[[#This Row],[Inventory]]</f>
        <v>0</v>
      </c>
    </row>
    <row r="72" spans="1:15" s="1" customFormat="1" ht="22.5" x14ac:dyDescent="0.25">
      <c r="A72" s="13" t="s">
        <v>207</v>
      </c>
      <c r="B72" s="13" t="s">
        <v>14</v>
      </c>
      <c r="C72" s="11">
        <f>IFERROR(VLOOKUP(A72,HBS[#All],3,FALSE)*'اطلاعات پروژه'!B$6,0)</f>
        <v>0</v>
      </c>
      <c r="D72" s="11">
        <f>IFERROR(VLOOKUP(A72,HBSV2[#All],3,FALSE)*'اطلاعات پروژه'!B$7,0)</f>
        <v>0</v>
      </c>
      <c r="E72" s="11">
        <f>IFERROR(VLOOKUP(A72,EBS[#All],3,FALSE)*'اطلاعات پروژه'!B$3,0)</f>
        <v>24</v>
      </c>
      <c r="F72" s="11">
        <f>IFERROR(VLOOKUP(A72,EBSV23[#All],3,FALSE)*'اطلاعات پروژه'!B$5,0)</f>
        <v>0</v>
      </c>
      <c r="G72" s="11">
        <f>IFERROR(VLOOKUP(A72,MBS[#All],3,FALSE),0)*'اطلاعات پروژه'!B$9</f>
        <v>0</v>
      </c>
      <c r="H72" s="11">
        <f>IFERROR(VLOOKUP(A72,MOBS[#All],3,FALSE),0)*'اطلاعات پروژه'!B$11</f>
        <v>0</v>
      </c>
      <c r="I72" s="11">
        <f>IFERROR(VLOOKUP(A72,HUB[#All],3,FALSE),0)*'اطلاعات پروژه'!B$13</f>
        <v>0</v>
      </c>
      <c r="J72" s="11">
        <f t="shared" si="7"/>
        <v>24</v>
      </c>
      <c r="K72" s="18">
        <v>300</v>
      </c>
      <c r="L72" s="18">
        <f>J72*K72</f>
        <v>7200</v>
      </c>
      <c r="M72" s="15" t="s">
        <v>56</v>
      </c>
      <c r="N72" s="11">
        <v>200</v>
      </c>
      <c r="O72" s="11">
        <f>Sidex[[#This Row],[All Requ.]]-Sidex[[#This Row],[Inventory]]</f>
        <v>-176</v>
      </c>
    </row>
    <row r="73" spans="1:15" s="1" customFormat="1" ht="22.5" hidden="1" x14ac:dyDescent="0.25">
      <c r="A73" s="13" t="s">
        <v>70</v>
      </c>
      <c r="B73" s="13" t="s">
        <v>15</v>
      </c>
      <c r="C73" s="11">
        <f>IF(R2=1,IFERROR(VLOOKUP(A73,HBS[#All],3,FALSE)*'اطلاعات پروژه'!B14,0),0)</f>
        <v>0</v>
      </c>
      <c r="D73" s="11">
        <f>IF(R2=2,IFERROR(VLOOKUP(A73,HBSV2[#All],3,FALSE)*'اطلاعات پروژه'!B14,0),0)</f>
        <v>0</v>
      </c>
      <c r="E73" s="11">
        <f>IF(R2=1,IFERROR(VLOOKUP(A73,EBS[#All],3,FALSE)*'اطلاعات پروژه'!B3,0),0)</f>
        <v>0</v>
      </c>
      <c r="F73" s="11">
        <f>IFERROR(VLOOKUP(A73,EBSV23[#All],3,FALSE)*'اطلاعات پروژه'!B$5,0)</f>
        <v>0</v>
      </c>
      <c r="G73" s="11">
        <f>IFERROR(VLOOKUP(A73,MBS[#All],3,FALSE),0)*Q2</f>
        <v>0</v>
      </c>
      <c r="H73" s="11">
        <f>IFERROR(VLOOKUP(A73,MOBS[#All],3,FALSE),0)*Q2</f>
        <v>0</v>
      </c>
      <c r="I73" s="11">
        <v>0</v>
      </c>
      <c r="J73" s="11">
        <f t="shared" si="7"/>
        <v>0</v>
      </c>
      <c r="K73" s="18">
        <v>700</v>
      </c>
      <c r="L73" s="18">
        <f t="shared" si="4"/>
        <v>0</v>
      </c>
      <c r="M73" s="14" t="s">
        <v>57</v>
      </c>
      <c r="N73" s="11"/>
      <c r="O73" s="11">
        <f>Sidex[[#This Row],[All Requ.]]-Sidex[[#This Row],[Inventory]]</f>
        <v>0</v>
      </c>
    </row>
    <row r="74" spans="1:15" s="1" customFormat="1" ht="22.5" x14ac:dyDescent="0.25">
      <c r="A74" s="13" t="s">
        <v>74</v>
      </c>
      <c r="B74" s="13" t="s">
        <v>15</v>
      </c>
      <c r="C74" s="11">
        <f>IFERROR(VLOOKUP(A74,HBS[#All],3,FALSE)*'اطلاعات پروژه'!B$6,0)</f>
        <v>0</v>
      </c>
      <c r="D74" s="11">
        <f>IFERROR(VLOOKUP(A74,HBSV2[#All],3,FALSE)*'اطلاعات پروژه'!B$7,0)</f>
        <v>0</v>
      </c>
      <c r="E74" s="11">
        <f>IFERROR(VLOOKUP(A74,EBS[#All],3,FALSE)*'اطلاعات پروژه'!B$3,0)</f>
        <v>0</v>
      </c>
      <c r="F74" s="11">
        <f>IFERROR(VLOOKUP(A74,EBSV23[#All],3,FALSE)*'اطلاعات پروژه'!B$5,0)</f>
        <v>0</v>
      </c>
      <c r="G74" s="11">
        <f>IFERROR(VLOOKUP(A74,MBS[#All],3,FALSE),0)*'اطلاعات پروژه'!B$9</f>
        <v>0</v>
      </c>
      <c r="H74" s="11">
        <f>IFERROR(VLOOKUP(A74,MOBS[#All],3,FALSE),0)*'اطلاعات پروژه'!B$11</f>
        <v>0</v>
      </c>
      <c r="I74" s="11">
        <f>IFERROR(VLOOKUP(A74,HUB[#All],3,FALSE),0)*'اطلاعات پروژه'!B$13</f>
        <v>0</v>
      </c>
      <c r="J74" s="11">
        <f t="shared" si="7"/>
        <v>0</v>
      </c>
      <c r="K74" s="18">
        <v>1040</v>
      </c>
      <c r="L74" s="18">
        <f t="shared" si="4"/>
        <v>0</v>
      </c>
      <c r="M74" s="14" t="s">
        <v>56</v>
      </c>
      <c r="N74" s="11">
        <v>0</v>
      </c>
      <c r="O74" s="11">
        <f>Sidex[[#This Row],[All Requ.]]-Sidex[[#This Row],[Inventory]]</f>
        <v>0</v>
      </c>
    </row>
    <row r="75" spans="1:15" s="1" customFormat="1" ht="22.5" x14ac:dyDescent="0.25">
      <c r="A75" s="13" t="s">
        <v>75</v>
      </c>
      <c r="B75" s="13" t="s">
        <v>14</v>
      </c>
      <c r="C75" s="11">
        <f>IFERROR(VLOOKUP(A75,HBS[#All],3,FALSE)*'اطلاعات پروژه'!B$6,0)</f>
        <v>0</v>
      </c>
      <c r="D75" s="11">
        <f>IFERROR(VLOOKUP(A75,HBSV2[#All],3,FALSE)*'اطلاعات پروژه'!B$7,0)</f>
        <v>0</v>
      </c>
      <c r="E75" s="11">
        <f>IFERROR(VLOOKUP(A75,EBS[#All],3,FALSE)*'اطلاعات پروژه'!B$3,0)</f>
        <v>14</v>
      </c>
      <c r="F75" s="11">
        <f>IFERROR(VLOOKUP(A75,EBSV23[#All],3,FALSE)*'اطلاعات پروژه'!B$5,0)</f>
        <v>0</v>
      </c>
      <c r="G75" s="11">
        <f>IFERROR(VLOOKUP(A75,MBS[#All],3,FALSE),0)*'اطلاعات پروژه'!B$9</f>
        <v>0</v>
      </c>
      <c r="H75" s="11">
        <f>IFERROR(VLOOKUP(A75,MOBS[#All],3,FALSE),0)*'اطلاعات پروژه'!B$11</f>
        <v>0</v>
      </c>
      <c r="I75" s="11">
        <f>IFERROR(VLOOKUP(A75,HUB[#All],3,FALSE),0)*'اطلاعات پروژه'!B$13</f>
        <v>0</v>
      </c>
      <c r="J75" s="11">
        <f t="shared" si="7"/>
        <v>14</v>
      </c>
      <c r="K75" s="18">
        <v>354</v>
      </c>
      <c r="L75" s="18">
        <f t="shared" si="4"/>
        <v>4956</v>
      </c>
      <c r="M75" s="15" t="s">
        <v>56</v>
      </c>
      <c r="N75" s="11">
        <v>0</v>
      </c>
      <c r="O75" s="38">
        <f>Sidex[[#This Row],[All Requ.]]-Sidex[[#This Row],[Inventory]]</f>
        <v>14</v>
      </c>
    </row>
    <row r="76" spans="1:15" s="1" customFormat="1" ht="22.5" x14ac:dyDescent="0.25">
      <c r="A76" s="13" t="s">
        <v>132</v>
      </c>
      <c r="B76" s="13" t="s">
        <v>39</v>
      </c>
      <c r="C76" s="11">
        <f>IFERROR(VLOOKUP(A76,HBS[#All],3,FALSE)*'اطلاعات پروژه'!B$6,0)</f>
        <v>0</v>
      </c>
      <c r="D76" s="11">
        <f>IFERROR(VLOOKUP(A76,HBSV2[#All],3,FALSE)*'اطلاعات پروژه'!B$7,0)</f>
        <v>0</v>
      </c>
      <c r="E76" s="11">
        <f>IFERROR(VLOOKUP(A76,EBS[#All],3,FALSE)*'اطلاعات پروژه'!B$3,0)</f>
        <v>24</v>
      </c>
      <c r="F76" s="11">
        <f>IFERROR(VLOOKUP(A76,EBSV23[#All],3,FALSE)*'اطلاعات پروژه'!B$5,0)</f>
        <v>0</v>
      </c>
      <c r="G76" s="11">
        <f>IFERROR(VLOOKUP(A76,MBS[#All],3,FALSE),0)*'اطلاعات پروژه'!B$9</f>
        <v>0</v>
      </c>
      <c r="H76" s="11">
        <f>IFERROR(VLOOKUP(A76,MOBS[#All],3,FALSE),0)*'اطلاعات پروژه'!B$11</f>
        <v>0</v>
      </c>
      <c r="I76" s="11">
        <f>IFERROR(VLOOKUP(A76,HUB[#All],3,FALSE),0)*'اطلاعات پروژه'!B$13</f>
        <v>0</v>
      </c>
      <c r="J76" s="11">
        <f t="shared" si="7"/>
        <v>24</v>
      </c>
      <c r="K76" s="18">
        <v>550</v>
      </c>
      <c r="L76" s="18">
        <f t="shared" si="4"/>
        <v>13200</v>
      </c>
      <c r="M76" s="15" t="s">
        <v>56</v>
      </c>
      <c r="N76" s="11">
        <v>200</v>
      </c>
      <c r="O76" s="11">
        <f>Sidex[[#This Row],[All Requ.]]-Sidex[[#This Row],[Inventory]]</f>
        <v>-176</v>
      </c>
    </row>
    <row r="77" spans="1:15" s="1" customFormat="1" ht="22.5" x14ac:dyDescent="0.25">
      <c r="A77" s="13" t="s">
        <v>76</v>
      </c>
      <c r="B77" s="13" t="s">
        <v>15</v>
      </c>
      <c r="C77" s="11">
        <f>IFERROR(VLOOKUP(A77,HBS[#All],3,FALSE)*'اطلاعات پروژه'!B$6,0)</f>
        <v>0</v>
      </c>
      <c r="D77" s="11">
        <f>IFERROR(VLOOKUP(A77,HBSV2[#All],3,FALSE)*'اطلاعات پروژه'!B$7,0)</f>
        <v>0</v>
      </c>
      <c r="E77" s="11">
        <f>IFERROR(VLOOKUP(A77,EBS[#All],3,FALSE)*'اطلاعات پروژه'!B$3,0)</f>
        <v>1</v>
      </c>
      <c r="F77" s="11">
        <f>IFERROR(VLOOKUP(A77,EBSV23[#All],3,FALSE)*'اطلاعات پروژه'!B$5,0)</f>
        <v>0</v>
      </c>
      <c r="G77" s="11">
        <f>IFERROR(VLOOKUP(A77,MBS[#All],3,FALSE),0)*'اطلاعات پروژه'!B$9</f>
        <v>0</v>
      </c>
      <c r="H77" s="11">
        <f>IFERROR(VLOOKUP(A77,MOBS[#All],3,FALSE),0)*'اطلاعات پروژه'!B$11</f>
        <v>0</v>
      </c>
      <c r="I77" s="11">
        <f>IFERROR(VLOOKUP(A77,HUB[#All],3,FALSE),0)*'اطلاعات پروژه'!B$13</f>
        <v>0</v>
      </c>
      <c r="J77" s="11">
        <f t="shared" si="7"/>
        <v>1</v>
      </c>
      <c r="K77" s="18">
        <v>720</v>
      </c>
      <c r="L77" s="18">
        <f t="shared" ref="L77:L111" si="8">J77*K77</f>
        <v>720</v>
      </c>
      <c r="M77" s="14" t="s">
        <v>56</v>
      </c>
      <c r="N77" s="11">
        <v>18</v>
      </c>
      <c r="O77" s="11">
        <f>Sidex[[#This Row],[All Requ.]]-Sidex[[#This Row],[Inventory]]</f>
        <v>-17</v>
      </c>
    </row>
    <row r="78" spans="1:15" s="1" customFormat="1" ht="22.5" x14ac:dyDescent="0.25">
      <c r="A78" s="13" t="s">
        <v>77</v>
      </c>
      <c r="B78" s="13" t="s">
        <v>15</v>
      </c>
      <c r="C78" s="11">
        <f>IFERROR(VLOOKUP(A78,HBS[#All],3,FALSE)*'اطلاعات پروژه'!B$6,0)</f>
        <v>0</v>
      </c>
      <c r="D78" s="11">
        <f>IFERROR(VLOOKUP(A78,HBSV2[#All],3,FALSE)*'اطلاعات پروژه'!B$7,0)</f>
        <v>0</v>
      </c>
      <c r="E78" s="11">
        <f>IFERROR(VLOOKUP(A78,EBS[#All],3,FALSE)*'اطلاعات پروژه'!B$3,0)</f>
        <v>0</v>
      </c>
      <c r="F78" s="11">
        <f>IFERROR(VLOOKUP(A78,EBSV23[#All],3,FALSE)*'اطلاعات پروژه'!B$5,0)</f>
        <v>0</v>
      </c>
      <c r="G78" s="11">
        <f>IFERROR(VLOOKUP(A78,MBS[#All],3,FALSE),0)*'اطلاعات پروژه'!B$9</f>
        <v>0</v>
      </c>
      <c r="H78" s="11">
        <f>IFERROR(VLOOKUP(A78,MOBS[#All],3,FALSE),0)*'اطلاعات پروژه'!B$11</f>
        <v>0</v>
      </c>
      <c r="I78" s="11">
        <f>IFERROR(VLOOKUP(A78,HUB[#All],3,FALSE),0)*'اطلاعات پروژه'!B$13</f>
        <v>0</v>
      </c>
      <c r="J78" s="11">
        <f t="shared" si="7"/>
        <v>0</v>
      </c>
      <c r="K78" s="18">
        <v>720</v>
      </c>
      <c r="L78" s="18">
        <f t="shared" si="8"/>
        <v>0</v>
      </c>
      <c r="M78" s="14" t="s">
        <v>56</v>
      </c>
      <c r="N78" s="11">
        <v>0</v>
      </c>
      <c r="O78" s="11">
        <f>Sidex[[#This Row],[All Requ.]]-Sidex[[#This Row],[Inventory]]</f>
        <v>0</v>
      </c>
    </row>
    <row r="79" spans="1:15" s="1" customFormat="1" ht="22.5" x14ac:dyDescent="0.25">
      <c r="A79" s="13" t="s">
        <v>78</v>
      </c>
      <c r="B79" s="13" t="s">
        <v>15</v>
      </c>
      <c r="C79" s="11">
        <f>IFERROR(VLOOKUP(A79,HBS[#All],3,FALSE)*'اطلاعات پروژه'!B$6,0)</f>
        <v>0</v>
      </c>
      <c r="D79" s="11">
        <f>IFERROR(VLOOKUP(A79,HBSV2[#All],3,FALSE)*'اطلاعات پروژه'!B$7,0)</f>
        <v>0</v>
      </c>
      <c r="E79" s="11">
        <f>IFERROR(VLOOKUP(A79,EBS[#All],3,FALSE)*'اطلاعات پروژه'!B$3,0)</f>
        <v>1</v>
      </c>
      <c r="F79" s="11">
        <f>IFERROR(VLOOKUP(A79,EBSV23[#All],3,FALSE)*'اطلاعات پروژه'!B$5,0)</f>
        <v>0</v>
      </c>
      <c r="G79" s="11">
        <f>IFERROR(VLOOKUP(A79,MBS[#All],3,FALSE),0)*'اطلاعات پروژه'!B$9</f>
        <v>0</v>
      </c>
      <c r="H79" s="11">
        <f>IFERROR(VLOOKUP(A79,MOBS[#All],3,FALSE),0)*'اطلاعات پروژه'!B$11</f>
        <v>0</v>
      </c>
      <c r="I79" s="11">
        <f>IFERROR(VLOOKUP(A79,HUB[#All],3,FALSE),0)*'اطلاعات پروژه'!B$13</f>
        <v>0</v>
      </c>
      <c r="J79" s="11">
        <f t="shared" si="7"/>
        <v>1</v>
      </c>
      <c r="K79" s="18">
        <v>720</v>
      </c>
      <c r="L79" s="18">
        <f t="shared" si="8"/>
        <v>720</v>
      </c>
      <c r="M79" s="14" t="s">
        <v>56</v>
      </c>
      <c r="N79" s="11">
        <v>4</v>
      </c>
      <c r="O79" s="11">
        <f>Sidex[[#This Row],[All Requ.]]-Sidex[[#This Row],[Inventory]]</f>
        <v>-3</v>
      </c>
    </row>
    <row r="80" spans="1:15" s="1" customFormat="1" ht="22.5" x14ac:dyDescent="0.25">
      <c r="A80" s="13" t="s">
        <v>79</v>
      </c>
      <c r="B80" s="13" t="s">
        <v>15</v>
      </c>
      <c r="C80" s="11">
        <f>IFERROR(VLOOKUP(A80,HBS[#All],3,FALSE)*'اطلاعات پروژه'!B$6,0)</f>
        <v>0</v>
      </c>
      <c r="D80" s="11">
        <f>IFERROR(VLOOKUP(A80,HBSV2[#All],3,FALSE)*'اطلاعات پروژه'!B$7,0)</f>
        <v>0</v>
      </c>
      <c r="E80" s="11">
        <f>IFERROR(VLOOKUP(A80,EBS[#All],3,FALSE)*'اطلاعات پروژه'!B$3,0)</f>
        <v>24</v>
      </c>
      <c r="F80" s="11">
        <f>IFERROR(VLOOKUP(A80,EBSV23[#All],3,FALSE)*'اطلاعات پروژه'!B$5,0)</f>
        <v>0</v>
      </c>
      <c r="G80" s="11">
        <f>IFERROR(VLOOKUP(A80,MBS[#All],3,FALSE),0)*'اطلاعات پروژه'!B$9</f>
        <v>0</v>
      </c>
      <c r="H80" s="11">
        <f>IFERROR(VLOOKUP(A80,MOBS[#All],3,FALSE),0)*'اطلاعات پروژه'!B$11</f>
        <v>0</v>
      </c>
      <c r="I80" s="11">
        <f>IFERROR(VLOOKUP(A80,HUB[#All],3,FALSE),0)*'اطلاعات پروژه'!B$13</f>
        <v>0</v>
      </c>
      <c r="J80" s="11">
        <f t="shared" si="7"/>
        <v>24</v>
      </c>
      <c r="K80" s="18">
        <v>631</v>
      </c>
      <c r="L80" s="18">
        <f t="shared" si="8"/>
        <v>15144</v>
      </c>
      <c r="M80" s="14" t="s">
        <v>56</v>
      </c>
      <c r="N80" s="11">
        <v>120</v>
      </c>
      <c r="O80" s="38">
        <f>Sidex[[#This Row],[All Requ.]]-Sidex[[#This Row],[Inventory]]</f>
        <v>-96</v>
      </c>
    </row>
    <row r="81" spans="1:15" s="1" customFormat="1" ht="22.5" x14ac:dyDescent="0.25">
      <c r="A81" s="13" t="s">
        <v>80</v>
      </c>
      <c r="B81" s="13" t="s">
        <v>14</v>
      </c>
      <c r="C81" s="11">
        <f>IFERROR(VLOOKUP(A81,HBS[#All],3,FALSE)*'اطلاعات پروژه'!B$6,0)</f>
        <v>0</v>
      </c>
      <c r="D81" s="11">
        <f>IFERROR(VLOOKUP(A81,HBSV2[#All],3,FALSE)*'اطلاعات پروژه'!B$7,0)</f>
        <v>0</v>
      </c>
      <c r="E81" s="11">
        <f>IFERROR(VLOOKUP(A81,EBS[#All],3,FALSE)*'اطلاعات پروژه'!B$3,0)</f>
        <v>1</v>
      </c>
      <c r="F81" s="11">
        <f>IFERROR(VLOOKUP(A81,EBSV23[#All],3,FALSE)*'اطلاعات پروژه'!B$5,0)</f>
        <v>0</v>
      </c>
      <c r="G81" s="11">
        <f>IFERROR(VLOOKUP(A81,MBS[#All],3,FALSE),0)*'اطلاعات پروژه'!B$9</f>
        <v>0</v>
      </c>
      <c r="H81" s="11">
        <f>IFERROR(VLOOKUP(A81,MOBS[#All],3,FALSE),0)*'اطلاعات پروژه'!B$11</f>
        <v>0</v>
      </c>
      <c r="I81" s="11">
        <f>IFERROR(VLOOKUP(A81,HUB[#All],3,FALSE),0)*'اطلاعات پروژه'!B$13</f>
        <v>0</v>
      </c>
      <c r="J81" s="11">
        <f t="shared" si="7"/>
        <v>1</v>
      </c>
      <c r="K81" s="18">
        <v>330</v>
      </c>
      <c r="L81" s="18">
        <f t="shared" si="8"/>
        <v>330</v>
      </c>
      <c r="M81" s="14" t="s">
        <v>56</v>
      </c>
      <c r="N81" s="11">
        <v>112</v>
      </c>
      <c r="O81" s="11">
        <f>Sidex[[#This Row],[All Requ.]]-Sidex[[#This Row],[Inventory]]</f>
        <v>-111</v>
      </c>
    </row>
    <row r="82" spans="1:15" s="1" customFormat="1" ht="22.5" x14ac:dyDescent="0.25">
      <c r="A82" s="13" t="s">
        <v>137</v>
      </c>
      <c r="B82" s="13" t="s">
        <v>39</v>
      </c>
      <c r="C82" s="11">
        <f>IFERROR(VLOOKUP(A82,HBS[#All],3,FALSE)*'اطلاعات پروژه'!B$6,0)</f>
        <v>0</v>
      </c>
      <c r="D82" s="11">
        <f>IFERROR(VLOOKUP(A82,HBSV2[#All],3,FALSE)*'اطلاعات پروژه'!B$7,0)</f>
        <v>0</v>
      </c>
      <c r="E82" s="11">
        <f>IFERROR(VLOOKUP(A82,EBS[#All],3,FALSE)*'اطلاعات پروژه'!B$3,0)</f>
        <v>0</v>
      </c>
      <c r="F82" s="11">
        <f>IFERROR(VLOOKUP(A82,EBSV23[#All],3,FALSE)*'اطلاعات پروژه'!B$5,0)</f>
        <v>0</v>
      </c>
      <c r="G82" s="11">
        <f>IFERROR(VLOOKUP(A82,MBS[#All],3,FALSE),0)*'اطلاعات پروژه'!B$9</f>
        <v>0</v>
      </c>
      <c r="H82" s="11">
        <f>IFERROR(VLOOKUP(A82,MOBS[#All],3,FALSE),0)*'اطلاعات پروژه'!B$11</f>
        <v>0</v>
      </c>
      <c r="I82" s="11">
        <f>IFERROR(VLOOKUP(A82,HUB[#All],3,FALSE),0)*'اطلاعات پروژه'!B$13</f>
        <v>0</v>
      </c>
      <c r="J82" s="11">
        <f t="shared" si="7"/>
        <v>0</v>
      </c>
      <c r="K82" s="18">
        <v>650</v>
      </c>
      <c r="L82" s="18">
        <f t="shared" si="8"/>
        <v>0</v>
      </c>
      <c r="M82" s="15" t="s">
        <v>57</v>
      </c>
      <c r="N82" s="11">
        <v>16</v>
      </c>
      <c r="O82" s="11">
        <f>Sidex[[#This Row],[All Requ.]]-Sidex[[#This Row],[Inventory]]</f>
        <v>-16</v>
      </c>
    </row>
    <row r="83" spans="1:15" s="1" customFormat="1" ht="22.5" x14ac:dyDescent="0.25">
      <c r="A83" s="13" t="s">
        <v>203</v>
      </c>
      <c r="B83" s="13" t="s">
        <v>15</v>
      </c>
      <c r="C83" s="11">
        <f>IFERROR(VLOOKUP(A83,HBS[#All],3,FALSE)*'اطلاعات پروژه'!B$6,0)</f>
        <v>0</v>
      </c>
      <c r="D83" s="11">
        <f>IFERROR(VLOOKUP(A83,HBSV2[#All],3,FALSE)*'اطلاعات پروژه'!B$7,0)</f>
        <v>0</v>
      </c>
      <c r="E83" s="11">
        <f>IFERROR(VLOOKUP(A83,EBS[#All],3,FALSE)*'اطلاعات پروژه'!B$3,0)</f>
        <v>16</v>
      </c>
      <c r="F83" s="11">
        <f>IFERROR(VLOOKUP(A83,EBSV23[#All],3,FALSE)*'اطلاعات پروژه'!B$5,0)</f>
        <v>0</v>
      </c>
      <c r="G83" s="11">
        <f>IFERROR(VLOOKUP(A83,MBS[#All],3,FALSE),0)*'اطلاعات پروژه'!B$9</f>
        <v>0</v>
      </c>
      <c r="H83" s="11">
        <f>IFERROR(VLOOKUP(A83,MOBS[#All],3,FALSE),0)*'اطلاعات پروژه'!B$11</f>
        <v>0</v>
      </c>
      <c r="I83" s="11">
        <f>IFERROR(VLOOKUP(A83,HUB[#All],3,FALSE),0)*'اطلاعات پروژه'!B$13</f>
        <v>0</v>
      </c>
      <c r="J83" s="11">
        <f t="shared" si="7"/>
        <v>16</v>
      </c>
      <c r="K83" s="18">
        <v>345</v>
      </c>
      <c r="L83" s="18">
        <f t="shared" si="8"/>
        <v>5520</v>
      </c>
      <c r="M83" s="15" t="s">
        <v>57</v>
      </c>
      <c r="N83" s="11">
        <v>0</v>
      </c>
      <c r="O83" s="11">
        <f>Sidex[[#This Row],[All Requ.]]-Sidex[[#This Row],[Inventory]]</f>
        <v>16</v>
      </c>
    </row>
    <row r="84" spans="1:15" s="1" customFormat="1" ht="22.5" x14ac:dyDescent="0.25">
      <c r="A84" s="13" t="s">
        <v>81</v>
      </c>
      <c r="B84" s="13" t="s">
        <v>14</v>
      </c>
      <c r="C84" s="11">
        <f>IFERROR(VLOOKUP(A84,HBS[#All],3,FALSE)*'اطلاعات پروژه'!B$6,0)</f>
        <v>0</v>
      </c>
      <c r="D84" s="11">
        <f>IFERROR(VLOOKUP(A84,HBSV2[#All],3,FALSE)*'اطلاعات پروژه'!B$7,0)</f>
        <v>0</v>
      </c>
      <c r="E84" s="11">
        <f>IFERROR(VLOOKUP(A84,EBS[#All],3,FALSE)*'اطلاعات پروژه'!B$3,0)</f>
        <v>17</v>
      </c>
      <c r="F84" s="11">
        <f>IFERROR(VLOOKUP(A84,EBSV23[#All],3,FALSE)*'اطلاعات پروژه'!B$5,0)</f>
        <v>0</v>
      </c>
      <c r="G84" s="11">
        <f>IFERROR(VLOOKUP(A84,MBS[#All],3,FALSE),0)*'اطلاعات پروژه'!B$9</f>
        <v>0</v>
      </c>
      <c r="H84" s="11">
        <f>IFERROR(VLOOKUP(A84,MOBS[#All],3,FALSE),0)*'اطلاعات پروژه'!B$11</f>
        <v>0</v>
      </c>
      <c r="I84" s="11">
        <f>IFERROR(VLOOKUP(A84,HUB[#All],3,FALSE),0)*'اطلاعات پروژه'!B$13</f>
        <v>0</v>
      </c>
      <c r="J84" s="11">
        <f t="shared" si="7"/>
        <v>17</v>
      </c>
      <c r="K84" s="18">
        <v>292</v>
      </c>
      <c r="L84" s="18">
        <f t="shared" si="8"/>
        <v>4964</v>
      </c>
      <c r="M84" s="15" t="s">
        <v>56</v>
      </c>
      <c r="N84" s="11">
        <v>52</v>
      </c>
      <c r="O84" s="11">
        <f>Sidex[[#This Row],[All Requ.]]-Sidex[[#This Row],[Inventory]]</f>
        <v>-35</v>
      </c>
    </row>
    <row r="85" spans="1:15" s="1" customFormat="1" ht="22.5" hidden="1" x14ac:dyDescent="0.25">
      <c r="A85" s="13" t="s">
        <v>138</v>
      </c>
      <c r="B85" s="13" t="s">
        <v>15</v>
      </c>
      <c r="C85" s="11">
        <f>IF(R2=1,IFERROR(VLOOKUP(A85,HBS[#All],3,FALSE)*'اطلاعات پروژه'!B14,0),0)</f>
        <v>0</v>
      </c>
      <c r="D85" s="11">
        <f>IF(R2=2,IFERROR(VLOOKUP(A85,HBSV2[#All],3,FALSE)*'اطلاعات پروژه'!B14,0),0)</f>
        <v>0</v>
      </c>
      <c r="E85" s="11">
        <f>IF(R2=1,IFERROR(VLOOKUP(A85,EBS[#All],3,FALSE)*'اطلاعات پروژه'!B3,0),0)</f>
        <v>0</v>
      </c>
      <c r="F85" s="11">
        <f>IFERROR(VLOOKUP(A85,EBSV23[#All],3,FALSE)*'اطلاعات پروژه'!B$5,0)</f>
        <v>0</v>
      </c>
      <c r="G85" s="11">
        <f>IFERROR(VLOOKUP(A85,MBS[#All],3,FALSE),0)*Q2</f>
        <v>0</v>
      </c>
      <c r="H85" s="11">
        <f>IFERROR(VLOOKUP(A85,MOBS[#All],3,FALSE),0)*Q2</f>
        <v>0</v>
      </c>
      <c r="I85" s="11">
        <v>0</v>
      </c>
      <c r="J85" s="11">
        <f t="shared" si="7"/>
        <v>0</v>
      </c>
      <c r="K85" s="18">
        <v>1000</v>
      </c>
      <c r="L85" s="18">
        <f t="shared" si="8"/>
        <v>0</v>
      </c>
      <c r="M85" s="15" t="s">
        <v>57</v>
      </c>
      <c r="N85" s="11"/>
      <c r="O85" s="11">
        <f>Sidex[[#This Row],[All Requ.]]-Sidex[[#This Row],[Inventory]]</f>
        <v>0</v>
      </c>
    </row>
    <row r="86" spans="1:15" s="1" customFormat="1" ht="22.5" x14ac:dyDescent="0.25">
      <c r="A86" s="13" t="s">
        <v>82</v>
      </c>
      <c r="B86" s="13" t="s">
        <v>14</v>
      </c>
      <c r="C86" s="11">
        <f>IFERROR(VLOOKUP(A86,HBS[#All],3,FALSE)*'اطلاعات پروژه'!B$6,0)</f>
        <v>0</v>
      </c>
      <c r="D86" s="11">
        <f>IFERROR(VLOOKUP(A86,HBSV2[#All],3,FALSE)*'اطلاعات پروژه'!B$7,0)</f>
        <v>0</v>
      </c>
      <c r="E86" s="11">
        <f>IFERROR(VLOOKUP(A86,EBS[#All],3,FALSE)*'اطلاعات پروژه'!B$3,0)</f>
        <v>4</v>
      </c>
      <c r="F86" s="11">
        <f>IFERROR(VLOOKUP(A86,EBSV23[#All],3,FALSE)*'اطلاعات پروژه'!B$5,0)</f>
        <v>0</v>
      </c>
      <c r="G86" s="11">
        <f>IFERROR(VLOOKUP(A86,MBS[#All],3,FALSE),0)*'اطلاعات پروژه'!B$9</f>
        <v>0</v>
      </c>
      <c r="H86" s="11">
        <f>IFERROR(VLOOKUP(A86,MOBS[#All],3,FALSE),0)*'اطلاعات پروژه'!B$11</f>
        <v>0</v>
      </c>
      <c r="I86" s="11">
        <f>IFERROR(VLOOKUP(A86,HUB[#All],3,FALSE),0)*'اطلاعات پروژه'!B$13</f>
        <v>0</v>
      </c>
      <c r="J86" s="11">
        <f t="shared" si="7"/>
        <v>4</v>
      </c>
      <c r="K86" s="18">
        <v>578</v>
      </c>
      <c r="L86" s="18">
        <f t="shared" si="8"/>
        <v>2312</v>
      </c>
      <c r="M86" s="15" t="s">
        <v>57</v>
      </c>
      <c r="N86" s="11">
        <v>84</v>
      </c>
      <c r="O86" s="11">
        <f>Sidex[[#This Row],[All Requ.]]-Sidex[[#This Row],[Inventory]]</f>
        <v>-80</v>
      </c>
    </row>
    <row r="87" spans="1:15" s="1" customFormat="1" ht="22.5" x14ac:dyDescent="0.25">
      <c r="A87" s="13" t="s">
        <v>138</v>
      </c>
      <c r="B87" s="13" t="s">
        <v>15</v>
      </c>
      <c r="C87" s="11">
        <f>IFERROR(VLOOKUP(A87,HBS[#All],3,FALSE)*'اطلاعات پروژه'!B$6,0)</f>
        <v>0</v>
      </c>
      <c r="D87" s="11">
        <f>IFERROR(VLOOKUP(A87,HBSV2[#All],3,FALSE)*'اطلاعات پروژه'!B$7,0)</f>
        <v>0</v>
      </c>
      <c r="E87" s="11">
        <f>IFERROR(VLOOKUP(A87,EBS[#All],3,FALSE)*'اطلاعات پروژه'!B$3,0)</f>
        <v>0</v>
      </c>
      <c r="F87" s="11">
        <f>IFERROR(VLOOKUP(A87,EBSV23[#All],3,FALSE)*'اطلاعات پروژه'!B$5,0)</f>
        <v>0</v>
      </c>
      <c r="G87" s="11">
        <f>IFERROR(VLOOKUP(A87,MBS[#All],3,FALSE),0)*'اطلاعات پروژه'!B$9</f>
        <v>0</v>
      </c>
      <c r="H87" s="11">
        <f>IFERROR(VLOOKUP(A87,MOBS[#All],3,FALSE),0)*'اطلاعات پروژه'!B$11</f>
        <v>0</v>
      </c>
      <c r="I87" s="11">
        <f>IFERROR(VLOOKUP(A87,HUB[#All],3,FALSE),0)*'اطلاعات پروژه'!B$13</f>
        <v>0</v>
      </c>
      <c r="J87" s="11">
        <f t="shared" si="7"/>
        <v>0</v>
      </c>
      <c r="K87" s="18">
        <v>578</v>
      </c>
      <c r="L87" s="18">
        <f t="shared" ref="L87" si="9">J87*K87</f>
        <v>0</v>
      </c>
      <c r="M87" s="15" t="s">
        <v>57</v>
      </c>
      <c r="N87" s="11">
        <v>95</v>
      </c>
      <c r="O87" s="38">
        <f>Sidex[[#This Row],[All Requ.]]-Sidex[[#This Row],[Inventory]]</f>
        <v>-95</v>
      </c>
    </row>
    <row r="88" spans="1:15" s="1" customFormat="1" ht="22.5" x14ac:dyDescent="0.25">
      <c r="A88" s="13" t="s">
        <v>83</v>
      </c>
      <c r="B88" s="13" t="s">
        <v>14</v>
      </c>
      <c r="C88" s="11">
        <f>IFERROR(VLOOKUP(A88,HBS[#All],3,FALSE)*'اطلاعات پروژه'!B$6,0)</f>
        <v>0</v>
      </c>
      <c r="D88" s="11">
        <f>IFERROR(VLOOKUP(A88,HBSV2[#All],3,FALSE)*'اطلاعات پروژه'!B$7,0)</f>
        <v>0</v>
      </c>
      <c r="E88" s="11">
        <f>IFERROR(VLOOKUP(A88,EBS[#All],3,FALSE)*'اطلاعات پروژه'!B$3,0)</f>
        <v>0</v>
      </c>
      <c r="F88" s="11">
        <f>IFERROR(VLOOKUP(A88,EBSV23[#All],3,FALSE)*'اطلاعات پروژه'!B$5,0)</f>
        <v>0</v>
      </c>
      <c r="G88" s="11">
        <f>IFERROR(VLOOKUP(A88,MBS[#All],3,FALSE),0)*'اطلاعات پروژه'!B$9</f>
        <v>0</v>
      </c>
      <c r="H88" s="11">
        <f>IFERROR(VLOOKUP(A88,MOBS[#All],3,FALSE),0)*'اطلاعات پروژه'!B$11</f>
        <v>0</v>
      </c>
      <c r="I88" s="11">
        <f>IFERROR(VLOOKUP(A88,HUB[#All],3,FALSE),0)*'اطلاعات پروژه'!B$13</f>
        <v>0</v>
      </c>
      <c r="J88" s="11">
        <f t="shared" si="7"/>
        <v>0</v>
      </c>
      <c r="K88" s="18">
        <v>333</v>
      </c>
      <c r="L88" s="18">
        <f t="shared" si="8"/>
        <v>0</v>
      </c>
      <c r="M88" s="14" t="s">
        <v>56</v>
      </c>
      <c r="N88" s="11">
        <v>2</v>
      </c>
      <c r="O88" s="11">
        <f>Sidex[[#This Row],[All Requ.]]-Sidex[[#This Row],[Inventory]]</f>
        <v>-2</v>
      </c>
    </row>
    <row r="89" spans="1:15" s="1" customFormat="1" ht="22.5" x14ac:dyDescent="0.25">
      <c r="A89" s="13" t="s">
        <v>84</v>
      </c>
      <c r="B89" s="13" t="s">
        <v>39</v>
      </c>
      <c r="C89" s="11">
        <f>IFERROR(VLOOKUP(A89,HBS[#All],3,FALSE)*'اطلاعات پروژه'!B$6,0)</f>
        <v>0</v>
      </c>
      <c r="D89" s="11">
        <f>IFERROR(VLOOKUP(A89,HBSV2[#All],3,FALSE)*'اطلاعات پروژه'!B$7,0)</f>
        <v>0</v>
      </c>
      <c r="E89" s="11">
        <f>IFERROR(VLOOKUP(A89,EBS[#All],3,FALSE)*'اطلاعات پروژه'!B$3,0)</f>
        <v>0</v>
      </c>
      <c r="F89" s="11">
        <f>IFERROR(VLOOKUP(A89,EBSV23[#All],3,FALSE)*'اطلاعات پروژه'!B$5,0)</f>
        <v>0</v>
      </c>
      <c r="G89" s="11">
        <f>IFERROR(VLOOKUP(A89,MBS[#All],3,FALSE),0)*'اطلاعات پروژه'!B$9</f>
        <v>0</v>
      </c>
      <c r="H89" s="11">
        <f>IFERROR(VLOOKUP(A89,MOBS[#All],3,FALSE),0)*'اطلاعات پروژه'!B$11</f>
        <v>0</v>
      </c>
      <c r="I89" s="11">
        <f>IFERROR(VLOOKUP(A89,HUB[#All],3,FALSE),0)*'اطلاعات پروژه'!B$13</f>
        <v>0</v>
      </c>
      <c r="J89" s="11">
        <f t="shared" si="7"/>
        <v>0</v>
      </c>
      <c r="K89" s="18">
        <v>800</v>
      </c>
      <c r="L89" s="18">
        <f t="shared" si="8"/>
        <v>0</v>
      </c>
      <c r="M89" s="14" t="s">
        <v>57</v>
      </c>
      <c r="N89" s="11">
        <v>0</v>
      </c>
      <c r="O89" s="11">
        <f>Sidex[[#This Row],[All Requ.]]-Sidex[[#This Row],[Inventory]]</f>
        <v>0</v>
      </c>
    </row>
    <row r="90" spans="1:15" s="1" customFormat="1" ht="22.5" x14ac:dyDescent="0.25">
      <c r="A90" s="13" t="s">
        <v>171</v>
      </c>
      <c r="B90" s="13" t="s">
        <v>14</v>
      </c>
      <c r="C90" s="11">
        <f>IFERROR(VLOOKUP(A90,HBS[#All],3,FALSE)*'اطلاعات پروژه'!B$6,0)</f>
        <v>0</v>
      </c>
      <c r="D90" s="11">
        <f>IFERROR(VLOOKUP(A90,HBSV2[#All],3,FALSE)*'اطلاعات پروژه'!B$7,0)</f>
        <v>0</v>
      </c>
      <c r="E90" s="11">
        <f>IFERROR(VLOOKUP(A90,EBS[#All],3,FALSE)*'اطلاعات پروژه'!B$3,0)</f>
        <v>1</v>
      </c>
      <c r="F90" s="11">
        <f>IFERROR(VLOOKUP(A90,EBSV23[#All],3,FALSE)*'اطلاعات پروژه'!B$5,0)</f>
        <v>0</v>
      </c>
      <c r="G90" s="11">
        <f>IFERROR(VLOOKUP(A90,MBS[#All],3,FALSE),0)*'اطلاعات پروژه'!B$9</f>
        <v>0</v>
      </c>
      <c r="H90" s="11">
        <f>IFERROR(VLOOKUP(A90,MOBS[#All],3,FALSE),0)*'اطلاعات پروژه'!B$11</f>
        <v>0</v>
      </c>
      <c r="I90" s="11">
        <f>IFERROR(VLOOKUP(A90,HUB[#All],3,FALSE),0)*'اطلاعات پروژه'!B$13</f>
        <v>0</v>
      </c>
      <c r="J90" s="11">
        <f t="shared" si="7"/>
        <v>1</v>
      </c>
      <c r="K90" s="18">
        <v>333</v>
      </c>
      <c r="L90" s="18">
        <f t="shared" si="8"/>
        <v>333</v>
      </c>
      <c r="M90" s="14" t="s">
        <v>56</v>
      </c>
      <c r="N90" s="11">
        <v>16</v>
      </c>
      <c r="O90" s="11">
        <f>Sidex[[#This Row],[All Requ.]]-Sidex[[#This Row],[Inventory]]</f>
        <v>-15</v>
      </c>
    </row>
    <row r="91" spans="1:15" s="1" customFormat="1" ht="22.5" x14ac:dyDescent="0.25">
      <c r="A91" s="13" t="s">
        <v>85</v>
      </c>
      <c r="B91" s="13" t="s">
        <v>14</v>
      </c>
      <c r="C91" s="11">
        <f>IFERROR(VLOOKUP(A91,HBS[#All],3,FALSE)*'اطلاعات پروژه'!B$6,0)</f>
        <v>0</v>
      </c>
      <c r="D91" s="11">
        <f>IFERROR(VLOOKUP(A91,HBSV2[#All],3,FALSE)*'اطلاعات پروژه'!B$7,0)</f>
        <v>0</v>
      </c>
      <c r="E91" s="11">
        <f>IFERROR(VLOOKUP(A91,EBS[#All],3,FALSE)*'اطلاعات پروژه'!B$3,0)</f>
        <v>0</v>
      </c>
      <c r="F91" s="11">
        <f>IFERROR(VLOOKUP(A91,EBSV23[#All],3,FALSE)*'اطلاعات پروژه'!B$5,0)</f>
        <v>0</v>
      </c>
      <c r="G91" s="11">
        <f>IFERROR(VLOOKUP(A91,MBS[#All],3,FALSE),0)*'اطلاعات پروژه'!B$9</f>
        <v>0</v>
      </c>
      <c r="H91" s="11">
        <f>IFERROR(VLOOKUP(A91,MOBS[#All],3,FALSE),0)*'اطلاعات پروژه'!B$11</f>
        <v>0</v>
      </c>
      <c r="I91" s="11">
        <f>IFERROR(VLOOKUP(A91,HUB[#All],3,FALSE),0)*'اطلاعات پروژه'!B$13</f>
        <v>0</v>
      </c>
      <c r="J91" s="11">
        <f t="shared" si="7"/>
        <v>0</v>
      </c>
      <c r="K91" s="18">
        <v>365</v>
      </c>
      <c r="L91" s="18">
        <f t="shared" si="8"/>
        <v>0</v>
      </c>
      <c r="M91" s="14" t="s">
        <v>56</v>
      </c>
      <c r="N91" s="11">
        <v>10</v>
      </c>
      <c r="O91" s="11">
        <f>Sidex[[#This Row],[All Requ.]]-Sidex[[#This Row],[Inventory]]</f>
        <v>-10</v>
      </c>
    </row>
    <row r="92" spans="1:15" s="1" customFormat="1" ht="22.5" x14ac:dyDescent="0.25">
      <c r="A92" s="13" t="s">
        <v>86</v>
      </c>
      <c r="B92" s="13" t="s">
        <v>14</v>
      </c>
      <c r="C92" s="11">
        <f>IFERROR(VLOOKUP(A92,HBS[#All],3,FALSE)*'اطلاعات پروژه'!B$6,0)</f>
        <v>0</v>
      </c>
      <c r="D92" s="11">
        <f>IFERROR(VLOOKUP(A92,HBSV2[#All],3,FALSE)*'اطلاعات پروژه'!B$7,0)</f>
        <v>0</v>
      </c>
      <c r="E92" s="11">
        <f>IFERROR(VLOOKUP(A92,EBS[#All],3,FALSE)*'اطلاعات پروژه'!B$3,0)</f>
        <v>0</v>
      </c>
      <c r="F92" s="11">
        <f>IFERROR(VLOOKUP(A92,EBSV23[#All],3,FALSE)*'اطلاعات پروژه'!B$5,0)</f>
        <v>0</v>
      </c>
      <c r="G92" s="11">
        <f>IFERROR(VLOOKUP(A92,MBS[#All],3,FALSE),0)*'اطلاعات پروژه'!B$9</f>
        <v>0</v>
      </c>
      <c r="H92" s="11">
        <f>IFERROR(VLOOKUP(A92,MOBS[#All],3,FALSE),0)*'اطلاعات پروژه'!B$11</f>
        <v>0</v>
      </c>
      <c r="I92" s="11">
        <f>IFERROR(VLOOKUP(A92,HUB[#All],3,FALSE),0)*'اطلاعات پروژه'!B$13</f>
        <v>0</v>
      </c>
      <c r="J92" s="11">
        <f t="shared" si="7"/>
        <v>0</v>
      </c>
      <c r="K92" s="18">
        <v>333</v>
      </c>
      <c r="L92" s="18">
        <f t="shared" si="8"/>
        <v>0</v>
      </c>
      <c r="M92" s="14" t="s">
        <v>56</v>
      </c>
      <c r="N92" s="11">
        <v>0</v>
      </c>
      <c r="O92" s="11">
        <f>Sidex[[#This Row],[All Requ.]]-Sidex[[#This Row],[Inventory]]</f>
        <v>0</v>
      </c>
    </row>
    <row r="93" spans="1:15" s="1" customFormat="1" ht="22.5" x14ac:dyDescent="0.25">
      <c r="A93" s="13" t="s">
        <v>87</v>
      </c>
      <c r="B93" s="13" t="s">
        <v>14</v>
      </c>
      <c r="C93" s="11">
        <f>IFERROR(VLOOKUP(A93,HBS[#All],3,FALSE)*'اطلاعات پروژه'!B$6,0)</f>
        <v>0</v>
      </c>
      <c r="D93" s="11">
        <f>IFERROR(VLOOKUP(A93,HBSV2[#All],3,FALSE)*'اطلاعات پروژه'!B$7,0)</f>
        <v>0</v>
      </c>
      <c r="E93" s="11">
        <f>IFERROR(VLOOKUP(A93,EBS[#All],3,FALSE)*'اطلاعات پروژه'!B$3,0)</f>
        <v>0</v>
      </c>
      <c r="F93" s="11">
        <f>IFERROR(VLOOKUP(A93,EBSV23[#All],3,FALSE)*'اطلاعات پروژه'!B$5,0)</f>
        <v>0</v>
      </c>
      <c r="G93" s="11">
        <f>IFERROR(VLOOKUP(A93,MBS[#All],3,FALSE),0)*'اطلاعات پروژه'!B$9</f>
        <v>0</v>
      </c>
      <c r="H93" s="11">
        <f>IFERROR(VLOOKUP(A93,MOBS[#All],3,FALSE),0)*'اطلاعات پروژه'!B$11</f>
        <v>0</v>
      </c>
      <c r="I93" s="11">
        <f>IFERROR(VLOOKUP(A93,HUB[#All],3,FALSE),0)*'اطلاعات پروژه'!B$13</f>
        <v>0</v>
      </c>
      <c r="J93" s="11">
        <f t="shared" si="7"/>
        <v>0</v>
      </c>
      <c r="K93" s="18">
        <v>333</v>
      </c>
      <c r="L93" s="18">
        <f t="shared" si="8"/>
        <v>0</v>
      </c>
      <c r="M93" s="14" t="s">
        <v>56</v>
      </c>
      <c r="N93" s="11">
        <v>4</v>
      </c>
      <c r="O93" s="11">
        <f>Sidex[[#This Row],[All Requ.]]-Sidex[[#This Row],[Inventory]]</f>
        <v>-4</v>
      </c>
    </row>
    <row r="94" spans="1:15" s="1" customFormat="1" ht="22.5" x14ac:dyDescent="0.25">
      <c r="A94" s="13" t="s">
        <v>204</v>
      </c>
      <c r="B94" s="13" t="s">
        <v>39</v>
      </c>
      <c r="C94" s="11">
        <f>IFERROR(VLOOKUP(A94,HBS[#All],3,FALSE)*'اطلاعات پروژه'!B$6,0)</f>
        <v>0</v>
      </c>
      <c r="D94" s="11">
        <f>IFERROR(VLOOKUP(A94,HBSV2[#All],3,FALSE)*'اطلاعات پروژه'!B$7,0)</f>
        <v>0</v>
      </c>
      <c r="E94" s="11">
        <f>IFERROR(VLOOKUP(A94,EBS[#All],3,FALSE)*'اطلاعات پروژه'!B$3,0)</f>
        <v>0</v>
      </c>
      <c r="F94" s="11">
        <f>IFERROR(VLOOKUP(A94,EBSV23[#All],3,FALSE)*'اطلاعات پروژه'!B$5,0)</f>
        <v>0</v>
      </c>
      <c r="G94" s="11">
        <f>IFERROR(VLOOKUP(A94,MBS[#All],3,FALSE),0)*'اطلاعات پروژه'!B$9</f>
        <v>0</v>
      </c>
      <c r="H94" s="11">
        <f>IFERROR(VLOOKUP(A94,MOBS[#All],3,FALSE),0)*'اطلاعات پروژه'!B$11</f>
        <v>0</v>
      </c>
      <c r="I94" s="11">
        <f>IFERROR(VLOOKUP(A94,HUB[#All],3,FALSE),0)*'اطلاعات پروژه'!B$13</f>
        <v>0</v>
      </c>
      <c r="J94" s="11">
        <f t="shared" si="7"/>
        <v>0</v>
      </c>
      <c r="K94" s="18">
        <v>847</v>
      </c>
      <c r="L94" s="18">
        <f t="shared" si="8"/>
        <v>0</v>
      </c>
      <c r="M94" s="15" t="s">
        <v>56</v>
      </c>
      <c r="N94" s="11">
        <v>16</v>
      </c>
      <c r="O94" s="11">
        <f>Sidex[[#This Row],[All Requ.]]-Sidex[[#This Row],[Inventory]]</f>
        <v>-16</v>
      </c>
    </row>
    <row r="95" spans="1:15" s="1" customFormat="1" ht="22.5" x14ac:dyDescent="0.25">
      <c r="A95" s="13" t="s">
        <v>98</v>
      </c>
      <c r="B95" s="13" t="s">
        <v>14</v>
      </c>
      <c r="C95" s="11">
        <f>IFERROR(VLOOKUP(A95,HBS[#All],3,FALSE)*'اطلاعات پروژه'!B$6,0)</f>
        <v>0</v>
      </c>
      <c r="D95" s="11">
        <f>IFERROR(VLOOKUP(A95,HBSV2[#All],3,FALSE)*'اطلاعات پروژه'!B$7,0)</f>
        <v>0</v>
      </c>
      <c r="E95" s="11">
        <f>IFERROR(VLOOKUP(A95,EBS[#All],3,FALSE)*'اطلاعات پروژه'!B$3,0)</f>
        <v>4</v>
      </c>
      <c r="F95" s="11">
        <f>IFERROR(VLOOKUP(A95,EBSV23[#All],3,FALSE)*'اطلاعات پروژه'!B$5,0)</f>
        <v>0</v>
      </c>
      <c r="G95" s="11">
        <f>IFERROR(VLOOKUP(A95,MBS[#All],3,FALSE),0)*'اطلاعات پروژه'!B$9</f>
        <v>0</v>
      </c>
      <c r="H95" s="11">
        <f>IFERROR(VLOOKUP(A95,MOBS[#All],3,FALSE),0)*'اطلاعات پروژه'!B$11</f>
        <v>0</v>
      </c>
      <c r="I95" s="11">
        <f>IFERROR(VLOOKUP(A95,HUB[#All],3,FALSE),0)*'اطلاعات پروژه'!B$13</f>
        <v>0</v>
      </c>
      <c r="J95" s="11">
        <f t="shared" si="7"/>
        <v>4</v>
      </c>
      <c r="K95" s="18">
        <v>333</v>
      </c>
      <c r="L95" s="18">
        <f t="shared" si="8"/>
        <v>1332</v>
      </c>
      <c r="M95" s="14" t="s">
        <v>56</v>
      </c>
      <c r="N95" s="11">
        <v>48</v>
      </c>
      <c r="O95" s="11">
        <f>Sidex[[#This Row],[All Requ.]]-Sidex[[#This Row],[Inventory]]</f>
        <v>-44</v>
      </c>
    </row>
    <row r="96" spans="1:15" s="1" customFormat="1" ht="22.5" x14ac:dyDescent="0.25">
      <c r="A96" s="13" t="s">
        <v>88</v>
      </c>
      <c r="B96" s="13" t="s">
        <v>15</v>
      </c>
      <c r="C96" s="11">
        <f>IFERROR(VLOOKUP(A96,HBS[#All],3,FALSE)*'اطلاعات پروژه'!B$6,0)</f>
        <v>0</v>
      </c>
      <c r="D96" s="11">
        <f>IFERROR(VLOOKUP(A96,HBSV2[#All],3,FALSE)*'اطلاعات پروژه'!B$7,0)</f>
        <v>0</v>
      </c>
      <c r="E96" s="11">
        <f>IFERROR(VLOOKUP(A96,EBS[#All],3,FALSE)*'اطلاعات پروژه'!B$3,0)</f>
        <v>16</v>
      </c>
      <c r="F96" s="11">
        <f>IFERROR(VLOOKUP(A96,EBSV23[#All],3,FALSE)*'اطلاعات پروژه'!B$5,0)</f>
        <v>0</v>
      </c>
      <c r="G96" s="11">
        <f>IFERROR(VLOOKUP(A96,MBS[#All],3,FALSE),0)*'اطلاعات پروژه'!B$9</f>
        <v>0</v>
      </c>
      <c r="H96" s="11">
        <f>IFERROR(VLOOKUP(A96,MOBS[#All],3,FALSE),0)*'اطلاعات پروژه'!B$11</f>
        <v>0</v>
      </c>
      <c r="I96" s="11">
        <f>IFERROR(VLOOKUP(A96,HUB[#All],3,FALSE),0)*'اطلاعات پروژه'!B$13</f>
        <v>0</v>
      </c>
      <c r="J96" s="11">
        <f t="shared" si="7"/>
        <v>16</v>
      </c>
      <c r="K96" s="18">
        <v>800</v>
      </c>
      <c r="L96" s="18">
        <f t="shared" si="8"/>
        <v>12800</v>
      </c>
      <c r="M96" s="15" t="s">
        <v>56</v>
      </c>
      <c r="N96" s="11">
        <v>160</v>
      </c>
      <c r="O96" s="38">
        <f>Sidex[[#This Row],[All Requ.]]-Sidex[[#This Row],[Inventory]]</f>
        <v>-144</v>
      </c>
    </row>
    <row r="97" spans="1:15" s="1" customFormat="1" ht="22.5" x14ac:dyDescent="0.25">
      <c r="A97" s="13" t="s">
        <v>89</v>
      </c>
      <c r="B97" s="13" t="s">
        <v>14</v>
      </c>
      <c r="C97" s="11">
        <f>IFERROR(VLOOKUP(A97,HBS[#All],3,FALSE)*'اطلاعات پروژه'!B$6,0)</f>
        <v>0</v>
      </c>
      <c r="D97" s="11">
        <f>IFERROR(VLOOKUP(A97,HBSV2[#All],3,FALSE)*'اطلاعات پروژه'!B$7,0)</f>
        <v>0</v>
      </c>
      <c r="E97" s="11">
        <f>IFERROR(VLOOKUP(A97,EBS[#All],3,FALSE)*'اطلاعات پروژه'!B$3,0)</f>
        <v>25</v>
      </c>
      <c r="F97" s="11">
        <f>IFERROR(VLOOKUP(A97,EBSV23[#All],3,FALSE)*'اطلاعات پروژه'!B$5,0)</f>
        <v>0</v>
      </c>
      <c r="G97" s="11">
        <f>IFERROR(VLOOKUP(A97,MBS[#All],3,FALSE),0)*'اطلاعات پروژه'!B$9</f>
        <v>0</v>
      </c>
      <c r="H97" s="11">
        <f>IFERROR(VLOOKUP(A97,MOBS[#All],3,FALSE),0)*'اطلاعات پروژه'!B$11</f>
        <v>0</v>
      </c>
      <c r="I97" s="11">
        <f>IFERROR(VLOOKUP(A97,HUB[#All],3,FALSE),0)*'اطلاعات پروژه'!B$13</f>
        <v>0</v>
      </c>
      <c r="J97" s="11">
        <f t="shared" si="7"/>
        <v>25</v>
      </c>
      <c r="K97" s="18">
        <v>540</v>
      </c>
      <c r="L97" s="18">
        <f t="shared" si="8"/>
        <v>13500</v>
      </c>
      <c r="M97" s="14" t="s">
        <v>57</v>
      </c>
      <c r="N97" s="11">
        <v>0</v>
      </c>
      <c r="O97" s="38">
        <f>Sidex[[#This Row],[All Requ.]]-Sidex[[#This Row],[Inventory]]</f>
        <v>25</v>
      </c>
    </row>
    <row r="98" spans="1:15" s="1" customFormat="1" ht="22.5" x14ac:dyDescent="0.25">
      <c r="A98" s="13" t="s">
        <v>216</v>
      </c>
      <c r="B98" s="13" t="s">
        <v>39</v>
      </c>
      <c r="C98" s="11">
        <f>IFERROR(VLOOKUP(A98,HBS[#All],3,FALSE)*'اطلاعات پروژه'!B$6,0)</f>
        <v>0</v>
      </c>
      <c r="D98" s="11">
        <f>IFERROR(VLOOKUP(A98,HBSV2[#All],3,FALSE)*'اطلاعات پروژه'!B$7,0)</f>
        <v>0</v>
      </c>
      <c r="E98" s="11">
        <f>IFERROR(VLOOKUP(A98,EBS[#All],3,FALSE)*'اطلاعات پروژه'!B$3,0)</f>
        <v>0</v>
      </c>
      <c r="F98" s="11">
        <f>IFERROR(VLOOKUP(A98,EBSV23[#All],3,FALSE)*'اطلاعات پروژه'!B$5,0)</f>
        <v>0</v>
      </c>
      <c r="G98" s="11">
        <f>IFERROR(VLOOKUP(A98,MBS[#All],3,FALSE),0)*'اطلاعات پروژه'!B$9</f>
        <v>0</v>
      </c>
      <c r="H98" s="11">
        <f>IFERROR(VLOOKUP(A98,MOBS[#All],3,FALSE),0)*'اطلاعات پروژه'!B$11</f>
        <v>0</v>
      </c>
      <c r="I98" s="11">
        <f>IFERROR(VLOOKUP(A98,HUB[#All],3,FALSE),0)*'اطلاعات پروژه'!B$13</f>
        <v>0</v>
      </c>
      <c r="J98" s="11">
        <f t="shared" ref="J98:J129" si="10">SUM(C98:I98)</f>
        <v>0</v>
      </c>
      <c r="K98" s="18">
        <v>800</v>
      </c>
      <c r="L98" s="18">
        <f t="shared" ref="L98" si="11">J98*K98</f>
        <v>0</v>
      </c>
      <c r="M98" s="15" t="s">
        <v>56</v>
      </c>
      <c r="N98" s="11">
        <v>10</v>
      </c>
      <c r="O98" s="11">
        <f>Sidex[[#This Row],[All Requ.]]-Sidex[[#This Row],[Inventory]]</f>
        <v>-10</v>
      </c>
    </row>
    <row r="99" spans="1:15" s="1" customFormat="1" ht="22.5" x14ac:dyDescent="0.25">
      <c r="A99" s="13" t="s">
        <v>90</v>
      </c>
      <c r="B99" s="13" t="s">
        <v>14</v>
      </c>
      <c r="C99" s="11">
        <f>IFERROR(VLOOKUP(A99,HBS[#All],3,FALSE)*'اطلاعات پروژه'!B$6,0)</f>
        <v>0</v>
      </c>
      <c r="D99" s="11">
        <f>IFERROR(VLOOKUP(A99,HBSV2[#All],3,FALSE)*'اطلاعات پروژه'!B$7,0)</f>
        <v>0</v>
      </c>
      <c r="E99" s="11">
        <f>IFERROR(VLOOKUP(A99,EBS[#All],3,FALSE)*'اطلاعات پروژه'!B$3,0)</f>
        <v>0</v>
      </c>
      <c r="F99" s="11">
        <f>IFERROR(VLOOKUP(A99,EBSV23[#All],3,FALSE)*'اطلاعات پروژه'!B$5,0)</f>
        <v>0</v>
      </c>
      <c r="G99" s="11">
        <f>IFERROR(VLOOKUP(A99,MBS[#All],3,FALSE),0)*'اطلاعات پروژه'!B$9</f>
        <v>0</v>
      </c>
      <c r="H99" s="11">
        <f>IFERROR(VLOOKUP(A99,MOBS[#All],3,FALSE),0)*'اطلاعات پروژه'!B$11</f>
        <v>0</v>
      </c>
      <c r="I99" s="11">
        <f>IFERROR(VLOOKUP(A99,HUB[#All],3,FALSE),0)*'اطلاعات پروژه'!B$13</f>
        <v>0</v>
      </c>
      <c r="J99" s="11">
        <f t="shared" si="10"/>
        <v>0</v>
      </c>
      <c r="K99" s="18">
        <v>333</v>
      </c>
      <c r="L99" s="18">
        <f t="shared" si="8"/>
        <v>0</v>
      </c>
      <c r="M99" s="14" t="s">
        <v>56</v>
      </c>
      <c r="N99" s="11">
        <v>0</v>
      </c>
      <c r="O99" s="11">
        <f>Sidex[[#This Row],[All Requ.]]-Sidex[[#This Row],[Inventory]]</f>
        <v>0</v>
      </c>
    </row>
    <row r="100" spans="1:15" s="1" customFormat="1" ht="22.5" hidden="1" x14ac:dyDescent="0.25">
      <c r="A100" s="13" t="s">
        <v>154</v>
      </c>
      <c r="B100" s="13"/>
      <c r="C100" s="11">
        <f>IF(R2=1,IFERROR(VLOOKUP(A100,HBS[#All],3,FALSE)*'اطلاعات پروژه'!B14,0),0)</f>
        <v>0</v>
      </c>
      <c r="D100" s="11">
        <f>IF(R2=2,IFERROR(VLOOKUP(A100,HBSV2[#All],3,FALSE)*'اطلاعات پروژه'!B14,0),0)</f>
        <v>0</v>
      </c>
      <c r="E100" s="11">
        <f>IF(R2=1,IFERROR(VLOOKUP(A100,EBS[#All],3,FALSE)*'اطلاعات پروژه'!B3,0),0)</f>
        <v>0</v>
      </c>
      <c r="F100" s="11">
        <f>IFERROR(VLOOKUP(A100,EBSV23[#All],3,FALSE)*'اطلاعات پروژه'!B$5,0)</f>
        <v>0</v>
      </c>
      <c r="G100" s="11">
        <f>IFERROR(VLOOKUP(A100,MBS[#All],3,FALSE),0)*Q2</f>
        <v>0</v>
      </c>
      <c r="H100" s="11">
        <f>IFERROR(VLOOKUP(A100,MOBS[#All],3,FALSE),0)*Q2</f>
        <v>0</v>
      </c>
      <c r="I100" s="11">
        <v>0</v>
      </c>
      <c r="J100" s="11">
        <f t="shared" si="10"/>
        <v>0</v>
      </c>
      <c r="K100" s="18">
        <v>475000</v>
      </c>
      <c r="L100" s="18">
        <f t="shared" si="8"/>
        <v>0</v>
      </c>
      <c r="M100" s="14" t="s">
        <v>59</v>
      </c>
      <c r="N100" s="11"/>
      <c r="O100" s="11">
        <f>Sidex[[#This Row],[All Requ.]]-Sidex[[#This Row],[Inventory]]</f>
        <v>0</v>
      </c>
    </row>
    <row r="101" spans="1:15" s="1" customFormat="1" ht="22.5" x14ac:dyDescent="0.25">
      <c r="A101" s="13" t="s">
        <v>149</v>
      </c>
      <c r="B101" s="13" t="s">
        <v>150</v>
      </c>
      <c r="C101" s="11">
        <f>IFERROR(VLOOKUP(A101,HBS[#All],3,FALSE)*'اطلاعات پروژه'!B$6,0)</f>
        <v>0</v>
      </c>
      <c r="D101" s="11">
        <f>IFERROR(VLOOKUP(A101,HBSV2[#All],3,FALSE)*'اطلاعات پروژه'!B$7,0)</f>
        <v>0</v>
      </c>
      <c r="E101" s="11">
        <f>IFERROR(VLOOKUP(A101,EBS[#All],3,FALSE)*'اطلاعات پروژه'!B$3,0)</f>
        <v>1</v>
      </c>
      <c r="F101" s="11">
        <f>IFERROR(VLOOKUP(A101,EBSV23[#All],3,FALSE)*'اطلاعات پروژه'!B$5,0)</f>
        <v>0</v>
      </c>
      <c r="G101" s="11">
        <f>IFERROR(VLOOKUP(A101,MBS[#All],3,FALSE),0)*'اطلاعات پروژه'!B$9</f>
        <v>0</v>
      </c>
      <c r="H101" s="11">
        <f>IFERROR(VLOOKUP(A101,MOBS[#All],3,FALSE),0)*'اطلاعات پروژه'!B$11</f>
        <v>0</v>
      </c>
      <c r="I101" s="11">
        <f>IFERROR(VLOOKUP(A101,HUB[#All],3,FALSE),0)*'اطلاعات پروژه'!B$13</f>
        <v>75</v>
      </c>
      <c r="J101" s="11">
        <f t="shared" si="10"/>
        <v>76</v>
      </c>
      <c r="K101" s="18">
        <v>84500</v>
      </c>
      <c r="L101" s="18">
        <f t="shared" si="8"/>
        <v>6422000</v>
      </c>
      <c r="M101" s="14" t="s">
        <v>56</v>
      </c>
      <c r="N101" s="11">
        <v>0</v>
      </c>
      <c r="O101" s="38">
        <f>Sidex[[#This Row],[All Requ.]]-Sidex[[#This Row],[Inventory]]</f>
        <v>76</v>
      </c>
    </row>
    <row r="102" spans="1:15" s="1" customFormat="1" ht="22.5" x14ac:dyDescent="0.25">
      <c r="A102" s="13" t="s">
        <v>156</v>
      </c>
      <c r="B102" s="13"/>
      <c r="C102" s="11">
        <f>IFERROR(VLOOKUP(A102,HBS[#All],3,FALSE)*'اطلاعات پروژه'!B$6,0)</f>
        <v>0</v>
      </c>
      <c r="D102" s="11">
        <f>IFERROR(VLOOKUP(A102,HBSV2[#All],3,FALSE)*'اطلاعات پروژه'!B$7,0)</f>
        <v>0</v>
      </c>
      <c r="E102" s="11">
        <f>IFERROR(VLOOKUP(A102,EBS[#All],3,FALSE)*'اطلاعات پروژه'!B$3,0)</f>
        <v>0</v>
      </c>
      <c r="F102" s="11">
        <f>IFERROR(VLOOKUP(A102,EBSV23[#All],3,FALSE)*'اطلاعات پروژه'!B$5,0)</f>
        <v>0</v>
      </c>
      <c r="G102" s="11">
        <f>IFERROR(VLOOKUP(A102,MBS[#All],3,FALSE),0)*'اطلاعات پروژه'!B$9</f>
        <v>0</v>
      </c>
      <c r="H102" s="11">
        <f>IFERROR(VLOOKUP(A102,MOBS[#All],3,FALSE),0)*'اطلاعات پروژه'!B$11</f>
        <v>0</v>
      </c>
      <c r="I102" s="11">
        <f>IFERROR(VLOOKUP(A102,HUB[#All],3,FALSE),0)*'اطلاعات پروژه'!B$13</f>
        <v>0</v>
      </c>
      <c r="J102" s="11">
        <f t="shared" si="10"/>
        <v>0</v>
      </c>
      <c r="K102" s="18">
        <v>235000</v>
      </c>
      <c r="L102" s="18">
        <f t="shared" si="8"/>
        <v>0</v>
      </c>
      <c r="M102" s="14" t="s">
        <v>56</v>
      </c>
      <c r="N102" s="11">
        <v>0</v>
      </c>
      <c r="O102" s="11">
        <f>Sidex[[#This Row],[All Requ.]]-Sidex[[#This Row],[Inventory]]</f>
        <v>0</v>
      </c>
    </row>
    <row r="103" spans="1:15" s="1" customFormat="1" ht="22.5" x14ac:dyDescent="0.25">
      <c r="A103" s="13" t="s">
        <v>116</v>
      </c>
      <c r="B103" s="13" t="s">
        <v>41</v>
      </c>
      <c r="C103" s="11">
        <f>IFERROR(VLOOKUP(A103,HBS[#All],3,FALSE)*'اطلاعات پروژه'!B$6,0)</f>
        <v>0</v>
      </c>
      <c r="D103" s="11">
        <f>IFERROR(VLOOKUP(A103,HBSV2[#All],3,FALSE)*'اطلاعات پروژه'!B$7,0)</f>
        <v>0</v>
      </c>
      <c r="E103" s="11">
        <f>IFERROR(VLOOKUP(A103,EBS[#All],3,FALSE)*'اطلاعات پروژه'!B$3,0)</f>
        <v>0</v>
      </c>
      <c r="F103" s="11">
        <f>IFERROR(VLOOKUP(A103,EBSV23[#All],3,FALSE)*'اطلاعات پروژه'!B$5,0)</f>
        <v>0</v>
      </c>
      <c r="G103" s="11">
        <f>IFERROR(VLOOKUP(A103,MBS[#All],3,FALSE),0)*'اطلاعات پروژه'!B$9</f>
        <v>0</v>
      </c>
      <c r="H103" s="11">
        <f>IFERROR(VLOOKUP(A103,MOBS[#All],3,FALSE),0)*'اطلاعات پروژه'!B$11</f>
        <v>0</v>
      </c>
      <c r="I103" s="11">
        <f>IFERROR(VLOOKUP(A103,HUB[#All],3,FALSE),0)*'اطلاعات پروژه'!B$13</f>
        <v>0</v>
      </c>
      <c r="J103" s="11">
        <f t="shared" si="10"/>
        <v>0</v>
      </c>
      <c r="K103" s="18">
        <v>436000</v>
      </c>
      <c r="L103" s="18">
        <f t="shared" si="8"/>
        <v>0</v>
      </c>
      <c r="M103" s="14" t="s">
        <v>57</v>
      </c>
      <c r="N103" s="11">
        <v>0</v>
      </c>
      <c r="O103" s="11">
        <f>Sidex[[#This Row],[All Requ.]]-Sidex[[#This Row],[Inventory]]</f>
        <v>0</v>
      </c>
    </row>
    <row r="104" spans="1:15" s="1" customFormat="1" ht="22.5" x14ac:dyDescent="0.25">
      <c r="A104" s="13" t="s">
        <v>49</v>
      </c>
      <c r="B104" s="13" t="s">
        <v>50</v>
      </c>
      <c r="C104" s="11">
        <f>IFERROR(VLOOKUP(A104,HBS[#All],3,FALSE)*'اطلاعات پروژه'!B$6,0)</f>
        <v>0</v>
      </c>
      <c r="D104" s="11">
        <f>IFERROR(VLOOKUP(A104,HBSV2[#All],3,FALSE)*'اطلاعات پروژه'!B$7,0)</f>
        <v>0</v>
      </c>
      <c r="E104" s="11">
        <f>IFERROR(VLOOKUP(A104,EBS[#All],3,FALSE)*'اطلاعات پروژه'!B$3,0)</f>
        <v>0</v>
      </c>
      <c r="F104" s="11">
        <f>IFERROR(VLOOKUP(A104,EBSV23[#All],3,FALSE)*'اطلاعات پروژه'!B$5,0)</f>
        <v>0</v>
      </c>
      <c r="G104" s="11">
        <f>IFERROR(VLOOKUP(A104,MBS[#All],3,FALSE),0)*'اطلاعات پروژه'!B$9</f>
        <v>0</v>
      </c>
      <c r="H104" s="11">
        <f>IFERROR(VLOOKUP(A104,MOBS[#All],3,FALSE),0)*'اطلاعات پروژه'!B$11</f>
        <v>0</v>
      </c>
      <c r="I104" s="11">
        <f>IFERROR(VLOOKUP(A104,HUB[#All],3,FALSE),0)*'اطلاعات پروژه'!B$13</f>
        <v>0</v>
      </c>
      <c r="J104" s="11">
        <f t="shared" si="10"/>
        <v>0</v>
      </c>
      <c r="K104" s="18">
        <v>477420</v>
      </c>
      <c r="L104" s="18">
        <f t="shared" si="8"/>
        <v>0</v>
      </c>
      <c r="M104" s="14" t="s">
        <v>57</v>
      </c>
      <c r="N104" s="11">
        <v>0</v>
      </c>
      <c r="O104" s="11">
        <f>Sidex[[#This Row],[All Requ.]]-Sidex[[#This Row],[Inventory]]</f>
        <v>0</v>
      </c>
    </row>
    <row r="105" spans="1:15" s="1" customFormat="1" ht="22.5" hidden="1" x14ac:dyDescent="0.25">
      <c r="A105" s="13" t="s">
        <v>167</v>
      </c>
      <c r="B105" s="13"/>
      <c r="C105" s="11">
        <f>IF(R2=1,IFERROR(VLOOKUP(A105,HBS[#All],3,FALSE)*'اطلاعات پروژه'!B14,0),0)</f>
        <v>0</v>
      </c>
      <c r="D105" s="11">
        <f>IF(R2=2,IFERROR(VLOOKUP(A105,HBSV2[#All],3,FALSE)*'اطلاعات پروژه'!B14,0),0)</f>
        <v>0</v>
      </c>
      <c r="E105" s="11">
        <f>IF(R2=1,IFERROR(VLOOKUP(A105,EBS[#All],3,FALSE)*'اطلاعات پروژه'!B3,0),0)</f>
        <v>0</v>
      </c>
      <c r="F105" s="11">
        <f>IFERROR(VLOOKUP(A105,EBSV23[#All],3,FALSE)*'اطلاعات پروژه'!B$5,0)</f>
        <v>0</v>
      </c>
      <c r="G105" s="11">
        <f>IFERROR(VLOOKUP(A105,MBS[#All],3,FALSE),0)*Q2</f>
        <v>0</v>
      </c>
      <c r="H105" s="11">
        <f>IFERROR(VLOOKUP(A105,MOBS[#All],3,FALSE),0)*Q2</f>
        <v>0</v>
      </c>
      <c r="I105" s="11">
        <v>0</v>
      </c>
      <c r="J105" s="11">
        <f t="shared" si="10"/>
        <v>0</v>
      </c>
      <c r="K105" s="18"/>
      <c r="L105" s="18">
        <f>J105*K105</f>
        <v>0</v>
      </c>
      <c r="M105" s="14"/>
      <c r="N105" s="11"/>
      <c r="O105" s="11">
        <f>Sidex[[#This Row],[All Requ.]]-Sidex[[#This Row],[Inventory]]</f>
        <v>0</v>
      </c>
    </row>
    <row r="106" spans="1:15" s="1" customFormat="1" ht="22.5" hidden="1" x14ac:dyDescent="0.25">
      <c r="A106" s="13" t="s">
        <v>53</v>
      </c>
      <c r="B106" s="13" t="s">
        <v>52</v>
      </c>
      <c r="C106" s="11">
        <f>IF(R2=1,IFERROR(VLOOKUP(A106,HBS[#All],3,FALSE)*'اطلاعات پروژه'!B14,0),0)</f>
        <v>0</v>
      </c>
      <c r="D106" s="11">
        <f>IF(R2=2,IFERROR(VLOOKUP(A106,HBSV2[#All],3,FALSE)*'اطلاعات پروژه'!B14,0),0)</f>
        <v>0</v>
      </c>
      <c r="E106" s="11">
        <f>IF(R2=1,IFERROR(VLOOKUP(A106,EBS[#All],3,FALSE)*'اطلاعات پروژه'!B3,0),0)</f>
        <v>0</v>
      </c>
      <c r="F106" s="11">
        <f>IFERROR(VLOOKUP(A106,EBSV23[#All],3,FALSE)*'اطلاعات پروژه'!B$5,0)</f>
        <v>0</v>
      </c>
      <c r="G106" s="11">
        <f>IFERROR(VLOOKUP(A106,MBS[#All],3,FALSE),0)*Q2</f>
        <v>0</v>
      </c>
      <c r="H106" s="11">
        <f>IFERROR(VLOOKUP(A106,MOBS[#All],3,FALSE),0)*Q2</f>
        <v>0</v>
      </c>
      <c r="I106" s="11">
        <v>0</v>
      </c>
      <c r="J106" s="11">
        <f t="shared" si="10"/>
        <v>0</v>
      </c>
      <c r="K106" s="18">
        <v>19200</v>
      </c>
      <c r="L106" s="18">
        <f t="shared" si="8"/>
        <v>0</v>
      </c>
      <c r="M106" s="14" t="s">
        <v>56</v>
      </c>
      <c r="N106" s="11"/>
      <c r="O106" s="11">
        <f>Sidex[[#This Row],[All Requ.]]-Sidex[[#This Row],[Inventory]]</f>
        <v>0</v>
      </c>
    </row>
    <row r="107" spans="1:15" s="1" customFormat="1" ht="22.5" x14ac:dyDescent="0.25">
      <c r="A107" s="13" t="s">
        <v>32</v>
      </c>
      <c r="B107" s="13" t="s">
        <v>33</v>
      </c>
      <c r="C107" s="11">
        <f>IFERROR(VLOOKUP(A107,HBS[#All],3,FALSE)*'اطلاعات پروژه'!B$6,0)</f>
        <v>0</v>
      </c>
      <c r="D107" s="11">
        <f>IFERROR(VLOOKUP(A107,HBSV2[#All],3,FALSE)*'اطلاعات پروژه'!B$7,0)</f>
        <v>0</v>
      </c>
      <c r="E107" s="11">
        <f>IFERROR(VLOOKUP(A107,EBS[#All],3,FALSE)*'اطلاعات پروژه'!B$3,0)</f>
        <v>1</v>
      </c>
      <c r="F107" s="11">
        <f>IFERROR(VLOOKUP(A107,EBSV23[#All],3,FALSE)*'اطلاعات پروژه'!B$5,0)</f>
        <v>0</v>
      </c>
      <c r="G107" s="11">
        <f>IFERROR(VLOOKUP(A107,MBS[#All],3,FALSE),0)*'اطلاعات پروژه'!B$9</f>
        <v>0</v>
      </c>
      <c r="H107" s="11">
        <f>IFERROR(VLOOKUP(A107,MOBS[#All],3,FALSE),0)*'اطلاعات پروژه'!B$11</f>
        <v>0</v>
      </c>
      <c r="I107" s="11">
        <f>IFERROR(VLOOKUP(A107,HUB[#All],3,FALSE),0)*'اطلاعات پروژه'!B$13</f>
        <v>0</v>
      </c>
      <c r="J107" s="11">
        <f t="shared" si="10"/>
        <v>1</v>
      </c>
      <c r="K107" s="18">
        <v>32600</v>
      </c>
      <c r="L107" s="18">
        <f t="shared" si="8"/>
        <v>32600</v>
      </c>
      <c r="M107" s="14" t="s">
        <v>56</v>
      </c>
      <c r="N107" s="11">
        <v>0</v>
      </c>
      <c r="O107" s="38">
        <f>Sidex[[#This Row],[All Requ.]]-Sidex[[#This Row],[Inventory]]</f>
        <v>1</v>
      </c>
    </row>
    <row r="108" spans="1:15" s="1" customFormat="1" ht="22.5" hidden="1" x14ac:dyDescent="0.25">
      <c r="A108" s="13" t="s">
        <v>20</v>
      </c>
      <c r="B108" s="13" t="s">
        <v>21</v>
      </c>
      <c r="C108" s="11">
        <f>IF(R2=1,IFERROR(VLOOKUP(A108,HBS[#All],3,FALSE)*'اطلاعات پروژه'!B14,0),0)</f>
        <v>0</v>
      </c>
      <c r="D108" s="11">
        <f>IF(R2=2,IFERROR(VLOOKUP(A108,HBSV2[#All],3,FALSE)*'اطلاعات پروژه'!B14,0),0)</f>
        <v>0</v>
      </c>
      <c r="E108" s="11">
        <f>IF(R2=1,IFERROR(VLOOKUP(A108,EBS[#All],3,FALSE)*'اطلاعات پروژه'!B3,0),0)</f>
        <v>0</v>
      </c>
      <c r="F108" s="11">
        <f>IFERROR(VLOOKUP(A108,EBSV23[#All],3,FALSE)*'اطلاعات پروژه'!B$5,0)</f>
        <v>0</v>
      </c>
      <c r="G108" s="11">
        <f>IFERROR(VLOOKUP(A108,MBS[#All],3,FALSE),0)*Q2</f>
        <v>0</v>
      </c>
      <c r="H108" s="11">
        <f>IFERROR(VLOOKUP(A108,MOBS[#All],3,FALSE),0)*Q2</f>
        <v>0</v>
      </c>
      <c r="I108" s="11">
        <v>0</v>
      </c>
      <c r="J108" s="11">
        <f t="shared" si="10"/>
        <v>0</v>
      </c>
      <c r="K108" s="18">
        <v>39200</v>
      </c>
      <c r="L108" s="18">
        <f t="shared" si="8"/>
        <v>0</v>
      </c>
      <c r="M108" s="15" t="s">
        <v>56</v>
      </c>
      <c r="N108" s="11"/>
      <c r="O108" s="11">
        <f>Sidex[[#This Row],[All Requ.]]-Sidex[[#This Row],[Inventory]]</f>
        <v>0</v>
      </c>
    </row>
    <row r="109" spans="1:15" s="1" customFormat="1" ht="22.5" x14ac:dyDescent="0.25">
      <c r="A109" s="13" t="s">
        <v>20</v>
      </c>
      <c r="B109" s="13" t="s">
        <v>21</v>
      </c>
      <c r="C109" s="11">
        <f>IFERROR(VLOOKUP(A109,HBS[#All],3,FALSE)*'اطلاعات پروژه'!B$6,0)</f>
        <v>0</v>
      </c>
      <c r="D109" s="11">
        <f>IFERROR(VLOOKUP(A109,HBSV2[#All],3,FALSE)*'اطلاعات پروژه'!B$7,0)</f>
        <v>0</v>
      </c>
      <c r="E109" s="11">
        <f>IFERROR(VLOOKUP(A109,EBS[#All],3,FALSE)*'اطلاعات پروژه'!B$3,0)</f>
        <v>0</v>
      </c>
      <c r="F109" s="11">
        <f>IFERROR(VLOOKUP(A109,EBSV23[#All],3,FALSE)*'اطلاعات پروژه'!B$5,0)</f>
        <v>0</v>
      </c>
      <c r="G109" s="11">
        <f>IFERROR(VLOOKUP(A109,MBS[#All],3,FALSE),0)*'اطلاعات پروژه'!B$9</f>
        <v>0</v>
      </c>
      <c r="H109" s="11">
        <f>IFERROR(VLOOKUP(A109,MOBS[#All],3,FALSE),0)*'اطلاعات پروژه'!B$11</f>
        <v>0</v>
      </c>
      <c r="I109" s="11">
        <f>IFERROR(VLOOKUP(A109,HUB[#All],3,FALSE),0)*'اطلاعات پروژه'!B$13</f>
        <v>0</v>
      </c>
      <c r="J109" s="11">
        <f t="shared" si="10"/>
        <v>0</v>
      </c>
      <c r="K109" s="18">
        <v>32600</v>
      </c>
      <c r="L109" s="18">
        <f t="shared" ref="L109" si="12">J109*K109</f>
        <v>0</v>
      </c>
      <c r="M109" s="15" t="s">
        <v>56</v>
      </c>
      <c r="N109" s="11">
        <v>0</v>
      </c>
      <c r="O109" s="38">
        <f>Sidex[[#This Row],[All Requ.]]-Sidex[[#This Row],[Inventory]]</f>
        <v>0</v>
      </c>
    </row>
    <row r="110" spans="1:15" s="1" customFormat="1" ht="22.5" x14ac:dyDescent="0.25">
      <c r="A110" s="13" t="s">
        <v>53</v>
      </c>
      <c r="B110" s="13" t="s">
        <v>52</v>
      </c>
      <c r="C110" s="11">
        <f>IFERROR(VLOOKUP(A110,HBS[#All],3,FALSE)*'اطلاعات پروژه'!B$6,0)</f>
        <v>0</v>
      </c>
      <c r="D110" s="11">
        <f>IFERROR(VLOOKUP(A110,HBSV2[#All],3,FALSE)*'اطلاعات پروژه'!B$7,0)</f>
        <v>0</v>
      </c>
      <c r="E110" s="11">
        <f>IFERROR(VLOOKUP(A110,EBS[#All],3,FALSE)*'اطلاعات پروژه'!B$3,0)</f>
        <v>0</v>
      </c>
      <c r="F110" s="11">
        <f>IFERROR(VLOOKUP(A110,EBSV23[#All],3,FALSE)*'اطلاعات پروژه'!B$5,0)</f>
        <v>0</v>
      </c>
      <c r="G110" s="11">
        <f>IFERROR(VLOOKUP(A110,MBS[#All],3,FALSE),0)*'اطلاعات پروژه'!B$9</f>
        <v>0</v>
      </c>
      <c r="H110" s="11">
        <f>IFERROR(VLOOKUP(A110,MOBS[#All],3,FALSE),0)*'اطلاعات پروژه'!B$11</f>
        <v>0</v>
      </c>
      <c r="I110" s="11">
        <f>IFERROR(VLOOKUP(A110,HUB[#All],3,FALSE),0)*'اطلاعات پروژه'!B$13</f>
        <v>0</v>
      </c>
      <c r="J110" s="11">
        <f t="shared" si="10"/>
        <v>0</v>
      </c>
      <c r="K110" s="18">
        <v>32600</v>
      </c>
      <c r="L110" s="18">
        <f t="shared" ref="L110" si="13">J110*K110</f>
        <v>0</v>
      </c>
      <c r="M110" s="15" t="s">
        <v>56</v>
      </c>
      <c r="N110" s="11">
        <v>0</v>
      </c>
      <c r="O110" s="38">
        <f>Sidex[[#This Row],[All Requ.]]-Sidex[[#This Row],[Inventory]]</f>
        <v>0</v>
      </c>
    </row>
    <row r="111" spans="1:15" s="1" customFormat="1" ht="22.5" x14ac:dyDescent="0.25">
      <c r="A111" s="13" t="s">
        <v>145</v>
      </c>
      <c r="B111" s="13" t="s">
        <v>48</v>
      </c>
      <c r="C111" s="11">
        <f>IFERROR(VLOOKUP(A111,HBS[#All],3,FALSE)*'اطلاعات پروژه'!B$6,0)</f>
        <v>0</v>
      </c>
      <c r="D111" s="11">
        <f>IFERROR(VLOOKUP(A111,HBSV2[#All],3,FALSE)*'اطلاعات پروژه'!B$7,0)</f>
        <v>0</v>
      </c>
      <c r="E111" s="11">
        <f>IFERROR(VLOOKUP(A111,EBS[#All],3,FALSE)*'اطلاعات پروژه'!B$3,0)</f>
        <v>0</v>
      </c>
      <c r="F111" s="11">
        <f>IFERROR(VLOOKUP(A111,EBSV23[#All],3,FALSE)*'اطلاعات پروژه'!B$5,0)</f>
        <v>0</v>
      </c>
      <c r="G111" s="11">
        <f>IFERROR(VLOOKUP(A111,MBS[#All],3,FALSE),0)*'اطلاعات پروژه'!B$9</f>
        <v>0</v>
      </c>
      <c r="H111" s="11">
        <f>IFERROR(VLOOKUP(A111,MOBS[#All],3,FALSE),0)*'اطلاعات پروژه'!B$11</f>
        <v>0</v>
      </c>
      <c r="I111" s="11">
        <f>IFERROR(VLOOKUP(A111,HUB[#All],3,FALSE),0)*'اطلاعات پروژه'!B$13</f>
        <v>0</v>
      </c>
      <c r="J111" s="11">
        <f t="shared" si="10"/>
        <v>0</v>
      </c>
      <c r="K111" s="18">
        <v>25500</v>
      </c>
      <c r="L111" s="18">
        <f t="shared" si="8"/>
        <v>0</v>
      </c>
      <c r="M111" s="14" t="s">
        <v>56</v>
      </c>
      <c r="N111" s="11">
        <v>0</v>
      </c>
      <c r="O111" s="11">
        <f>Sidex[[#This Row],[All Requ.]]-Sidex[[#This Row],[Inventory]]</f>
        <v>0</v>
      </c>
    </row>
    <row r="112" spans="1:15" s="1" customFormat="1" ht="22.5" x14ac:dyDescent="0.25">
      <c r="A112" s="13" t="s">
        <v>103</v>
      </c>
      <c r="B112" s="13" t="s">
        <v>7</v>
      </c>
      <c r="C112" s="11">
        <f>IFERROR(VLOOKUP(A112,HBS[#All],3,FALSE)*'اطلاعات پروژه'!B$6,0)</f>
        <v>0</v>
      </c>
      <c r="D112" s="11">
        <f>IFERROR(VLOOKUP(A112,HBSV2[#All],3,FALSE)*'اطلاعات پروژه'!B$7,0)</f>
        <v>0</v>
      </c>
      <c r="E112" s="11">
        <f>IFERROR(VLOOKUP(A112,EBS[#All],3,FALSE)*'اطلاعات پروژه'!B$3,0)</f>
        <v>24</v>
      </c>
      <c r="F112" s="11">
        <f>IFERROR(VLOOKUP(A112,EBSV23[#All],3,FALSE)*'اطلاعات پروژه'!B$5,0)</f>
        <v>0</v>
      </c>
      <c r="G112" s="11">
        <f>IFERROR(VLOOKUP(A112,MBS[#All],3,FALSE),0)*'اطلاعات پروژه'!B$9</f>
        <v>0</v>
      </c>
      <c r="H112" s="11">
        <f>IFERROR(VLOOKUP(A112,MOBS[#All],3,FALSE),0)*'اطلاعات پروژه'!B$11</f>
        <v>0</v>
      </c>
      <c r="I112" s="11">
        <f>IFERROR(VLOOKUP(A112,HUB[#All],3,FALSE),0)*'اطلاعات پروژه'!B$13</f>
        <v>0</v>
      </c>
      <c r="J112" s="11">
        <f t="shared" si="10"/>
        <v>24</v>
      </c>
      <c r="K112" s="18">
        <v>3270</v>
      </c>
      <c r="L112" s="18">
        <f t="shared" ref="L112:L125" si="14">J112*K112</f>
        <v>78480</v>
      </c>
      <c r="M112" s="14" t="s">
        <v>57</v>
      </c>
      <c r="N112" s="11">
        <v>0</v>
      </c>
      <c r="O112" s="38">
        <f>Sidex[[#This Row],[All Requ.]]-Sidex[[#This Row],[Inventory]]</f>
        <v>24</v>
      </c>
    </row>
    <row r="113" spans="1:15" s="1" customFormat="1" ht="22.5" x14ac:dyDescent="0.25">
      <c r="A113" s="13" t="s">
        <v>105</v>
      </c>
      <c r="B113" s="13" t="s">
        <v>7</v>
      </c>
      <c r="C113" s="11">
        <f>IFERROR(VLOOKUP(A113,HBS[#All],3,FALSE)*'اطلاعات پروژه'!B$6,0)</f>
        <v>0</v>
      </c>
      <c r="D113" s="11">
        <f>IFERROR(VLOOKUP(A113,HBSV2[#All],3,FALSE)*'اطلاعات پروژه'!B$7,0)</f>
        <v>0</v>
      </c>
      <c r="E113" s="11">
        <f>IFERROR(VLOOKUP(A113,EBS[#All],3,FALSE)*'اطلاعات پروژه'!B$3,0)</f>
        <v>24</v>
      </c>
      <c r="F113" s="11">
        <f>IFERROR(VLOOKUP(A113,EBSV23[#All],3,FALSE)*'اطلاعات پروژه'!B$5,0)</f>
        <v>0</v>
      </c>
      <c r="G113" s="11">
        <f>IFERROR(VLOOKUP(A113,MBS[#All],3,FALSE),0)*'اطلاعات پروژه'!B$9</f>
        <v>0</v>
      </c>
      <c r="H113" s="11">
        <f>IFERROR(VLOOKUP(A113,MOBS[#All],3,FALSE),0)*'اطلاعات پروژه'!B$11</f>
        <v>0</v>
      </c>
      <c r="I113" s="11">
        <f>IFERROR(VLOOKUP(A113,HUB[#All],3,FALSE),0)*'اطلاعات پروژه'!B$13</f>
        <v>0</v>
      </c>
      <c r="J113" s="11">
        <f t="shared" si="10"/>
        <v>24</v>
      </c>
      <c r="K113" s="18">
        <v>17985</v>
      </c>
      <c r="L113" s="18">
        <f t="shared" si="14"/>
        <v>431640</v>
      </c>
      <c r="M113" s="14" t="s">
        <v>57</v>
      </c>
      <c r="N113" s="11">
        <v>0</v>
      </c>
      <c r="O113" s="38">
        <f>Sidex[[#This Row],[All Requ.]]-Sidex[[#This Row],[Inventory]]</f>
        <v>24</v>
      </c>
    </row>
    <row r="114" spans="1:15" s="1" customFormat="1" ht="22.5" x14ac:dyDescent="0.25">
      <c r="A114" s="13" t="s">
        <v>24</v>
      </c>
      <c r="B114" s="13" t="s">
        <v>25</v>
      </c>
      <c r="C114" s="11">
        <f>IFERROR(VLOOKUP(A114,HBS[#All],3,FALSE)*'اطلاعات پروژه'!B$6,0)</f>
        <v>0</v>
      </c>
      <c r="D114" s="11">
        <f>IFERROR(VLOOKUP(A114,HBSV2[#All],3,FALSE)*'اطلاعات پروژه'!B$7,0)</f>
        <v>0</v>
      </c>
      <c r="E114" s="11">
        <f>IFERROR(VLOOKUP(A114,EBS[#All],3,FALSE)*'اطلاعات پروژه'!B$3,0)</f>
        <v>1</v>
      </c>
      <c r="F114" s="11">
        <f>IFERROR(VLOOKUP(A114,EBSV23[#All],3,FALSE)*'اطلاعات پروژه'!B$5,0)</f>
        <v>0</v>
      </c>
      <c r="G114" s="11">
        <f>IFERROR(VLOOKUP(A114,MBS[#All],3,FALSE),0)*'اطلاعات پروژه'!B$9</f>
        <v>0</v>
      </c>
      <c r="H114" s="11">
        <f>IFERROR(VLOOKUP(A114,MOBS[#All],3,FALSE),0)*'اطلاعات پروژه'!B$11</f>
        <v>0</v>
      </c>
      <c r="I114" s="11">
        <f>IFERROR(VLOOKUP(A114,HUB[#All],3,FALSE),0)*'اطلاعات پروژه'!B$13</f>
        <v>0</v>
      </c>
      <c r="J114" s="11">
        <f t="shared" si="10"/>
        <v>1</v>
      </c>
      <c r="K114" s="18"/>
      <c r="L114" s="18">
        <f t="shared" si="14"/>
        <v>0</v>
      </c>
      <c r="M114" s="14" t="s">
        <v>57</v>
      </c>
      <c r="N114" s="11">
        <v>16</v>
      </c>
      <c r="O114" s="11">
        <f>Sidex[[#This Row],[All Requ.]]-Sidex[[#This Row],[Inventory]]</f>
        <v>-15</v>
      </c>
    </row>
    <row r="115" spans="1:15" s="1" customFormat="1" ht="22.5" x14ac:dyDescent="0.25">
      <c r="A115" s="13" t="s">
        <v>179</v>
      </c>
      <c r="B115" s="13" t="s">
        <v>182</v>
      </c>
      <c r="C115" s="11">
        <f>IFERROR(VLOOKUP(A115,HBS[#All],3,FALSE)*'اطلاعات پروژه'!B$6,0)</f>
        <v>0</v>
      </c>
      <c r="D115" s="11">
        <f>IFERROR(VLOOKUP(A115,HBSV2[#All],3,FALSE)*'اطلاعات پروژه'!B$7,0)</f>
        <v>0</v>
      </c>
      <c r="E115" s="11">
        <f>IFERROR(VLOOKUP(A115,EBS[#All],3,FALSE)*'اطلاعات پروژه'!B$3,0)</f>
        <v>2</v>
      </c>
      <c r="F115" s="11">
        <f>IFERROR(VLOOKUP(A115,EBSV23[#All],3,FALSE)*'اطلاعات پروژه'!B$5,0)</f>
        <v>0</v>
      </c>
      <c r="G115" s="11">
        <f>IFERROR(VLOOKUP(A115,MBS[#All],3,FALSE),0)*'اطلاعات پروژه'!B$9</f>
        <v>0</v>
      </c>
      <c r="H115" s="11">
        <f>IFERROR(VLOOKUP(A115,MOBS[#All],3,FALSE),0)*'اطلاعات پروژه'!B$11</f>
        <v>0</v>
      </c>
      <c r="I115" s="11">
        <f>IFERROR(VLOOKUP(A115,HUB[#All],3,FALSE),0)*'اطلاعات پروژه'!B$13</f>
        <v>0</v>
      </c>
      <c r="J115" s="11">
        <f t="shared" si="10"/>
        <v>2</v>
      </c>
      <c r="K115" s="18">
        <v>8450</v>
      </c>
      <c r="L115" s="18">
        <f t="shared" si="14"/>
        <v>16900</v>
      </c>
      <c r="M115" s="15" t="s">
        <v>56</v>
      </c>
      <c r="N115" s="11">
        <v>41</v>
      </c>
      <c r="O115" s="11">
        <f>Sidex[[#This Row],[All Requ.]]-Sidex[[#This Row],[Inventory]]</f>
        <v>-39</v>
      </c>
    </row>
    <row r="116" spans="1:15" s="1" customFormat="1" ht="22.5" x14ac:dyDescent="0.25">
      <c r="A116" s="13" t="s">
        <v>119</v>
      </c>
      <c r="B116" s="13" t="s">
        <v>151</v>
      </c>
      <c r="C116" s="11">
        <f>IFERROR(VLOOKUP(A116,HBS[#All],3,FALSE)*'اطلاعات پروژه'!B$6,0)</f>
        <v>0</v>
      </c>
      <c r="D116" s="11">
        <f>IFERROR(VLOOKUP(A116,HBSV2[#All],3,FALSE)*'اطلاعات پروژه'!B$7,0)</f>
        <v>0</v>
      </c>
      <c r="E116" s="11">
        <f>IFERROR(VLOOKUP(A116,EBS[#All],3,FALSE)*'اطلاعات پروژه'!B$3,0)</f>
        <v>1</v>
      </c>
      <c r="F116" s="11">
        <f>IFERROR(VLOOKUP(A116,EBSV23[#All],3,FALSE)*'اطلاعات پروژه'!B$5,0)</f>
        <v>0</v>
      </c>
      <c r="G116" s="11">
        <f>IFERROR(VLOOKUP(A116,MBS[#All],3,FALSE),0)*'اطلاعات پروژه'!B$9</f>
        <v>0</v>
      </c>
      <c r="H116" s="11">
        <f>IFERROR(VLOOKUP(A116,MOBS[#All],3,FALSE),0)*'اطلاعات پروژه'!B$11</f>
        <v>0</v>
      </c>
      <c r="I116" s="11">
        <f>IFERROR(VLOOKUP(A116,HUB[#All],3,FALSE),0)*'اطلاعات پروژه'!B$13</f>
        <v>0</v>
      </c>
      <c r="J116" s="11">
        <f t="shared" si="10"/>
        <v>1</v>
      </c>
      <c r="K116" s="18">
        <v>83040</v>
      </c>
      <c r="L116" s="18">
        <f t="shared" si="14"/>
        <v>83040</v>
      </c>
      <c r="M116" s="14" t="s">
        <v>58</v>
      </c>
      <c r="N116" s="11">
        <v>0</v>
      </c>
      <c r="O116" s="11">
        <f>Sidex[[#This Row],[All Requ.]]-Sidex[[#This Row],[Inventory]]</f>
        <v>1</v>
      </c>
    </row>
    <row r="117" spans="1:15" s="1" customFormat="1" ht="22.5" x14ac:dyDescent="0.25">
      <c r="A117" s="13" t="s">
        <v>120</v>
      </c>
      <c r="B117" s="13" t="s">
        <v>31</v>
      </c>
      <c r="C117" s="11">
        <f>IFERROR(VLOOKUP(A117,HBS[#All],3,FALSE)*'اطلاعات پروژه'!B$6,0)</f>
        <v>0</v>
      </c>
      <c r="D117" s="11">
        <f>IFERROR(VLOOKUP(A117,HBSV2[#All],3,FALSE)*'اطلاعات پروژه'!B$7,0)</f>
        <v>0</v>
      </c>
      <c r="E117" s="11">
        <f>IFERROR(VLOOKUP(A117,EBS[#All],3,FALSE)*'اطلاعات پروژه'!B$3,0)</f>
        <v>1</v>
      </c>
      <c r="F117" s="11">
        <f>IFERROR(VLOOKUP(A117,EBSV23[#All],3,FALSE)*'اطلاعات پروژه'!B$5,0)</f>
        <v>0</v>
      </c>
      <c r="G117" s="11">
        <f>IFERROR(VLOOKUP(A117,MBS[#All],3,FALSE),0)*'اطلاعات پروژه'!B$9</f>
        <v>0</v>
      </c>
      <c r="H117" s="11">
        <f>IFERROR(VLOOKUP(A117,MOBS[#All],3,FALSE),0)*'اطلاعات پروژه'!B$11</f>
        <v>0</v>
      </c>
      <c r="I117" s="11">
        <f>IFERROR(VLOOKUP(A117,HUB[#All],3,FALSE),0)*'اطلاعات پروژه'!B$13</f>
        <v>0</v>
      </c>
      <c r="J117" s="11">
        <f t="shared" si="10"/>
        <v>1</v>
      </c>
      <c r="K117" s="18">
        <v>8393</v>
      </c>
      <c r="L117" s="18">
        <f t="shared" si="14"/>
        <v>8393</v>
      </c>
      <c r="M117" s="15" t="s">
        <v>57</v>
      </c>
      <c r="N117" s="11">
        <v>4</v>
      </c>
      <c r="O117" s="11">
        <f>Sidex[[#This Row],[All Requ.]]-Sidex[[#This Row],[Inventory]]</f>
        <v>-3</v>
      </c>
    </row>
    <row r="118" spans="1:15" s="1" customFormat="1" ht="22.5" hidden="1" x14ac:dyDescent="0.25">
      <c r="A118" s="13" t="s">
        <v>121</v>
      </c>
      <c r="B118" s="13" t="s">
        <v>151</v>
      </c>
      <c r="C118" s="11">
        <f>IF(R2=1,IFERROR(VLOOKUP(A118,HBS[#All],3,FALSE)*'اطلاعات پروژه'!B14,0),0)</f>
        <v>0</v>
      </c>
      <c r="D118" s="11">
        <f>IF(R2=2,IFERROR(VLOOKUP(A118,HBSV2[#All],3,FALSE)*'اطلاعات پروژه'!B14,0),0)</f>
        <v>0</v>
      </c>
      <c r="E118" s="11">
        <f>IF(R2=1,IFERROR(VLOOKUP(A118,EBS[#All],3,FALSE)*'اطلاعات پروژه'!B3,0),0)</f>
        <v>0</v>
      </c>
      <c r="F118" s="11">
        <f>IFERROR(VLOOKUP(A118,EBSV23[#All],3,FALSE)*'اطلاعات پروژه'!B$5,0)</f>
        <v>0</v>
      </c>
      <c r="G118" s="11">
        <f>IFERROR(VLOOKUP(A118,MBS[#All],3,FALSE),0)*Q2</f>
        <v>0</v>
      </c>
      <c r="H118" s="11">
        <f>IFERROR(VLOOKUP(A118,MOBS[#All],3,FALSE),0)*Q2</f>
        <v>0</v>
      </c>
      <c r="I118" s="11">
        <v>0</v>
      </c>
      <c r="J118" s="11">
        <f t="shared" si="10"/>
        <v>0</v>
      </c>
      <c r="K118" s="19">
        <v>74890</v>
      </c>
      <c r="L118" s="19">
        <f t="shared" si="14"/>
        <v>0</v>
      </c>
      <c r="M118" s="14" t="s">
        <v>58</v>
      </c>
      <c r="N118" s="11"/>
      <c r="O118" s="11">
        <f>Sidex[[#This Row],[All Requ.]]-Sidex[[#This Row],[Inventory]]</f>
        <v>0</v>
      </c>
    </row>
    <row r="119" spans="1:15" ht="22.5" hidden="1" x14ac:dyDescent="0.25">
      <c r="A119" s="13" t="s">
        <v>122</v>
      </c>
      <c r="B119" s="13" t="s">
        <v>12</v>
      </c>
      <c r="C119" s="11">
        <f>IF(R2=1,IFERROR(VLOOKUP(A119,HBS[#All],3,FALSE)*'اطلاعات پروژه'!B14,0),0)</f>
        <v>0</v>
      </c>
      <c r="D119" s="11">
        <f>IF(R2=2,IFERROR(VLOOKUP(A119,HBSV2[#All],3,FALSE)*'اطلاعات پروژه'!B14,0),0)</f>
        <v>0</v>
      </c>
      <c r="E119" s="11">
        <f>IF(R2=1,IFERROR(VLOOKUP(A119,EBS[#All],3,FALSE)*'اطلاعات پروژه'!B3,0),0)</f>
        <v>0</v>
      </c>
      <c r="F119" s="11">
        <f>IFERROR(VLOOKUP(A119,EBSV23[#All],3,FALSE)*'اطلاعات پروژه'!B$5,0)</f>
        <v>0</v>
      </c>
      <c r="G119" s="11">
        <f>IFERROR(VLOOKUP(A119,MBS[#All],3,FALSE),0)*Q2</f>
        <v>0</v>
      </c>
      <c r="H119" s="11">
        <f>IFERROR(VLOOKUP(A119,MOBS[#All],3,FALSE),0)*Q2</f>
        <v>0</v>
      </c>
      <c r="I119" s="11">
        <v>0</v>
      </c>
      <c r="J119" s="11">
        <f t="shared" si="10"/>
        <v>0</v>
      </c>
      <c r="K119" s="18">
        <v>7957</v>
      </c>
      <c r="L119" s="18">
        <f t="shared" si="14"/>
        <v>0</v>
      </c>
      <c r="M119" s="15" t="s">
        <v>57</v>
      </c>
      <c r="N119" s="11"/>
      <c r="O119" s="11">
        <f>Sidex[[#This Row],[All Requ.]]-Sidex[[#This Row],[Inventory]]</f>
        <v>0</v>
      </c>
    </row>
    <row r="120" spans="1:15" s="1" customFormat="1" ht="22.5" x14ac:dyDescent="0.25">
      <c r="A120" s="13" t="s">
        <v>213</v>
      </c>
      <c r="B120" s="13" t="s">
        <v>151</v>
      </c>
      <c r="C120" s="11">
        <f>IFERROR(VLOOKUP(A120,HBS[#All],3,FALSE)*'اطلاعات پروژه'!B$6,0)</f>
        <v>0</v>
      </c>
      <c r="D120" s="11">
        <f>IFERROR(VLOOKUP(A120,HBSV2[#All],3,FALSE)*'اطلاعات پروژه'!B$7,0)</f>
        <v>0</v>
      </c>
      <c r="E120" s="11">
        <f>IFERROR(VLOOKUP(A120,EBS[#All],3,FALSE)*'اطلاعات پروژه'!B$3,0)</f>
        <v>0</v>
      </c>
      <c r="F120" s="11">
        <f>IFERROR(VLOOKUP(A120,EBSV23[#All],3,FALSE)*'اطلاعات پروژه'!B$5,0)</f>
        <v>0</v>
      </c>
      <c r="G120" s="11">
        <f>IFERROR(VLOOKUP(A120,MBS[#All],3,FALSE),0)*'اطلاعات پروژه'!B$9</f>
        <v>0</v>
      </c>
      <c r="H120" s="11">
        <f>IFERROR(VLOOKUP(A120,MOBS[#All],3,FALSE),0)*'اطلاعات پروژه'!B$11</f>
        <v>0</v>
      </c>
      <c r="I120" s="11">
        <f>IFERROR(VLOOKUP(A120,HUB[#All],3,FALSE),0)*'اطلاعات پروژه'!B$13</f>
        <v>0</v>
      </c>
      <c r="J120" s="11">
        <f t="shared" si="10"/>
        <v>0</v>
      </c>
      <c r="K120" s="18">
        <v>83040</v>
      </c>
      <c r="L120" s="18">
        <f t="shared" ref="L120:L121" si="15">J120*K120</f>
        <v>0</v>
      </c>
      <c r="M120" s="14" t="s">
        <v>58</v>
      </c>
      <c r="N120" s="11">
        <v>0</v>
      </c>
      <c r="O120" s="38">
        <f>Sidex[[#This Row],[All Requ.]]-Sidex[[#This Row],[Inventory]]</f>
        <v>0</v>
      </c>
    </row>
    <row r="121" spans="1:15" s="1" customFormat="1" ht="22.5" x14ac:dyDescent="0.25">
      <c r="A121" s="13" t="s">
        <v>214</v>
      </c>
      <c r="B121" s="13" t="s">
        <v>215</v>
      </c>
      <c r="C121" s="11">
        <f>IFERROR(VLOOKUP(A121,HBS[#All],3,FALSE)*'اطلاعات پروژه'!B$6,0)</f>
        <v>0</v>
      </c>
      <c r="D121" s="11">
        <f>IFERROR(VLOOKUP(A121,HBSV2[#All],3,FALSE)*'اطلاعات پروژه'!B$7,0)</f>
        <v>0</v>
      </c>
      <c r="E121" s="11">
        <f>IFERROR(VLOOKUP(A121,EBS[#All],3,FALSE)*'اطلاعات پروژه'!B$3,0)</f>
        <v>0</v>
      </c>
      <c r="F121" s="11">
        <f>IFERROR(VLOOKUP(A121,EBSV23[#All],3,FALSE)*'اطلاعات پروژه'!B$5,0)</f>
        <v>0</v>
      </c>
      <c r="G121" s="11">
        <f>IFERROR(VLOOKUP(A121,MBS[#All],3,FALSE),0)*'اطلاعات پروژه'!B$9</f>
        <v>0</v>
      </c>
      <c r="H121" s="11">
        <f>IFERROR(VLOOKUP(A121,MOBS[#All],3,FALSE),0)*'اطلاعات پروژه'!B$11</f>
        <v>0</v>
      </c>
      <c r="I121" s="11">
        <f>IFERROR(VLOOKUP(A121,HUB[#All],3,FALSE),0)*'اطلاعات پروژه'!B$13</f>
        <v>0</v>
      </c>
      <c r="J121" s="11">
        <f t="shared" si="10"/>
        <v>0</v>
      </c>
      <c r="K121" s="18">
        <v>8393</v>
      </c>
      <c r="L121" s="18">
        <f t="shared" si="15"/>
        <v>0</v>
      </c>
      <c r="M121" s="15" t="s">
        <v>57</v>
      </c>
      <c r="N121" s="11">
        <v>0</v>
      </c>
      <c r="O121" s="38">
        <f>Sidex[[#This Row],[All Requ.]]-Sidex[[#This Row],[Inventory]]</f>
        <v>0</v>
      </c>
    </row>
    <row r="122" spans="1:15" s="1" customFormat="1" ht="22.5" x14ac:dyDescent="0.25">
      <c r="A122" s="13" t="s">
        <v>121</v>
      </c>
      <c r="B122" s="13" t="s">
        <v>151</v>
      </c>
      <c r="C122" s="11">
        <f>IFERROR(VLOOKUP(A122,HBS[#All],3,FALSE)*'اطلاعات پروژه'!B$6,0)</f>
        <v>0</v>
      </c>
      <c r="D122" s="11">
        <f>IFERROR(VLOOKUP(A122,HBSV2[#All],3,FALSE)*'اطلاعات پروژه'!B$7,0)</f>
        <v>0</v>
      </c>
      <c r="E122" s="11">
        <f>IFERROR(VLOOKUP(A122,EBS[#All],3,FALSE)*'اطلاعات پروژه'!B$3,0)</f>
        <v>0</v>
      </c>
      <c r="F122" s="11">
        <f>IFERROR(VLOOKUP(A122,EBSV23[#All],3,FALSE)*'اطلاعات پروژه'!B$5,0)</f>
        <v>0</v>
      </c>
      <c r="G122" s="11">
        <f>IFERROR(VLOOKUP(A122,MBS[#All],3,FALSE),0)*'اطلاعات پروژه'!B$9</f>
        <v>0</v>
      </c>
      <c r="H122" s="11">
        <f>IFERROR(VLOOKUP(A122,MOBS[#All],3,FALSE),0)*'اطلاعات پروژه'!B$11</f>
        <v>0</v>
      </c>
      <c r="I122" s="11">
        <f>IFERROR(VLOOKUP(A122,HUB[#All],3,FALSE),0)*'اطلاعات پروژه'!B$13</f>
        <v>0</v>
      </c>
      <c r="J122" s="11">
        <f t="shared" si="10"/>
        <v>0</v>
      </c>
      <c r="K122" s="18">
        <v>83040</v>
      </c>
      <c r="L122" s="18">
        <f t="shared" ref="L122:L123" si="16">J122*K122</f>
        <v>0</v>
      </c>
      <c r="M122" s="14" t="s">
        <v>58</v>
      </c>
      <c r="N122" s="11">
        <v>0</v>
      </c>
      <c r="O122" s="38">
        <f>Sidex[[#This Row],[All Requ.]]-Sidex[[#This Row],[Inventory]]</f>
        <v>0</v>
      </c>
    </row>
    <row r="123" spans="1:15" s="1" customFormat="1" ht="22.5" x14ac:dyDescent="0.25">
      <c r="A123" s="13" t="s">
        <v>122</v>
      </c>
      <c r="B123" s="13" t="s">
        <v>215</v>
      </c>
      <c r="C123" s="11">
        <f>IFERROR(VLOOKUP(A123,HBS[#All],3,FALSE)*'اطلاعات پروژه'!B$6,0)</f>
        <v>0</v>
      </c>
      <c r="D123" s="11">
        <f>IFERROR(VLOOKUP(A123,HBSV2[#All],3,FALSE)*'اطلاعات پروژه'!B$7,0)</f>
        <v>0</v>
      </c>
      <c r="E123" s="11">
        <f>IFERROR(VLOOKUP(A123,EBS[#All],3,FALSE)*'اطلاعات پروژه'!B$3,0)</f>
        <v>0</v>
      </c>
      <c r="F123" s="11">
        <f>IFERROR(VLOOKUP(A123,EBSV23[#All],3,FALSE)*'اطلاعات پروژه'!B$5,0)</f>
        <v>0</v>
      </c>
      <c r="G123" s="11">
        <f>IFERROR(VLOOKUP(A123,MBS[#All],3,FALSE),0)*'اطلاعات پروژه'!B$9</f>
        <v>0</v>
      </c>
      <c r="H123" s="11">
        <f>IFERROR(VLOOKUP(A123,MOBS[#All],3,FALSE),0)*'اطلاعات پروژه'!B$11</f>
        <v>0</v>
      </c>
      <c r="I123" s="11">
        <f>IFERROR(VLOOKUP(A123,HUB[#All],3,FALSE),0)*'اطلاعات پروژه'!B$13</f>
        <v>0</v>
      </c>
      <c r="J123" s="11">
        <f t="shared" si="10"/>
        <v>0</v>
      </c>
      <c r="K123" s="18">
        <v>8393</v>
      </c>
      <c r="L123" s="18">
        <f t="shared" si="16"/>
        <v>0</v>
      </c>
      <c r="M123" s="15" t="s">
        <v>57</v>
      </c>
      <c r="N123" s="11">
        <v>0</v>
      </c>
      <c r="O123" s="38">
        <f>Sidex[[#This Row],[All Requ.]]-Sidex[[#This Row],[Inventory]]</f>
        <v>0</v>
      </c>
    </row>
    <row r="124" spans="1:15" ht="22.5" x14ac:dyDescent="0.25">
      <c r="A124" s="13" t="s">
        <v>133</v>
      </c>
      <c r="B124" s="13" t="s">
        <v>27</v>
      </c>
      <c r="C124" s="11">
        <f>IFERROR(VLOOKUP(A124,HBS[#All],3,FALSE)*'اطلاعات پروژه'!B$6,0)</f>
        <v>0</v>
      </c>
      <c r="D124" s="11">
        <f>IFERROR(VLOOKUP(A124,HBSV2[#All],3,FALSE)*'اطلاعات پروژه'!B$7,0)</f>
        <v>0</v>
      </c>
      <c r="E124" s="11">
        <f>IFERROR(VLOOKUP(A124,EBS[#All],3,FALSE)*'اطلاعات پروژه'!B$3,0)</f>
        <v>1</v>
      </c>
      <c r="F124" s="11">
        <f>IFERROR(VLOOKUP(A124,EBSV23[#All],3,FALSE)*'اطلاعات پروژه'!B$5,0)</f>
        <v>0</v>
      </c>
      <c r="G124" s="11">
        <f>IFERROR(VLOOKUP(A124,MBS[#All],3,FALSE),0)*'اطلاعات پروژه'!B$9</f>
        <v>0</v>
      </c>
      <c r="H124" s="11">
        <f>IFERROR(VLOOKUP(A124,MOBS[#All],3,FALSE),0)*'اطلاعات پروژه'!B$11</f>
        <v>0</v>
      </c>
      <c r="I124" s="11">
        <f>IFERROR(VLOOKUP(A124,HUB[#All],3,FALSE),0)*'اطلاعات پروژه'!B$13</f>
        <v>0</v>
      </c>
      <c r="J124" s="11">
        <f t="shared" si="10"/>
        <v>1</v>
      </c>
      <c r="K124" s="18">
        <v>30847</v>
      </c>
      <c r="L124" s="18">
        <f t="shared" si="14"/>
        <v>30847</v>
      </c>
      <c r="M124" s="15" t="s">
        <v>57</v>
      </c>
      <c r="N124" s="11">
        <v>16</v>
      </c>
      <c r="O124" s="11">
        <f>Sidex[[#This Row],[All Requ.]]-Sidex[[#This Row],[Inventory]]</f>
        <v>-15</v>
      </c>
    </row>
    <row r="125" spans="1:15" ht="22.5" x14ac:dyDescent="0.25">
      <c r="A125" s="13" t="s">
        <v>123</v>
      </c>
      <c r="B125" s="13" t="s">
        <v>26</v>
      </c>
      <c r="C125" s="11">
        <f>IFERROR(VLOOKUP(A125,HBS[#All],3,FALSE)*'اطلاعات پروژه'!B$6,0)</f>
        <v>0</v>
      </c>
      <c r="D125" s="11">
        <f>IFERROR(VLOOKUP(A125,HBSV2[#All],3,FALSE)*'اطلاعات پروژه'!B$7,0)</f>
        <v>0</v>
      </c>
      <c r="E125" s="11">
        <f>IFERROR(VLOOKUP(A125,EBS[#All],3,FALSE)*'اطلاعات پروژه'!B$3,0)</f>
        <v>1</v>
      </c>
      <c r="F125" s="11">
        <f>IFERROR(VLOOKUP(A125,EBSV23[#All],3,FALSE)*'اطلاعات پروژه'!B$5,0)</f>
        <v>0</v>
      </c>
      <c r="G125" s="11">
        <f>IFERROR(VLOOKUP(A125,MBS[#All],3,FALSE),0)*'اطلاعات پروژه'!B$9</f>
        <v>0</v>
      </c>
      <c r="H125" s="11">
        <f>IFERROR(VLOOKUP(A125,MOBS[#All],3,FALSE),0)*'اطلاعات پروژه'!B$11</f>
        <v>0</v>
      </c>
      <c r="I125" s="11">
        <f>IFERROR(VLOOKUP(A125,HUB[#All],3,FALSE),0)*'اطلاعات پروژه'!B$13</f>
        <v>0</v>
      </c>
      <c r="J125" s="11">
        <f t="shared" si="10"/>
        <v>1</v>
      </c>
      <c r="K125" s="18">
        <v>43600</v>
      </c>
      <c r="L125" s="18">
        <f t="shared" si="14"/>
        <v>43600</v>
      </c>
      <c r="M125" s="14" t="s">
        <v>57</v>
      </c>
      <c r="N125" s="11">
        <v>16</v>
      </c>
      <c r="O125" s="11">
        <f>Sidex[[#This Row],[All Requ.]]-Sidex[[#This Row],[Inventory]]</f>
        <v>-15</v>
      </c>
    </row>
    <row r="126" spans="1:15" ht="22.5" x14ac:dyDescent="0.25">
      <c r="A126" s="16" t="s">
        <v>243</v>
      </c>
      <c r="B126" s="13"/>
      <c r="C126" s="11">
        <f>IFERROR(VLOOKUP(A126,HBS[#All],3,FALSE)*'اطلاعات پروژه'!B$6,0)</f>
        <v>0</v>
      </c>
      <c r="D126" s="11">
        <f>IFERROR(VLOOKUP(A126,HBSV2[#All],3,FALSE)*'اطلاعات پروژه'!B$7,0)</f>
        <v>0</v>
      </c>
      <c r="E126" s="11">
        <f>IFERROR(VLOOKUP(A126,EBS[#All],3,FALSE)*'اطلاعات پروژه'!B125,0)</f>
        <v>0</v>
      </c>
      <c r="F126" s="33">
        <f>IFERROR(VLOOKUP(A126,EBSV23[#All],3,FALSE)*'اطلاعات پروژه'!B$5,0)</f>
        <v>0</v>
      </c>
      <c r="G126" s="11">
        <f>IFERROR(VLOOKUP(A126,MBS[#All],3,FALSE),0)</f>
        <v>1</v>
      </c>
      <c r="H126" s="11">
        <f>IFERROR(VLOOKUP(A126,MOBS[#All],3,FALSE),0)</f>
        <v>0</v>
      </c>
      <c r="I126" s="11">
        <f>IFERROR(VLOOKUP(A126,HUB[#All],3,FALSE),0)*'اطلاعات پروژه'!B$13</f>
        <v>0</v>
      </c>
      <c r="J126" s="11">
        <f t="shared" si="10"/>
        <v>1</v>
      </c>
      <c r="K126" s="18">
        <v>500000</v>
      </c>
      <c r="L126" s="18">
        <f t="shared" ref="L126:L137" si="17">J126*K126</f>
        <v>500000</v>
      </c>
      <c r="M126" s="14"/>
      <c r="N126" s="11">
        <v>0</v>
      </c>
      <c r="O126" s="11">
        <f>Sidex[[#This Row],[All Requ.]]-Sidex[[#This Row],[Inventory]]</f>
        <v>1</v>
      </c>
    </row>
    <row r="127" spans="1:15" ht="22.5" x14ac:dyDescent="0.25">
      <c r="A127" s="16" t="s">
        <v>244</v>
      </c>
      <c r="B127" s="13"/>
      <c r="C127" s="11">
        <f>IFERROR(VLOOKUP(A127,HBS[#All],3,FALSE)*'اطلاعات پروژه'!B$6,0)</f>
        <v>0</v>
      </c>
      <c r="D127" s="11">
        <f>IFERROR(VLOOKUP(A127,HBSV2[#All],3,FALSE)*'اطلاعات پروژه'!B$7,0)</f>
        <v>0</v>
      </c>
      <c r="E127" s="11">
        <f>IFERROR(VLOOKUP(A127,EBS[#All],3,FALSE)*'اطلاعات پروژه'!B125,0)</f>
        <v>0</v>
      </c>
      <c r="F127" s="33">
        <f>IFERROR(VLOOKUP(A127,EBSV23[#All],3,FALSE)*'اطلاعات پروژه'!B$5,0)</f>
        <v>0</v>
      </c>
      <c r="G127" s="11">
        <f>IFERROR(VLOOKUP(A127,MBS[#All],3,FALSE),0)</f>
        <v>1</v>
      </c>
      <c r="H127" s="11">
        <f>IFERROR(VLOOKUP(A127,MOBS[#All],3,FALSE),0)</f>
        <v>0</v>
      </c>
      <c r="I127" s="11">
        <f>IFERROR(VLOOKUP(A127,HUB[#All],3,FALSE),0)*'اطلاعات پروژه'!B$13</f>
        <v>0</v>
      </c>
      <c r="J127" s="11">
        <f t="shared" si="10"/>
        <v>1</v>
      </c>
      <c r="K127" s="18">
        <v>1200000</v>
      </c>
      <c r="L127" s="18">
        <f t="shared" si="17"/>
        <v>1200000</v>
      </c>
      <c r="M127" s="14"/>
      <c r="N127" s="11">
        <v>0</v>
      </c>
      <c r="O127" s="11">
        <f>Sidex[[#This Row],[All Requ.]]-Sidex[[#This Row],[Inventory]]</f>
        <v>1</v>
      </c>
    </row>
    <row r="128" spans="1:15" ht="22.5" x14ac:dyDescent="0.25">
      <c r="A128" s="16" t="s">
        <v>245</v>
      </c>
      <c r="B128" s="13"/>
      <c r="C128" s="11">
        <f>IFERROR(VLOOKUP(A128,HBS[#All],3,FALSE)*'اطلاعات پروژه'!B$6,0)</f>
        <v>0</v>
      </c>
      <c r="D128" s="11">
        <f>IFERROR(VLOOKUP(A128,HBSV2[#All],3,FALSE)*'اطلاعات پروژه'!B$7,0)</f>
        <v>0</v>
      </c>
      <c r="E128" s="11">
        <f>IFERROR(VLOOKUP(A128,EBS[#All],3,FALSE)*'اطلاعات پروژه'!B125,0)</f>
        <v>0</v>
      </c>
      <c r="F128" s="33">
        <f>IFERROR(VLOOKUP(A128,EBSV23[#All],3,FALSE)*'اطلاعات پروژه'!B$5,0)</f>
        <v>0</v>
      </c>
      <c r="G128" s="11">
        <f>IFERROR(VLOOKUP(A128,MBS[#All],3,FALSE),0)</f>
        <v>0</v>
      </c>
      <c r="H128" s="11">
        <f>IFERROR(VLOOKUP(A128,MOBS[#All],3,FALSE),0)</f>
        <v>1</v>
      </c>
      <c r="I128" s="11">
        <f>IFERROR(VLOOKUP(A128,HUB[#All],3,FALSE),0)*'اطلاعات پروژه'!B$13</f>
        <v>0</v>
      </c>
      <c r="J128" s="11">
        <f t="shared" si="10"/>
        <v>1</v>
      </c>
      <c r="K128" s="18">
        <v>500000</v>
      </c>
      <c r="L128" s="18">
        <f t="shared" si="17"/>
        <v>500000</v>
      </c>
      <c r="M128" s="14"/>
      <c r="N128" s="11">
        <v>0</v>
      </c>
      <c r="O128" s="11">
        <f>Sidex[[#This Row],[All Requ.]]-Sidex[[#This Row],[Inventory]]</f>
        <v>1</v>
      </c>
    </row>
    <row r="129" spans="1:15" ht="22.5" x14ac:dyDescent="0.25">
      <c r="A129" s="16" t="s">
        <v>246</v>
      </c>
      <c r="B129" s="13"/>
      <c r="C129" s="11">
        <f>IFERROR(VLOOKUP(A129,HBS[#All],3,FALSE)*'اطلاعات پروژه'!B$6,0)</f>
        <v>0</v>
      </c>
      <c r="D129" s="11">
        <f>IFERROR(VLOOKUP(A129,HBSV2[#All],3,FALSE)*'اطلاعات پروژه'!B$7,0)</f>
        <v>0</v>
      </c>
      <c r="E129" s="11">
        <f>IFERROR(VLOOKUP(A129,EBS[#All],3,FALSE)*'اطلاعات پروژه'!B125,0)</f>
        <v>0</v>
      </c>
      <c r="F129" s="33">
        <f>IFERROR(VLOOKUP(A129,EBSV23[#All],3,FALSE)*'اطلاعات پروژه'!B$5,0)</f>
        <v>0</v>
      </c>
      <c r="G129" s="11">
        <f>IFERROR(VLOOKUP(A129,MBS[#All],3,FALSE),0)</f>
        <v>0</v>
      </c>
      <c r="H129" s="11">
        <f>IFERROR(VLOOKUP(A129,MOBS[#All],3,FALSE),0)</f>
        <v>1</v>
      </c>
      <c r="I129" s="11">
        <f>IFERROR(VLOOKUP(A129,HUB[#All],3,FALSE),0)*'اطلاعات پروژه'!B$13</f>
        <v>0</v>
      </c>
      <c r="J129" s="11">
        <f t="shared" si="10"/>
        <v>1</v>
      </c>
      <c r="K129" s="18">
        <v>1200000</v>
      </c>
      <c r="L129" s="18">
        <f t="shared" si="17"/>
        <v>1200000</v>
      </c>
      <c r="M129" s="14"/>
      <c r="N129" s="11">
        <v>0</v>
      </c>
      <c r="O129" s="11">
        <f>Sidex[[#This Row],[All Requ.]]-Sidex[[#This Row],[Inventory]]</f>
        <v>1</v>
      </c>
    </row>
    <row r="130" spans="1:15" ht="22.5" x14ac:dyDescent="0.25">
      <c r="A130" s="16" t="s">
        <v>241</v>
      </c>
      <c r="B130" s="13"/>
      <c r="C130" s="11">
        <f>IFERROR(VLOOKUP(A130,HBS[#All],3,FALSE)*'اطلاعات پروژه'!B$6,0)</f>
        <v>0</v>
      </c>
      <c r="D130" s="11">
        <f>IFERROR(VLOOKUP(A130,HBSV2[#All],3,FALSE)*'اطلاعات پروژه'!B$7,0)</f>
        <v>0</v>
      </c>
      <c r="E130" s="11">
        <f>IFERROR(VLOOKUP(A130,EBS[#All],3,FALSE)*'اطلاعات پروژه'!B125,0)</f>
        <v>0</v>
      </c>
      <c r="F130" s="33">
        <f>IFERROR(VLOOKUP(A130,EBSV23[#All],3,FALSE)*'اطلاعات پروژه'!B$5,0)</f>
        <v>0</v>
      </c>
      <c r="G130" s="11">
        <f>IFERROR(VLOOKUP(A130,MBS[#All],3,FALSE),0)</f>
        <v>0</v>
      </c>
      <c r="H130" s="11">
        <f>IFERROR(VLOOKUP(A130,MOBS[#All],3,FALSE),0)</f>
        <v>0</v>
      </c>
      <c r="I130" s="11">
        <f>IFERROR(VLOOKUP(A130,HUB[#All],3,FALSE),0)*'اطلاعات پروژه'!B$13</f>
        <v>0</v>
      </c>
      <c r="J130" s="11">
        <f t="shared" ref="J130:J161" si="18">SUM(C130:I130)</f>
        <v>0</v>
      </c>
      <c r="K130" s="18">
        <v>500000</v>
      </c>
      <c r="L130" s="18">
        <f t="shared" si="17"/>
        <v>0</v>
      </c>
      <c r="M130" s="14"/>
      <c r="N130" s="11">
        <v>0</v>
      </c>
      <c r="O130" s="11">
        <f>Sidex[[#This Row],[All Requ.]]-Sidex[[#This Row],[Inventory]]</f>
        <v>0</v>
      </c>
    </row>
    <row r="131" spans="1:15" ht="22.5" x14ac:dyDescent="0.25">
      <c r="A131" s="16" t="s">
        <v>242</v>
      </c>
      <c r="B131" s="13"/>
      <c r="C131" s="11">
        <f>IFERROR(VLOOKUP(A131,HBS[#All],3,FALSE)*'اطلاعات پروژه'!B$6,0)</f>
        <v>0</v>
      </c>
      <c r="D131" s="11">
        <f>IFERROR(VLOOKUP(A131,HBSV2[#All],3,FALSE)*'اطلاعات پروژه'!B$7,0)</f>
        <v>0</v>
      </c>
      <c r="E131" s="11">
        <f>IFERROR(VLOOKUP(A131,EBS[#All],3,FALSE)*'اطلاعات پروژه'!B125,0)</f>
        <v>0</v>
      </c>
      <c r="F131" s="33">
        <f>IFERROR(VLOOKUP(A131,EBSV23[#All],3,FALSE)*'اطلاعات پروژه'!B$5,0)</f>
        <v>0</v>
      </c>
      <c r="G131" s="11">
        <f>IFERROR(VLOOKUP(A131,MBS[#All],3,FALSE),0)</f>
        <v>0</v>
      </c>
      <c r="H131" s="11">
        <f>IFERROR(VLOOKUP(A131,MOBS[#All],3,FALSE),0)</f>
        <v>0</v>
      </c>
      <c r="I131" s="11">
        <f>IFERROR(VLOOKUP(A131,HUB[#All],3,FALSE),0)*'اطلاعات پروژه'!B$13</f>
        <v>0</v>
      </c>
      <c r="J131" s="11">
        <f t="shared" si="18"/>
        <v>0</v>
      </c>
      <c r="K131" s="18">
        <v>1200000</v>
      </c>
      <c r="L131" s="18">
        <f t="shared" si="17"/>
        <v>0</v>
      </c>
      <c r="M131" s="14"/>
      <c r="N131" s="11">
        <v>0</v>
      </c>
      <c r="O131" s="11">
        <f>Sidex[[#This Row],[All Requ.]]-Sidex[[#This Row],[Inventory]]</f>
        <v>0</v>
      </c>
    </row>
    <row r="132" spans="1:15" ht="22.5" x14ac:dyDescent="0.25">
      <c r="A132" s="16" t="s">
        <v>239</v>
      </c>
      <c r="B132" s="13"/>
      <c r="C132" s="11">
        <f>IFERROR(VLOOKUP(A132,HBS[#All],3,FALSE)*'اطلاعات پروژه'!B$6,0)</f>
        <v>0</v>
      </c>
      <c r="D132" s="11">
        <f>IFERROR(VLOOKUP(A132,HBSV2[#All],3,FALSE)*'اطلاعات پروژه'!B$7,0)</f>
        <v>0</v>
      </c>
      <c r="E132" s="11">
        <f>IFERROR(VLOOKUP(A132,EBS[#All],3,FALSE)*'اطلاعات پروژه'!B125,0)</f>
        <v>0</v>
      </c>
      <c r="F132" s="33">
        <f>IFERROR(VLOOKUP(A132,EBSV23[#All],3,FALSE)*'اطلاعات پروژه'!B$5,0)</f>
        <v>0</v>
      </c>
      <c r="G132" s="11">
        <f>IFERROR(VLOOKUP(A132,MBS[#All],3,FALSE),0)</f>
        <v>0</v>
      </c>
      <c r="H132" s="11">
        <f>IFERROR(VLOOKUP(A132,MOBS[#All],3,FALSE),0)</f>
        <v>0</v>
      </c>
      <c r="I132" s="11">
        <f>IFERROR(VLOOKUP(A132,HUB[#All],3,FALSE),0)*'اطلاعات پروژه'!B$13</f>
        <v>0</v>
      </c>
      <c r="J132" s="11">
        <f t="shared" si="18"/>
        <v>0</v>
      </c>
      <c r="K132" s="18">
        <v>500000</v>
      </c>
      <c r="L132" s="18">
        <f t="shared" si="17"/>
        <v>0</v>
      </c>
      <c r="M132" s="14"/>
      <c r="N132" s="11">
        <v>0</v>
      </c>
      <c r="O132" s="11">
        <f>Sidex[[#This Row],[All Requ.]]-Sidex[[#This Row],[Inventory]]</f>
        <v>0</v>
      </c>
    </row>
    <row r="133" spans="1:15" ht="22.5" x14ac:dyDescent="0.25">
      <c r="A133" s="16" t="s">
        <v>240</v>
      </c>
      <c r="B133" s="13"/>
      <c r="C133" s="11">
        <f>IFERROR(VLOOKUP(A133,HBS[#All],3,FALSE)*'اطلاعات پروژه'!B$6,0)</f>
        <v>0</v>
      </c>
      <c r="D133" s="11">
        <f>IFERROR(VLOOKUP(A133,HBSV2[#All],3,FALSE)*'اطلاعات پروژه'!B$7,0)</f>
        <v>0</v>
      </c>
      <c r="E133" s="11">
        <f>IFERROR(VLOOKUP(A133,EBS[#All],3,FALSE)*'اطلاعات پروژه'!B125,0)</f>
        <v>0</v>
      </c>
      <c r="F133" s="33">
        <f>IFERROR(VLOOKUP(A133,EBSV23[#All],3,FALSE)*'اطلاعات پروژه'!B$5,0)</f>
        <v>0</v>
      </c>
      <c r="G133" s="11">
        <f>IFERROR(VLOOKUP(A133,MBS[#All],3,FALSE),0)</f>
        <v>0</v>
      </c>
      <c r="H133" s="11">
        <f>IFERROR(VLOOKUP(A133,MOBS[#All],3,FALSE),0)</f>
        <v>0</v>
      </c>
      <c r="I133" s="11">
        <f>IFERROR(VLOOKUP(A133,HUB[#All],3,FALSE),0)*'اطلاعات پروژه'!B$13</f>
        <v>0</v>
      </c>
      <c r="J133" s="11">
        <f t="shared" si="18"/>
        <v>0</v>
      </c>
      <c r="K133" s="18">
        <v>1200000</v>
      </c>
      <c r="L133" s="18">
        <f t="shared" si="17"/>
        <v>0</v>
      </c>
      <c r="M133" s="14"/>
      <c r="N133" s="11">
        <v>0</v>
      </c>
      <c r="O133" s="11">
        <f>Sidex[[#This Row],[All Requ.]]-Sidex[[#This Row],[Inventory]]</f>
        <v>0</v>
      </c>
    </row>
    <row r="134" spans="1:15" ht="22.5" x14ac:dyDescent="0.25">
      <c r="A134" s="16" t="s">
        <v>236</v>
      </c>
      <c r="B134" s="13"/>
      <c r="C134" s="11">
        <f>IFERROR(VLOOKUP(A134,HBS[#All],3,FALSE)*'اطلاعات پروژه'!B$6,0)</f>
        <v>0</v>
      </c>
      <c r="D134" s="11">
        <f>IFERROR(VLOOKUP(A134,HBSV2[#All],3,FALSE)*'اطلاعات پروژه'!B$7,0)</f>
        <v>0</v>
      </c>
      <c r="E134" s="11">
        <f>IFERROR(VLOOKUP(A134,EBS[#All],3,FALSE)*'اطلاعات پروژه'!B125,0)</f>
        <v>0</v>
      </c>
      <c r="F134" s="11">
        <f>IFERROR(VLOOKUP(A134,EBSV23[#All],3,FALSE)*'اطلاعات پروژه'!B$5,0)</f>
        <v>0</v>
      </c>
      <c r="G134" s="11">
        <f>IFERROR(VLOOKUP(A134,MBS[#All],3,FALSE),0)</f>
        <v>0</v>
      </c>
      <c r="H134" s="11">
        <f>IFERROR(VLOOKUP(A134,MOBS[#All],3,FALSE),0)</f>
        <v>0</v>
      </c>
      <c r="I134" s="11">
        <f>IFERROR(VLOOKUP(A134,HUB[#All],3,FALSE),0)*'اطلاعات پروژه'!B$13</f>
        <v>0</v>
      </c>
      <c r="J134" s="11">
        <f t="shared" si="18"/>
        <v>0</v>
      </c>
      <c r="K134" s="18">
        <v>500000</v>
      </c>
      <c r="L134" s="18">
        <f t="shared" si="17"/>
        <v>0</v>
      </c>
      <c r="M134" s="14"/>
      <c r="N134" s="11">
        <v>0</v>
      </c>
      <c r="O134" s="11">
        <f>Sidex[[#This Row],[All Requ.]]-Sidex[[#This Row],[Inventory]]</f>
        <v>0</v>
      </c>
    </row>
    <row r="135" spans="1:15" ht="22.5" x14ac:dyDescent="0.25">
      <c r="A135" s="16" t="s">
        <v>237</v>
      </c>
      <c r="B135" s="13"/>
      <c r="C135" s="11">
        <f>IFERROR(VLOOKUP(A135,HBS[#All],3,FALSE)*'اطلاعات پروژه'!B$6,0)</f>
        <v>0</v>
      </c>
      <c r="D135" s="11">
        <f>IFERROR(VLOOKUP(A135,HBSV2[#All],3,FALSE)*'اطلاعات پروژه'!B$7,0)</f>
        <v>0</v>
      </c>
      <c r="E135" s="11">
        <f>IFERROR(VLOOKUP(A135,EBS[#All],3,FALSE)*'اطلاعات پروژه'!B125,0)</f>
        <v>0</v>
      </c>
      <c r="F135" s="11">
        <f>IFERROR(VLOOKUP(A135,EBSV23[#All],3,FALSE)*'اطلاعات پروژه'!B$5,0)</f>
        <v>0</v>
      </c>
      <c r="G135" s="11">
        <f>IFERROR(VLOOKUP(A135,MBS[#All],3,FALSE),0)</f>
        <v>0</v>
      </c>
      <c r="H135" s="11">
        <f>IFERROR(VLOOKUP(A135,MOBS[#All],3,FALSE),0)</f>
        <v>0</v>
      </c>
      <c r="I135" s="11">
        <f>IFERROR(VLOOKUP(A135,HUB[#All],3,FALSE),0)*'اطلاعات پروژه'!B$13</f>
        <v>0</v>
      </c>
      <c r="J135" s="11">
        <f t="shared" si="18"/>
        <v>0</v>
      </c>
      <c r="K135" s="18">
        <v>1200000</v>
      </c>
      <c r="L135" s="18">
        <f t="shared" si="17"/>
        <v>0</v>
      </c>
      <c r="M135" s="14"/>
      <c r="N135" s="11">
        <v>0</v>
      </c>
      <c r="O135" s="11">
        <f>Sidex[[#This Row],[All Requ.]]-Sidex[[#This Row],[Inventory]]</f>
        <v>0</v>
      </c>
    </row>
    <row r="136" spans="1:15" ht="22.5" x14ac:dyDescent="0.25">
      <c r="A136" s="16" t="s">
        <v>234</v>
      </c>
      <c r="B136" s="13"/>
      <c r="C136" s="11">
        <f>IFERROR(VLOOKUP(A136,HBS[#All],3,FALSE)*'اطلاعات پروژه'!B$6,0)</f>
        <v>0</v>
      </c>
      <c r="D136" s="11">
        <f>IFERROR(VLOOKUP(A136,HBSV2[#All],3,FALSE)*'اطلاعات پروژه'!B$7,0)</f>
        <v>0</v>
      </c>
      <c r="E136" s="11">
        <f>IFERROR(VLOOKUP(A136,EBS[#All],3,FALSE)*'اطلاعات پروژه'!B$3,0)</f>
        <v>0</v>
      </c>
      <c r="F136" s="11">
        <f>IFERROR(VLOOKUP(A136,EBSV23[#All],3,FALSE)*'اطلاعات پروژه'!B$5,0)</f>
        <v>0</v>
      </c>
      <c r="G136" s="11">
        <f>IFERROR(VLOOKUP(A136,MBS[#All],3,FALSE),0)</f>
        <v>0</v>
      </c>
      <c r="H136" s="11">
        <f>IFERROR(VLOOKUP(A136,MOBS[#All],3,FALSE),0)</f>
        <v>0</v>
      </c>
      <c r="I136" s="11">
        <f>IFERROR(VLOOKUP(A136,HUB[#All],3,FALSE),0)*'اطلاعات پروژه'!B$13</f>
        <v>0</v>
      </c>
      <c r="J136" s="11">
        <f t="shared" si="18"/>
        <v>0</v>
      </c>
      <c r="K136" s="18">
        <v>500000</v>
      </c>
      <c r="L136" s="18">
        <f t="shared" si="17"/>
        <v>0</v>
      </c>
      <c r="M136" s="14"/>
      <c r="N136" s="11">
        <v>0</v>
      </c>
      <c r="O136" s="11">
        <f>Sidex[[#This Row],[All Requ.]]-Sidex[[#This Row],[Inventory]]</f>
        <v>0</v>
      </c>
    </row>
    <row r="137" spans="1:15" ht="22.5" x14ac:dyDescent="0.25">
      <c r="A137" s="16" t="s">
        <v>235</v>
      </c>
      <c r="B137" s="13"/>
      <c r="C137" s="11">
        <f>IFERROR(VLOOKUP(A137,HBS[#All],3,FALSE)*'اطلاعات پروژه'!B$6,0)</f>
        <v>0</v>
      </c>
      <c r="D137" s="11">
        <f>IFERROR(VLOOKUP(A137,HBSV2[#All],3,FALSE)*'اطلاعات پروژه'!B$7,0)</f>
        <v>0</v>
      </c>
      <c r="E137" s="11">
        <f>IFERROR(VLOOKUP(A137,EBS[#All],3,FALSE)*'اطلاعات پروژه'!B$3,0)</f>
        <v>0</v>
      </c>
      <c r="F137" s="11">
        <f>IFERROR(VLOOKUP(A137,EBSV23[#All],3,FALSE)*'اطلاعات پروژه'!B$5,0)</f>
        <v>0</v>
      </c>
      <c r="G137" s="11">
        <f>IFERROR(VLOOKUP(A137,MBS[#All],3,FALSE),0)</f>
        <v>0</v>
      </c>
      <c r="H137" s="11">
        <f>IFERROR(VLOOKUP(A137,MOBS[#All],3,FALSE),0)</f>
        <v>0</v>
      </c>
      <c r="I137" s="11">
        <f>IFERROR(VLOOKUP(A137,HUB[#All],3,FALSE),0)*'اطلاعات پروژه'!B$13</f>
        <v>0</v>
      </c>
      <c r="J137" s="11">
        <f t="shared" si="18"/>
        <v>0</v>
      </c>
      <c r="K137" s="18">
        <v>1200000</v>
      </c>
      <c r="L137" s="18">
        <f t="shared" si="17"/>
        <v>0</v>
      </c>
      <c r="M137" s="14"/>
      <c r="N137" s="11">
        <v>0</v>
      </c>
      <c r="O137" s="11">
        <f>Sidex[[#This Row],[All Requ.]]-Sidex[[#This Row],[Inventory]]</f>
        <v>0</v>
      </c>
    </row>
    <row r="138" spans="1:15" ht="22.5" x14ac:dyDescent="0.25">
      <c r="A138" s="16"/>
      <c r="B138" s="16"/>
      <c r="C138" s="40"/>
      <c r="D138" s="40"/>
      <c r="E138" s="40"/>
      <c r="F138" s="40"/>
      <c r="G138" s="40"/>
      <c r="H138" s="40"/>
      <c r="I138" s="41"/>
      <c r="J138" s="40"/>
      <c r="K138" s="19"/>
      <c r="L138" s="19">
        <f>SUM(Sidex[Total Price (Rial)])</f>
        <v>16734652</v>
      </c>
      <c r="M138" s="40"/>
      <c r="N138" s="40"/>
      <c r="O138" s="40"/>
    </row>
  </sheetData>
  <hyperlinks>
    <hyperlink ref="M4" r:id="rId1"/>
    <hyperlink ref="M5" r:id="rId2"/>
    <hyperlink ref="M7" r:id="rId3"/>
    <hyperlink ref="M6" r:id="rId4"/>
    <hyperlink ref="M8" r:id="rId5"/>
    <hyperlink ref="M13" r:id="rId6"/>
    <hyperlink ref="M12" r:id="rId7"/>
    <hyperlink ref="M17" r:id="rId8"/>
    <hyperlink ref="M18" r:id="rId9"/>
    <hyperlink ref="M19" r:id="rId10"/>
    <hyperlink ref="M26" r:id="rId11"/>
    <hyperlink ref="M24" r:id="rId12"/>
    <hyperlink ref="M31" r:id="rId13"/>
    <hyperlink ref="M33" r:id="rId14"/>
    <hyperlink ref="M32" r:id="rId15"/>
    <hyperlink ref="M34" r:id="rId16"/>
    <hyperlink ref="M36" r:id="rId17"/>
    <hyperlink ref="M35" r:id="rId18"/>
    <hyperlink ref="M37" r:id="rId19"/>
    <hyperlink ref="M38" r:id="rId20"/>
    <hyperlink ref="M40" r:id="rId21"/>
    <hyperlink ref="M41" r:id="rId22"/>
    <hyperlink ref="M43" r:id="rId23"/>
    <hyperlink ref="M45" r:id="rId24"/>
    <hyperlink ref="M47" r:id="rId25"/>
    <hyperlink ref="M46" r:id="rId26"/>
    <hyperlink ref="M48" r:id="rId27" display="lionelectronic"/>
    <hyperlink ref="M49" r:id="rId28"/>
    <hyperlink ref="M51" r:id="rId29"/>
    <hyperlink ref="M52" r:id="rId30"/>
    <hyperlink ref="M53" r:id="rId31"/>
    <hyperlink ref="M54" r:id="rId32"/>
    <hyperlink ref="M58" r:id="rId33"/>
    <hyperlink ref="M59" r:id="rId34" display="GateElectronic"/>
    <hyperlink ref="M60" r:id="rId35"/>
    <hyperlink ref="M61" r:id="rId36"/>
    <hyperlink ref="M64" r:id="rId37"/>
    <hyperlink ref="M66" r:id="rId38"/>
    <hyperlink ref="M69" r:id="rId39"/>
    <hyperlink ref="M74" r:id="rId40"/>
    <hyperlink ref="M71" r:id="rId41"/>
    <hyperlink ref="M73" r:id="rId42"/>
    <hyperlink ref="M70" r:id="rId43"/>
    <hyperlink ref="M81" r:id="rId44"/>
    <hyperlink ref="M80" r:id="rId45"/>
    <hyperlink ref="M78" r:id="rId46"/>
    <hyperlink ref="M77" r:id="rId47"/>
    <hyperlink ref="M79" r:id="rId48"/>
    <hyperlink ref="M83" r:id="rId49"/>
    <hyperlink ref="M84" r:id="rId50"/>
    <hyperlink ref="M88" r:id="rId51"/>
    <hyperlink ref="M92" r:id="rId52"/>
    <hyperlink ref="M91" r:id="rId53"/>
    <hyperlink ref="M93" r:id="rId54"/>
    <hyperlink ref="M90" r:id="rId55"/>
    <hyperlink ref="M86" r:id="rId56"/>
    <hyperlink ref="M94" r:id="rId57"/>
    <hyperlink ref="M89" r:id="rId58"/>
    <hyperlink ref="M95" r:id="rId59"/>
    <hyperlink ref="M99" r:id="rId60"/>
    <hyperlink ref="M97" r:id="rId61"/>
    <hyperlink ref="M96" r:id="rId62"/>
    <hyperlink ref="M100" r:id="rId63"/>
    <hyperlink ref="M101" r:id="rId64"/>
    <hyperlink ref="M102" r:id="rId65"/>
    <hyperlink ref="M103" r:id="rId66"/>
    <hyperlink ref="M104" r:id="rId67"/>
    <hyperlink ref="M111" r:id="rId68"/>
    <hyperlink ref="M106" r:id="rId69"/>
    <hyperlink ref="M107" r:id="rId70"/>
    <hyperlink ref="M108" r:id="rId71"/>
    <hyperlink ref="M113" r:id="rId72"/>
    <hyperlink ref="M112" r:id="rId73"/>
    <hyperlink ref="M114" r:id="rId74"/>
    <hyperlink ref="M116" r:id="rId75"/>
    <hyperlink ref="M117" r:id="rId76"/>
    <hyperlink ref="M119" r:id="rId77"/>
    <hyperlink ref="M118" r:id="rId78"/>
    <hyperlink ref="M124" r:id="rId79"/>
    <hyperlink ref="M125" r:id="rId80"/>
    <hyperlink ref="M57" r:id="rId81"/>
    <hyperlink ref="M67" r:id="rId82"/>
    <hyperlink ref="M115" r:id="rId83"/>
    <hyperlink ref="M15" r:id="rId84"/>
    <hyperlink ref="M20" r:id="rId85"/>
    <hyperlink ref="M22" r:id="rId86"/>
    <hyperlink ref="M23" r:id="rId87"/>
    <hyperlink ref="M25" r:id="rId88"/>
    <hyperlink ref="M30" r:id="rId89"/>
    <hyperlink ref="M82" r:id="rId90"/>
    <hyperlink ref="M76" r:id="rId91"/>
    <hyperlink ref="M10" r:id="rId92"/>
    <hyperlink ref="M44" r:id="rId93"/>
    <hyperlink ref="M21" r:id="rId94"/>
    <hyperlink ref="M65" r:id="rId95"/>
    <hyperlink ref="M75" r:id="rId96"/>
    <hyperlink ref="M9" r:id="rId97"/>
    <hyperlink ref="M85" r:id="rId98"/>
    <hyperlink ref="M50" r:id="rId99"/>
    <hyperlink ref="M27" r:id="rId100"/>
    <hyperlink ref="M3" r:id="rId101"/>
    <hyperlink ref="M2" r:id="rId102"/>
    <hyperlink ref="M28" r:id="rId103"/>
    <hyperlink ref="M11" r:id="rId104"/>
    <hyperlink ref="M72" r:id="rId105"/>
    <hyperlink ref="M55" r:id="rId106"/>
    <hyperlink ref="M56" r:id="rId107"/>
    <hyperlink ref="M68" r:id="rId108"/>
    <hyperlink ref="M29" r:id="rId109"/>
    <hyperlink ref="M39" r:id="rId110"/>
    <hyperlink ref="M120" r:id="rId111"/>
    <hyperlink ref="M121" r:id="rId112"/>
    <hyperlink ref="M98" r:id="rId113"/>
    <hyperlink ref="M87" r:id="rId114"/>
    <hyperlink ref="M109" r:id="rId115"/>
    <hyperlink ref="M110" r:id="rId116"/>
    <hyperlink ref="M122" r:id="rId117"/>
    <hyperlink ref="M123" r:id="rId118"/>
    <hyperlink ref="M42" r:id="rId119"/>
    <hyperlink ref="M16" r:id="rId120" location="dtl/39188"/>
    <hyperlink ref="M14" r:id="rId121"/>
  </hyperlinks>
  <pageMargins left="0.25" right="0.25" top="0.75" bottom="0.75" header="0.3" footer="0.3"/>
  <pageSetup paperSize="9" scale="56" fitToHeight="0" orientation="portrait" r:id="rId122"/>
  <tableParts count="1">
    <tablePart r:id="rId12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11.28515625" bestFit="1" customWidth="1"/>
    <col min="3" max="3" width="9.85546875" bestFit="1" customWidth="1"/>
  </cols>
  <sheetData>
    <row r="1" spans="1:3" ht="36" x14ac:dyDescent="0.25">
      <c r="A1" s="43" t="s">
        <v>183</v>
      </c>
      <c r="B1" s="43"/>
      <c r="C1" s="43"/>
    </row>
    <row r="2" spans="1:3" ht="36" x14ac:dyDescent="0.25">
      <c r="A2" s="24" t="s">
        <v>186</v>
      </c>
      <c r="B2" s="24" t="s">
        <v>170</v>
      </c>
      <c r="C2" s="25" t="s">
        <v>187</v>
      </c>
    </row>
    <row r="3" spans="1:3" ht="36" x14ac:dyDescent="0.25">
      <c r="A3" s="39" t="s">
        <v>217</v>
      </c>
      <c r="B3" s="26">
        <v>1</v>
      </c>
      <c r="C3" s="27"/>
    </row>
    <row r="4" spans="1:3" ht="36" x14ac:dyDescent="0.25">
      <c r="A4" s="39" t="s">
        <v>218</v>
      </c>
      <c r="B4" s="26">
        <v>0</v>
      </c>
      <c r="C4" s="27"/>
    </row>
    <row r="5" spans="1:3" ht="36" x14ac:dyDescent="0.25">
      <c r="A5" s="39" t="s">
        <v>219</v>
      </c>
      <c r="B5" s="26">
        <v>0</v>
      </c>
      <c r="C5" s="27"/>
    </row>
    <row r="6" spans="1:3" ht="36" x14ac:dyDescent="0.25">
      <c r="A6" s="39" t="s">
        <v>220</v>
      </c>
      <c r="B6" s="26">
        <v>0</v>
      </c>
      <c r="C6" s="27"/>
    </row>
    <row r="7" spans="1:3" ht="36" x14ac:dyDescent="0.25">
      <c r="A7" s="39" t="s">
        <v>221</v>
      </c>
      <c r="B7" s="26">
        <v>0</v>
      </c>
      <c r="C7" s="27"/>
    </row>
    <row r="8" spans="1:3" ht="36" x14ac:dyDescent="0.25">
      <c r="A8" s="39" t="s">
        <v>222</v>
      </c>
      <c r="B8" s="26">
        <v>0</v>
      </c>
      <c r="C8" s="27"/>
    </row>
    <row r="9" spans="1:3" ht="36" x14ac:dyDescent="0.25">
      <c r="A9" s="39" t="s">
        <v>223</v>
      </c>
      <c r="B9" s="26">
        <v>0</v>
      </c>
      <c r="C9" s="27"/>
    </row>
    <row r="10" spans="1:3" ht="36" x14ac:dyDescent="0.25">
      <c r="A10" s="39" t="s">
        <v>224</v>
      </c>
      <c r="B10" s="26">
        <v>0</v>
      </c>
      <c r="C10" s="27"/>
    </row>
    <row r="11" spans="1:3" ht="36" x14ac:dyDescent="0.25">
      <c r="A11" s="39" t="s">
        <v>225</v>
      </c>
      <c r="B11" s="26">
        <v>0</v>
      </c>
      <c r="C11" s="27"/>
    </row>
    <row r="12" spans="1:3" ht="36" x14ac:dyDescent="0.25">
      <c r="A12" s="39" t="s">
        <v>226</v>
      </c>
      <c r="B12" s="26">
        <v>0</v>
      </c>
      <c r="C12" s="27"/>
    </row>
    <row r="13" spans="1:3" ht="36" x14ac:dyDescent="0.25">
      <c r="A13" s="26" t="s">
        <v>169</v>
      </c>
      <c r="B13" s="26">
        <v>25</v>
      </c>
      <c r="C13" s="27"/>
    </row>
    <row r="14" spans="1:3" ht="36" x14ac:dyDescent="0.25">
      <c r="A14" s="26" t="s">
        <v>184</v>
      </c>
      <c r="B14" s="26">
        <v>0</v>
      </c>
      <c r="C14" s="30" t="s">
        <v>194</v>
      </c>
    </row>
    <row r="15" spans="1:3" ht="36" x14ac:dyDescent="0.25">
      <c r="A15" s="26" t="s">
        <v>185</v>
      </c>
      <c r="B15" s="26">
        <v>0</v>
      </c>
      <c r="C15" s="30" t="s">
        <v>195</v>
      </c>
    </row>
  </sheetData>
  <mergeCells count="1">
    <mergeCell ref="A1:C1"/>
  </mergeCells>
  <printOptions verticalCentered="1"/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'هزینه‌های پروژه'!#REF!</xm:f>
          </x14:formula1>
          <xm:sqref>C15</xm:sqref>
        </x14:dataValidation>
        <x14:dataValidation type="list" showInputMessage="1" showErrorMessage="1">
          <x14:formula1>
            <xm:f>'هزینه‌های پروژه'!#REF!</xm:f>
          </x14:formula1>
          <xm:sqref>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"/>
  <sheetViews>
    <sheetView zoomScale="85" zoomScaleNormal="85"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20.28515625" customWidth="1"/>
    <col min="3" max="3" width="20.7109375" bestFit="1" customWidth="1"/>
    <col min="4" max="4" width="16.5703125" bestFit="1" customWidth="1"/>
    <col min="5" max="5" width="22.7109375" bestFit="1" customWidth="1"/>
    <col min="6" max="7" width="22.7109375" customWidth="1"/>
    <col min="8" max="8" width="22.42578125" bestFit="1" customWidth="1"/>
  </cols>
  <sheetData>
    <row r="1" spans="1:8" ht="36" x14ac:dyDescent="0.25">
      <c r="A1" s="44"/>
      <c r="B1" s="44"/>
      <c r="C1" s="44"/>
      <c r="D1" s="44"/>
      <c r="E1" s="44"/>
      <c r="F1" s="44"/>
      <c r="G1" s="44"/>
      <c r="H1" s="44"/>
    </row>
    <row r="2" spans="1:8" ht="36" customHeight="1" x14ac:dyDescent="0.25">
      <c r="A2" s="45" t="s">
        <v>192</v>
      </c>
      <c r="B2" s="46"/>
      <c r="C2" s="46"/>
      <c r="D2" s="43" t="s">
        <v>249</v>
      </c>
      <c r="E2" s="43"/>
      <c r="F2" s="43"/>
      <c r="G2" s="43"/>
      <c r="H2" s="43"/>
    </row>
    <row r="3" spans="1:8" ht="36" x14ac:dyDescent="0.25">
      <c r="A3" s="25" t="s">
        <v>191</v>
      </c>
      <c r="B3" s="25" t="s">
        <v>255</v>
      </c>
      <c r="C3" s="25" t="s">
        <v>190</v>
      </c>
      <c r="D3" s="25" t="s">
        <v>188</v>
      </c>
      <c r="E3" s="25" t="s">
        <v>251</v>
      </c>
      <c r="F3" s="25" t="s">
        <v>250</v>
      </c>
      <c r="G3" s="42" t="s">
        <v>63</v>
      </c>
      <c r="H3" s="42" t="s">
        <v>62</v>
      </c>
    </row>
    <row r="4" spans="1:8" ht="36" x14ac:dyDescent="0.25">
      <c r="A4" s="29">
        <v>50000</v>
      </c>
      <c r="B4" s="29">
        <v>500000</v>
      </c>
      <c r="C4" s="29">
        <v>8500000</v>
      </c>
      <c r="D4" s="26">
        <v>20000000</v>
      </c>
      <c r="E4" s="26">
        <v>1200000000</v>
      </c>
      <c r="F4" s="26">
        <v>120000000</v>
      </c>
      <c r="G4" s="26">
        <v>60000000</v>
      </c>
      <c r="H4" s="26">
        <v>70000000</v>
      </c>
    </row>
  </sheetData>
  <mergeCells count="3">
    <mergeCell ref="A1:H1"/>
    <mergeCell ref="D2:H2"/>
    <mergeCell ref="A2:C2"/>
  </mergeCells>
  <phoneticPr fontId="3" type="noConversion"/>
  <pageMargins left="0.7" right="0.7" top="0.75" bottom="0.75" header="0.3" footer="0.3"/>
  <pageSetup paperSize="9" scale="56" orientation="landscape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5" x14ac:dyDescent="0.25"/>
  <cols>
    <col min="1" max="1" width="27.28515625" customWidth="1"/>
    <col min="2" max="2" width="45.140625" bestFit="1" customWidth="1"/>
  </cols>
  <sheetData>
    <row r="1" spans="1:2" ht="36" x14ac:dyDescent="0.25">
      <c r="A1" s="25" t="s">
        <v>186</v>
      </c>
      <c r="B1" s="25" t="s">
        <v>189</v>
      </c>
    </row>
    <row r="2" spans="1:2" ht="36" x14ac:dyDescent="0.25">
      <c r="A2" s="28" t="s">
        <v>252</v>
      </c>
      <c r="B2" s="28">
        <f>SUM(Components!L1:L137)</f>
        <v>16734652</v>
      </c>
    </row>
    <row r="3" spans="1:2" ht="36" x14ac:dyDescent="0.25">
      <c r="A3" s="28" t="s">
        <v>259</v>
      </c>
      <c r="B3" s="28">
        <f>other[[ ثابت پروژه]]</f>
        <v>1200000000</v>
      </c>
    </row>
    <row r="4" spans="1:2" ht="36" x14ac:dyDescent="0.25">
      <c r="A4" s="28" t="s">
        <v>258</v>
      </c>
      <c r="B4" s="28">
        <f>5*2*'اطلاعات پروژه'!B13*Table22[هر متر زوج‌سیم]</f>
        <v>12500000</v>
      </c>
    </row>
    <row r="5" spans="1:2" ht="36" x14ac:dyDescent="0.25">
      <c r="A5" s="28" t="s">
        <v>256</v>
      </c>
      <c r="B5" s="28">
        <f>QUOTIENT('اطلاعات پروژه'!B14,10)*Table22[پاور 24V  15A]</f>
        <v>0</v>
      </c>
    </row>
    <row r="6" spans="1:2" ht="36" x14ac:dyDescent="0.25">
      <c r="A6" s="28" t="s">
        <v>257</v>
      </c>
      <c r="B6" s="28">
        <f>'اطلاعات پروژه'!B13*Table22[کابل LAN]</f>
        <v>12500000</v>
      </c>
    </row>
    <row r="7" spans="1:2" ht="36" x14ac:dyDescent="0.25">
      <c r="A7" s="28" t="s">
        <v>248</v>
      </c>
      <c r="B7" s="28">
        <f>'اطلاعات پروژه'!B14*other[پنل]</f>
        <v>0</v>
      </c>
    </row>
    <row r="8" spans="1:2" ht="36" x14ac:dyDescent="0.25">
      <c r="A8" s="28" t="s">
        <v>253</v>
      </c>
      <c r="B8" s="28">
        <f>SUM('اطلاعات پروژه'!B3:B5)*other[EBS]</f>
        <v>60000000</v>
      </c>
    </row>
    <row r="9" spans="1:2" ht="36" x14ac:dyDescent="0.25">
      <c r="A9" s="28" t="s">
        <v>254</v>
      </c>
      <c r="B9" s="28">
        <f>SUM('اطلاعات پروژه'!B6:B8)*other[HBS]</f>
        <v>0</v>
      </c>
    </row>
    <row r="10" spans="1:2" ht="36" x14ac:dyDescent="0.25">
      <c r="A10" s="28" t="s">
        <v>188</v>
      </c>
      <c r="B10" s="28">
        <f>other[ایاب و ذهاب]</f>
        <v>20000000</v>
      </c>
    </row>
    <row r="11" spans="1:2" ht="36" x14ac:dyDescent="0.25">
      <c r="A11" s="28" t="s">
        <v>247</v>
      </c>
      <c r="B11" s="28">
        <f>SUM(B3:B10)</f>
        <v>1305000000</v>
      </c>
    </row>
    <row r="12" spans="1:2" ht="36" x14ac:dyDescent="0.25">
      <c r="A12" s="28" t="s">
        <v>198</v>
      </c>
      <c r="B12" s="28">
        <f>B11-SUM(B2,B7)</f>
        <v>1288265348</v>
      </c>
    </row>
    <row r="17" spans="10:10" x14ac:dyDescent="0.25">
      <c r="J17" s="2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:XFD12"/>
    </sheetView>
  </sheetViews>
  <sheetFormatPr defaultRowHeight="15" x14ac:dyDescent="0.25"/>
  <cols>
    <col min="1" max="1" width="21.28515625" bestFit="1" customWidth="1"/>
    <col min="2" max="2" width="28.7109375" bestFit="1" customWidth="1"/>
    <col min="3" max="3" width="20.85546875" bestFit="1" customWidth="1"/>
  </cols>
  <sheetData>
    <row r="1" spans="1:3" ht="16.5" x14ac:dyDescent="0.25">
      <c r="A1" s="4" t="s">
        <v>54</v>
      </c>
      <c r="B1" s="4" t="s">
        <v>0</v>
      </c>
      <c r="C1" s="7" t="s">
        <v>55</v>
      </c>
    </row>
    <row r="2" spans="1:3" ht="16.5" x14ac:dyDescent="0.25">
      <c r="A2" s="13" t="s">
        <v>69</v>
      </c>
      <c r="B2" s="13" t="s">
        <v>34</v>
      </c>
      <c r="C2" s="13">
        <v>1</v>
      </c>
    </row>
    <row r="3" spans="1:3" ht="16.5" x14ac:dyDescent="0.25">
      <c r="A3" s="13" t="s">
        <v>71</v>
      </c>
      <c r="B3" s="13" t="s">
        <v>4</v>
      </c>
      <c r="C3" s="13">
        <v>1</v>
      </c>
    </row>
    <row r="4" spans="1:3" ht="16.5" x14ac:dyDescent="0.25">
      <c r="A4" s="13" t="s">
        <v>73</v>
      </c>
      <c r="B4" s="13" t="s">
        <v>34</v>
      </c>
      <c r="C4" s="13">
        <v>1</v>
      </c>
    </row>
    <row r="5" spans="1:3" ht="16.5" x14ac:dyDescent="0.25">
      <c r="A5" s="13" t="s">
        <v>173</v>
      </c>
      <c r="B5" s="13" t="s">
        <v>3</v>
      </c>
      <c r="C5" s="13">
        <v>1</v>
      </c>
    </row>
    <row r="6" spans="1:3" ht="16.5" x14ac:dyDescent="0.25">
      <c r="A6" s="13" t="s">
        <v>180</v>
      </c>
      <c r="B6" s="13" t="s">
        <v>181</v>
      </c>
      <c r="C6" s="13">
        <v>2</v>
      </c>
    </row>
    <row r="7" spans="1:3" ht="16.5" x14ac:dyDescent="0.25">
      <c r="A7" s="13" t="s">
        <v>140</v>
      </c>
      <c r="B7" s="13" t="s">
        <v>5</v>
      </c>
      <c r="C7" s="13">
        <v>1</v>
      </c>
    </row>
    <row r="8" spans="1:3" ht="16.5" x14ac:dyDescent="0.25">
      <c r="A8" s="13" t="s">
        <v>175</v>
      </c>
      <c r="B8" s="13" t="s">
        <v>8</v>
      </c>
      <c r="C8" s="13">
        <v>1</v>
      </c>
    </row>
    <row r="9" spans="1:3" ht="16.5" x14ac:dyDescent="0.25">
      <c r="A9" s="13" t="s">
        <v>141</v>
      </c>
      <c r="B9" s="13" t="s">
        <v>36</v>
      </c>
      <c r="C9" s="13">
        <v>1</v>
      </c>
    </row>
    <row r="10" spans="1:3" ht="16.5" x14ac:dyDescent="0.25">
      <c r="A10" s="13" t="s">
        <v>165</v>
      </c>
      <c r="B10" s="13"/>
      <c r="C10" s="13">
        <v>1</v>
      </c>
    </row>
    <row r="11" spans="1:3" ht="16.5" x14ac:dyDescent="0.25">
      <c r="A11" s="13" t="s">
        <v>129</v>
      </c>
      <c r="B11" s="13" t="s">
        <v>19</v>
      </c>
      <c r="C11" s="13">
        <v>3</v>
      </c>
    </row>
    <row r="12" spans="1:3" ht="16.5" x14ac:dyDescent="0.25">
      <c r="A12" s="13" t="s">
        <v>112</v>
      </c>
      <c r="B12" s="13" t="s">
        <v>13</v>
      </c>
      <c r="C12" s="13">
        <v>1</v>
      </c>
    </row>
    <row r="13" spans="1:3" ht="16.5" x14ac:dyDescent="0.25">
      <c r="A13" s="13" t="s">
        <v>115</v>
      </c>
      <c r="B13" s="13" t="s">
        <v>11</v>
      </c>
      <c r="C13" s="13">
        <v>1</v>
      </c>
    </row>
    <row r="14" spans="1:3" ht="16.5" x14ac:dyDescent="0.25">
      <c r="A14" s="13" t="s">
        <v>161</v>
      </c>
      <c r="B14" s="13" t="s">
        <v>162</v>
      </c>
      <c r="C14" s="13">
        <v>1</v>
      </c>
    </row>
    <row r="15" spans="1:3" ht="16.5" x14ac:dyDescent="0.25">
      <c r="A15" s="13" t="s">
        <v>159</v>
      </c>
      <c r="B15" s="13" t="s">
        <v>160</v>
      </c>
      <c r="C15" s="13">
        <v>1</v>
      </c>
    </row>
    <row r="16" spans="1:3" ht="16.5" x14ac:dyDescent="0.25">
      <c r="A16" s="16" t="s">
        <v>35</v>
      </c>
      <c r="B16" s="16" t="s">
        <v>35</v>
      </c>
      <c r="C16" s="16">
        <v>1</v>
      </c>
    </row>
    <row r="17" spans="1:3" s="21" customFormat="1" ht="16.5" x14ac:dyDescent="0.25">
      <c r="A17" s="13" t="s">
        <v>155</v>
      </c>
      <c r="B17" s="13"/>
      <c r="C17" s="13">
        <v>1</v>
      </c>
    </row>
    <row r="18" spans="1:3" s="21" customFormat="1" ht="16.5" x14ac:dyDescent="0.25">
      <c r="A18" s="13" t="s">
        <v>166</v>
      </c>
      <c r="B18" s="13"/>
      <c r="C18" s="13">
        <v>1</v>
      </c>
    </row>
    <row r="19" spans="1:3" ht="16.5" x14ac:dyDescent="0.25">
      <c r="A19" s="20" t="s">
        <v>164</v>
      </c>
      <c r="B19" s="13"/>
      <c r="C19" s="13">
        <v>1</v>
      </c>
    </row>
    <row r="20" spans="1:3" ht="16.5" x14ac:dyDescent="0.25">
      <c r="A20" s="13" t="s">
        <v>163</v>
      </c>
      <c r="B20" s="13" t="s">
        <v>38</v>
      </c>
      <c r="C20" s="13">
        <v>1</v>
      </c>
    </row>
    <row r="21" spans="1:3" ht="16.5" x14ac:dyDescent="0.25">
      <c r="A21" s="13" t="s">
        <v>75</v>
      </c>
      <c r="B21" s="13" t="s">
        <v>14</v>
      </c>
      <c r="C21" s="13">
        <v>2</v>
      </c>
    </row>
    <row r="22" spans="1:3" ht="16.5" x14ac:dyDescent="0.25">
      <c r="A22" s="13" t="s">
        <v>76</v>
      </c>
      <c r="B22" s="13" t="s">
        <v>15</v>
      </c>
      <c r="C22" s="13">
        <v>1</v>
      </c>
    </row>
    <row r="23" spans="1:3" ht="16.5" x14ac:dyDescent="0.25">
      <c r="A23" s="13" t="s">
        <v>80</v>
      </c>
      <c r="B23" s="13" t="s">
        <v>14</v>
      </c>
      <c r="C23" s="13">
        <v>1</v>
      </c>
    </row>
    <row r="24" spans="1:3" ht="16.5" x14ac:dyDescent="0.25">
      <c r="A24" s="13" t="s">
        <v>98</v>
      </c>
      <c r="B24" s="13" t="s">
        <v>14</v>
      </c>
      <c r="C24" s="13">
        <v>2</v>
      </c>
    </row>
    <row r="25" spans="1:3" ht="16.5" x14ac:dyDescent="0.25">
      <c r="A25" s="13" t="s">
        <v>149</v>
      </c>
      <c r="B25" s="13" t="s">
        <v>150</v>
      </c>
      <c r="C25" s="13">
        <v>1</v>
      </c>
    </row>
    <row r="26" spans="1:3" ht="16.5" x14ac:dyDescent="0.25">
      <c r="A26" s="13" t="s">
        <v>167</v>
      </c>
      <c r="B26" s="13"/>
      <c r="C26" s="13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A40" zoomScaleNormal="100" workbookViewId="0">
      <selection activeCell="A68" sqref="A68:XFD69"/>
    </sheetView>
  </sheetViews>
  <sheetFormatPr defaultRowHeight="16.5" x14ac:dyDescent="0.25"/>
  <cols>
    <col min="1" max="1" width="26.7109375" bestFit="1" customWidth="1"/>
    <col min="2" max="2" width="28.28515625" style="5" bestFit="1" customWidth="1"/>
    <col min="3" max="3" width="20.85546875" style="3" customWidth="1"/>
    <col min="242" max="242" width="19.42578125" bestFit="1" customWidth="1"/>
    <col min="243" max="243" width="75.5703125" bestFit="1" customWidth="1"/>
    <col min="244" max="245" width="14.42578125" customWidth="1"/>
    <col min="498" max="498" width="19.42578125" bestFit="1" customWidth="1"/>
    <col min="499" max="499" width="75.5703125" bestFit="1" customWidth="1"/>
    <col min="500" max="501" width="14.42578125" customWidth="1"/>
    <col min="754" max="754" width="19.42578125" bestFit="1" customWidth="1"/>
    <col min="755" max="755" width="75.5703125" bestFit="1" customWidth="1"/>
    <col min="756" max="757" width="14.42578125" customWidth="1"/>
    <col min="1010" max="1010" width="19.42578125" bestFit="1" customWidth="1"/>
    <col min="1011" max="1011" width="75.5703125" bestFit="1" customWidth="1"/>
    <col min="1012" max="1013" width="14.42578125" customWidth="1"/>
    <col min="1266" max="1266" width="19.42578125" bestFit="1" customWidth="1"/>
    <col min="1267" max="1267" width="75.5703125" bestFit="1" customWidth="1"/>
    <col min="1268" max="1269" width="14.42578125" customWidth="1"/>
    <col min="1522" max="1522" width="19.42578125" bestFit="1" customWidth="1"/>
    <col min="1523" max="1523" width="75.5703125" bestFit="1" customWidth="1"/>
    <col min="1524" max="1525" width="14.42578125" customWidth="1"/>
    <col min="1778" max="1778" width="19.42578125" bestFit="1" customWidth="1"/>
    <col min="1779" max="1779" width="75.5703125" bestFit="1" customWidth="1"/>
    <col min="1780" max="1781" width="14.42578125" customWidth="1"/>
    <col min="2034" max="2034" width="19.42578125" bestFit="1" customWidth="1"/>
    <col min="2035" max="2035" width="75.5703125" bestFit="1" customWidth="1"/>
    <col min="2036" max="2037" width="14.42578125" customWidth="1"/>
    <col min="2290" max="2290" width="19.42578125" bestFit="1" customWidth="1"/>
    <col min="2291" max="2291" width="75.5703125" bestFit="1" customWidth="1"/>
    <col min="2292" max="2293" width="14.42578125" customWidth="1"/>
    <col min="2546" max="2546" width="19.42578125" bestFit="1" customWidth="1"/>
    <col min="2547" max="2547" width="75.5703125" bestFit="1" customWidth="1"/>
    <col min="2548" max="2549" width="14.42578125" customWidth="1"/>
    <col min="2802" max="2802" width="19.42578125" bestFit="1" customWidth="1"/>
    <col min="2803" max="2803" width="75.5703125" bestFit="1" customWidth="1"/>
    <col min="2804" max="2805" width="14.42578125" customWidth="1"/>
    <col min="3058" max="3058" width="19.42578125" bestFit="1" customWidth="1"/>
    <col min="3059" max="3059" width="75.5703125" bestFit="1" customWidth="1"/>
    <col min="3060" max="3061" width="14.42578125" customWidth="1"/>
    <col min="3314" max="3314" width="19.42578125" bestFit="1" customWidth="1"/>
    <col min="3315" max="3315" width="75.5703125" bestFit="1" customWidth="1"/>
    <col min="3316" max="3317" width="14.42578125" customWidth="1"/>
    <col min="3570" max="3570" width="19.42578125" bestFit="1" customWidth="1"/>
    <col min="3571" max="3571" width="75.5703125" bestFit="1" customWidth="1"/>
    <col min="3572" max="3573" width="14.42578125" customWidth="1"/>
    <col min="3826" max="3826" width="19.42578125" bestFit="1" customWidth="1"/>
    <col min="3827" max="3827" width="75.5703125" bestFit="1" customWidth="1"/>
    <col min="3828" max="3829" width="14.42578125" customWidth="1"/>
    <col min="4082" max="4082" width="19.42578125" bestFit="1" customWidth="1"/>
    <col min="4083" max="4083" width="75.5703125" bestFit="1" customWidth="1"/>
    <col min="4084" max="4085" width="14.42578125" customWidth="1"/>
    <col min="4338" max="4338" width="19.42578125" bestFit="1" customWidth="1"/>
    <col min="4339" max="4339" width="75.5703125" bestFit="1" customWidth="1"/>
    <col min="4340" max="4341" width="14.42578125" customWidth="1"/>
    <col min="4594" max="4594" width="19.42578125" bestFit="1" customWidth="1"/>
    <col min="4595" max="4595" width="75.5703125" bestFit="1" customWidth="1"/>
    <col min="4596" max="4597" width="14.42578125" customWidth="1"/>
    <col min="4850" max="4850" width="19.42578125" bestFit="1" customWidth="1"/>
    <col min="4851" max="4851" width="75.5703125" bestFit="1" customWidth="1"/>
    <col min="4852" max="4853" width="14.42578125" customWidth="1"/>
    <col min="5106" max="5106" width="19.42578125" bestFit="1" customWidth="1"/>
    <col min="5107" max="5107" width="75.5703125" bestFit="1" customWidth="1"/>
    <col min="5108" max="5109" width="14.42578125" customWidth="1"/>
    <col min="5362" max="5362" width="19.42578125" bestFit="1" customWidth="1"/>
    <col min="5363" max="5363" width="75.5703125" bestFit="1" customWidth="1"/>
    <col min="5364" max="5365" width="14.42578125" customWidth="1"/>
    <col min="5618" max="5618" width="19.42578125" bestFit="1" customWidth="1"/>
    <col min="5619" max="5619" width="75.5703125" bestFit="1" customWidth="1"/>
    <col min="5620" max="5621" width="14.42578125" customWidth="1"/>
    <col min="5874" max="5874" width="19.42578125" bestFit="1" customWidth="1"/>
    <col min="5875" max="5875" width="75.5703125" bestFit="1" customWidth="1"/>
    <col min="5876" max="5877" width="14.42578125" customWidth="1"/>
    <col min="6130" max="6130" width="19.42578125" bestFit="1" customWidth="1"/>
    <col min="6131" max="6131" width="75.5703125" bestFit="1" customWidth="1"/>
    <col min="6132" max="6133" width="14.42578125" customWidth="1"/>
    <col min="6386" max="6386" width="19.42578125" bestFit="1" customWidth="1"/>
    <col min="6387" max="6387" width="75.5703125" bestFit="1" customWidth="1"/>
    <col min="6388" max="6389" width="14.42578125" customWidth="1"/>
    <col min="6642" max="6642" width="19.42578125" bestFit="1" customWidth="1"/>
    <col min="6643" max="6643" width="75.5703125" bestFit="1" customWidth="1"/>
    <col min="6644" max="6645" width="14.42578125" customWidth="1"/>
    <col min="6898" max="6898" width="19.42578125" bestFit="1" customWidth="1"/>
    <col min="6899" max="6899" width="75.5703125" bestFit="1" customWidth="1"/>
    <col min="6900" max="6901" width="14.42578125" customWidth="1"/>
    <col min="7154" max="7154" width="19.42578125" bestFit="1" customWidth="1"/>
    <col min="7155" max="7155" width="75.5703125" bestFit="1" customWidth="1"/>
    <col min="7156" max="7157" width="14.42578125" customWidth="1"/>
    <col min="7410" max="7410" width="19.42578125" bestFit="1" customWidth="1"/>
    <col min="7411" max="7411" width="75.5703125" bestFit="1" customWidth="1"/>
    <col min="7412" max="7413" width="14.42578125" customWidth="1"/>
    <col min="7666" max="7666" width="19.42578125" bestFit="1" customWidth="1"/>
    <col min="7667" max="7667" width="75.5703125" bestFit="1" customWidth="1"/>
    <col min="7668" max="7669" width="14.42578125" customWidth="1"/>
    <col min="7922" max="7922" width="19.42578125" bestFit="1" customWidth="1"/>
    <col min="7923" max="7923" width="75.5703125" bestFit="1" customWidth="1"/>
    <col min="7924" max="7925" width="14.42578125" customWidth="1"/>
    <col min="8178" max="8178" width="19.42578125" bestFit="1" customWidth="1"/>
    <col min="8179" max="8179" width="75.5703125" bestFit="1" customWidth="1"/>
    <col min="8180" max="8181" width="14.42578125" customWidth="1"/>
    <col min="8434" max="8434" width="19.42578125" bestFit="1" customWidth="1"/>
    <col min="8435" max="8435" width="75.5703125" bestFit="1" customWidth="1"/>
    <col min="8436" max="8437" width="14.42578125" customWidth="1"/>
    <col min="8690" max="8690" width="19.42578125" bestFit="1" customWidth="1"/>
    <col min="8691" max="8691" width="75.5703125" bestFit="1" customWidth="1"/>
    <col min="8692" max="8693" width="14.42578125" customWidth="1"/>
    <col min="8946" max="8946" width="19.42578125" bestFit="1" customWidth="1"/>
    <col min="8947" max="8947" width="75.5703125" bestFit="1" customWidth="1"/>
    <col min="8948" max="8949" width="14.42578125" customWidth="1"/>
    <col min="9202" max="9202" width="19.42578125" bestFit="1" customWidth="1"/>
    <col min="9203" max="9203" width="75.5703125" bestFit="1" customWidth="1"/>
    <col min="9204" max="9205" width="14.42578125" customWidth="1"/>
    <col min="9458" max="9458" width="19.42578125" bestFit="1" customWidth="1"/>
    <col min="9459" max="9459" width="75.5703125" bestFit="1" customWidth="1"/>
    <col min="9460" max="9461" width="14.42578125" customWidth="1"/>
    <col min="9714" max="9714" width="19.42578125" bestFit="1" customWidth="1"/>
    <col min="9715" max="9715" width="75.5703125" bestFit="1" customWidth="1"/>
    <col min="9716" max="9717" width="14.42578125" customWidth="1"/>
    <col min="9970" max="9970" width="19.42578125" bestFit="1" customWidth="1"/>
    <col min="9971" max="9971" width="75.5703125" bestFit="1" customWidth="1"/>
    <col min="9972" max="9973" width="14.42578125" customWidth="1"/>
    <col min="10226" max="10226" width="19.42578125" bestFit="1" customWidth="1"/>
    <col min="10227" max="10227" width="75.5703125" bestFit="1" customWidth="1"/>
    <col min="10228" max="10229" width="14.42578125" customWidth="1"/>
    <col min="10482" max="10482" width="19.42578125" bestFit="1" customWidth="1"/>
    <col min="10483" max="10483" width="75.5703125" bestFit="1" customWidth="1"/>
    <col min="10484" max="10485" width="14.42578125" customWidth="1"/>
    <col min="10738" max="10738" width="19.42578125" bestFit="1" customWidth="1"/>
    <col min="10739" max="10739" width="75.5703125" bestFit="1" customWidth="1"/>
    <col min="10740" max="10741" width="14.42578125" customWidth="1"/>
    <col min="10994" max="10994" width="19.42578125" bestFit="1" customWidth="1"/>
    <col min="10995" max="10995" width="75.5703125" bestFit="1" customWidth="1"/>
    <col min="10996" max="10997" width="14.42578125" customWidth="1"/>
    <col min="11250" max="11250" width="19.42578125" bestFit="1" customWidth="1"/>
    <col min="11251" max="11251" width="75.5703125" bestFit="1" customWidth="1"/>
    <col min="11252" max="11253" width="14.42578125" customWidth="1"/>
    <col min="11506" max="11506" width="19.42578125" bestFit="1" customWidth="1"/>
    <col min="11507" max="11507" width="75.5703125" bestFit="1" customWidth="1"/>
    <col min="11508" max="11509" width="14.42578125" customWidth="1"/>
    <col min="11762" max="11762" width="19.42578125" bestFit="1" customWidth="1"/>
    <col min="11763" max="11763" width="75.5703125" bestFit="1" customWidth="1"/>
    <col min="11764" max="11765" width="14.42578125" customWidth="1"/>
    <col min="12018" max="12018" width="19.42578125" bestFit="1" customWidth="1"/>
    <col min="12019" max="12019" width="75.5703125" bestFit="1" customWidth="1"/>
    <col min="12020" max="12021" width="14.42578125" customWidth="1"/>
    <col min="12274" max="12274" width="19.42578125" bestFit="1" customWidth="1"/>
    <col min="12275" max="12275" width="75.5703125" bestFit="1" customWidth="1"/>
    <col min="12276" max="12277" width="14.42578125" customWidth="1"/>
    <col min="12530" max="12530" width="19.42578125" bestFit="1" customWidth="1"/>
    <col min="12531" max="12531" width="75.5703125" bestFit="1" customWidth="1"/>
    <col min="12532" max="12533" width="14.42578125" customWidth="1"/>
    <col min="12786" max="12786" width="19.42578125" bestFit="1" customWidth="1"/>
    <col min="12787" max="12787" width="75.5703125" bestFit="1" customWidth="1"/>
    <col min="12788" max="12789" width="14.42578125" customWidth="1"/>
    <col min="13042" max="13042" width="19.42578125" bestFit="1" customWidth="1"/>
    <col min="13043" max="13043" width="75.5703125" bestFit="1" customWidth="1"/>
    <col min="13044" max="13045" width="14.42578125" customWidth="1"/>
    <col min="13298" max="13298" width="19.42578125" bestFit="1" customWidth="1"/>
    <col min="13299" max="13299" width="75.5703125" bestFit="1" customWidth="1"/>
    <col min="13300" max="13301" width="14.42578125" customWidth="1"/>
    <col min="13554" max="13554" width="19.42578125" bestFit="1" customWidth="1"/>
    <col min="13555" max="13555" width="75.5703125" bestFit="1" customWidth="1"/>
    <col min="13556" max="13557" width="14.42578125" customWidth="1"/>
    <col min="13810" max="13810" width="19.42578125" bestFit="1" customWidth="1"/>
    <col min="13811" max="13811" width="75.5703125" bestFit="1" customWidth="1"/>
    <col min="13812" max="13813" width="14.42578125" customWidth="1"/>
    <col min="14066" max="14066" width="19.42578125" bestFit="1" customWidth="1"/>
    <col min="14067" max="14067" width="75.5703125" bestFit="1" customWidth="1"/>
    <col min="14068" max="14069" width="14.42578125" customWidth="1"/>
    <col min="14322" max="14322" width="19.42578125" bestFit="1" customWidth="1"/>
    <col min="14323" max="14323" width="75.5703125" bestFit="1" customWidth="1"/>
    <col min="14324" max="14325" width="14.42578125" customWidth="1"/>
    <col min="14578" max="14578" width="19.42578125" bestFit="1" customWidth="1"/>
    <col min="14579" max="14579" width="75.5703125" bestFit="1" customWidth="1"/>
    <col min="14580" max="14581" width="14.42578125" customWidth="1"/>
    <col min="14834" max="14834" width="19.42578125" bestFit="1" customWidth="1"/>
    <col min="14835" max="14835" width="75.5703125" bestFit="1" customWidth="1"/>
    <col min="14836" max="14837" width="14.42578125" customWidth="1"/>
    <col min="15090" max="15090" width="19.42578125" bestFit="1" customWidth="1"/>
    <col min="15091" max="15091" width="75.5703125" bestFit="1" customWidth="1"/>
    <col min="15092" max="15093" width="14.42578125" customWidth="1"/>
    <col min="15346" max="15346" width="19.42578125" bestFit="1" customWidth="1"/>
    <col min="15347" max="15347" width="75.5703125" bestFit="1" customWidth="1"/>
    <col min="15348" max="15349" width="14.42578125" customWidth="1"/>
    <col min="15602" max="15602" width="19.42578125" bestFit="1" customWidth="1"/>
    <col min="15603" max="15603" width="75.5703125" bestFit="1" customWidth="1"/>
    <col min="15604" max="15605" width="14.42578125" customWidth="1"/>
    <col min="15858" max="15858" width="19.42578125" bestFit="1" customWidth="1"/>
    <col min="15859" max="15859" width="75.5703125" bestFit="1" customWidth="1"/>
    <col min="15860" max="15861" width="14.42578125" customWidth="1"/>
    <col min="16114" max="16114" width="19.42578125" bestFit="1" customWidth="1"/>
    <col min="16115" max="16115" width="75.5703125" bestFit="1" customWidth="1"/>
    <col min="16116" max="16117" width="14.42578125" customWidth="1"/>
  </cols>
  <sheetData>
    <row r="1" spans="1:3" s="1" customFormat="1" x14ac:dyDescent="0.25">
      <c r="A1" s="4" t="s">
        <v>54</v>
      </c>
      <c r="B1" s="4" t="s">
        <v>0</v>
      </c>
      <c r="C1" s="7" t="s">
        <v>55</v>
      </c>
    </row>
    <row r="2" spans="1:3" x14ac:dyDescent="0.25">
      <c r="A2" s="13" t="s">
        <v>71</v>
      </c>
      <c r="B2" s="13" t="s">
        <v>4</v>
      </c>
      <c r="C2" s="13">
        <v>2</v>
      </c>
    </row>
    <row r="3" spans="1:3" x14ac:dyDescent="0.25">
      <c r="A3" s="13" t="s">
        <v>72</v>
      </c>
      <c r="B3" s="13" t="s">
        <v>2</v>
      </c>
      <c r="C3" s="13">
        <v>1</v>
      </c>
    </row>
    <row r="4" spans="1:3" x14ac:dyDescent="0.25">
      <c r="A4" s="13" t="s">
        <v>73</v>
      </c>
      <c r="B4" s="13" t="s">
        <v>34</v>
      </c>
      <c r="C4" s="13">
        <v>1</v>
      </c>
    </row>
    <row r="5" spans="1:3" x14ac:dyDescent="0.25">
      <c r="A5" s="13" t="s">
        <v>172</v>
      </c>
      <c r="B5" s="13" t="s">
        <v>3</v>
      </c>
      <c r="C5" s="13">
        <v>3</v>
      </c>
    </row>
    <row r="6" spans="1:3" x14ac:dyDescent="0.25">
      <c r="A6" s="13" t="s">
        <v>91</v>
      </c>
      <c r="B6" s="13" t="s">
        <v>2</v>
      </c>
      <c r="C6" s="13">
        <v>2</v>
      </c>
    </row>
    <row r="7" spans="1:3" x14ac:dyDescent="0.25">
      <c r="A7" s="13" t="s">
        <v>92</v>
      </c>
      <c r="B7" s="13" t="s">
        <v>2</v>
      </c>
      <c r="C7" s="13">
        <v>24</v>
      </c>
    </row>
    <row r="8" spans="1:3" x14ac:dyDescent="0.25">
      <c r="A8" s="13" t="s">
        <v>174</v>
      </c>
      <c r="B8" s="13" t="s">
        <v>152</v>
      </c>
      <c r="C8" s="13">
        <v>1</v>
      </c>
    </row>
    <row r="9" spans="1:3" x14ac:dyDescent="0.25">
      <c r="A9" s="13" t="s">
        <v>93</v>
      </c>
      <c r="B9" s="13" t="s">
        <v>2</v>
      </c>
      <c r="C9" s="13">
        <v>1</v>
      </c>
    </row>
    <row r="10" spans="1:3" x14ac:dyDescent="0.25">
      <c r="A10" s="13" t="s">
        <v>94</v>
      </c>
      <c r="B10" s="13" t="s">
        <v>2</v>
      </c>
      <c r="C10" s="13">
        <v>2</v>
      </c>
    </row>
    <row r="11" spans="1:3" x14ac:dyDescent="0.25">
      <c r="A11" s="13" t="s">
        <v>134</v>
      </c>
      <c r="B11" s="13" t="s">
        <v>34</v>
      </c>
      <c r="C11" s="13">
        <v>1</v>
      </c>
    </row>
    <row r="12" spans="1:3" x14ac:dyDescent="0.25">
      <c r="A12" s="13" t="s">
        <v>95</v>
      </c>
      <c r="B12" s="13" t="s">
        <v>28</v>
      </c>
      <c r="C12" s="13">
        <v>1</v>
      </c>
    </row>
    <row r="13" spans="1:3" x14ac:dyDescent="0.25">
      <c r="A13" s="13" t="s">
        <v>180</v>
      </c>
      <c r="B13" s="13" t="s">
        <v>181</v>
      </c>
      <c r="C13" s="13">
        <v>3</v>
      </c>
    </row>
    <row r="14" spans="1:3" x14ac:dyDescent="0.25">
      <c r="A14" s="13" t="s">
        <v>146</v>
      </c>
      <c r="B14" s="13" t="s">
        <v>148</v>
      </c>
      <c r="C14" s="13">
        <v>2</v>
      </c>
    </row>
    <row r="15" spans="1:3" x14ac:dyDescent="0.25">
      <c r="A15" s="13" t="s">
        <v>126</v>
      </c>
      <c r="B15" s="13" t="s">
        <v>100</v>
      </c>
      <c r="C15" s="13">
        <v>1</v>
      </c>
    </row>
    <row r="16" spans="1:3" x14ac:dyDescent="0.25">
      <c r="A16" s="13" t="s">
        <v>127</v>
      </c>
      <c r="B16" s="13" t="s">
        <v>42</v>
      </c>
      <c r="C16" s="13">
        <v>10</v>
      </c>
    </row>
    <row r="17" spans="1:3" x14ac:dyDescent="0.25">
      <c r="A17" s="13" t="s">
        <v>135</v>
      </c>
      <c r="B17" s="13" t="s">
        <v>42</v>
      </c>
      <c r="C17" s="13">
        <v>24</v>
      </c>
    </row>
    <row r="18" spans="1:3" x14ac:dyDescent="0.25">
      <c r="A18" s="13" t="s">
        <v>128</v>
      </c>
      <c r="B18" s="13" t="s">
        <v>42</v>
      </c>
      <c r="C18" s="13">
        <v>1</v>
      </c>
    </row>
    <row r="19" spans="1:3" x14ac:dyDescent="0.25">
      <c r="A19" s="13" t="s">
        <v>199</v>
      </c>
      <c r="B19" s="13" t="s">
        <v>42</v>
      </c>
      <c r="C19" s="13">
        <v>1</v>
      </c>
    </row>
    <row r="20" spans="1:3" x14ac:dyDescent="0.25">
      <c r="A20" s="13" t="s">
        <v>108</v>
      </c>
      <c r="B20" s="13" t="s">
        <v>5</v>
      </c>
      <c r="C20" s="13">
        <v>1</v>
      </c>
    </row>
    <row r="21" spans="1:3" x14ac:dyDescent="0.25">
      <c r="A21" s="13" t="s">
        <v>101</v>
      </c>
      <c r="B21" s="13" t="s">
        <v>22</v>
      </c>
      <c r="C21" s="13">
        <v>4</v>
      </c>
    </row>
    <row r="22" spans="1:3" x14ac:dyDescent="0.25">
      <c r="A22" s="13" t="s">
        <v>177</v>
      </c>
      <c r="B22" s="13" t="s">
        <v>22</v>
      </c>
      <c r="C22" s="13">
        <v>5</v>
      </c>
    </row>
    <row r="23" spans="1:3" x14ac:dyDescent="0.25">
      <c r="A23" s="13" t="s">
        <v>175</v>
      </c>
      <c r="B23" s="13" t="s">
        <v>8</v>
      </c>
      <c r="C23" s="13">
        <v>1</v>
      </c>
    </row>
    <row r="24" spans="1:3" x14ac:dyDescent="0.25">
      <c r="A24" s="13" t="s">
        <v>211</v>
      </c>
      <c r="B24" s="13" t="s">
        <v>23</v>
      </c>
      <c r="C24" s="13">
        <v>1</v>
      </c>
    </row>
    <row r="25" spans="1:3" x14ac:dyDescent="0.25">
      <c r="A25" s="13" t="s">
        <v>109</v>
      </c>
      <c r="B25" s="13" t="s">
        <v>153</v>
      </c>
      <c r="C25" s="13">
        <v>1</v>
      </c>
    </row>
    <row r="26" spans="1:3" x14ac:dyDescent="0.25">
      <c r="A26" s="13" t="s">
        <v>136</v>
      </c>
      <c r="B26" s="13" t="s">
        <v>178</v>
      </c>
      <c r="C26" s="13">
        <v>1</v>
      </c>
    </row>
    <row r="27" spans="1:3" x14ac:dyDescent="0.25">
      <c r="A27" s="13" t="s">
        <v>45</v>
      </c>
      <c r="B27" s="13" t="s">
        <v>200</v>
      </c>
      <c r="C27" s="13">
        <v>1</v>
      </c>
    </row>
    <row r="28" spans="1:3" x14ac:dyDescent="0.25">
      <c r="A28" s="13" t="s">
        <v>165</v>
      </c>
      <c r="B28" s="13"/>
      <c r="C28" s="13">
        <v>2</v>
      </c>
    </row>
    <row r="29" spans="1:3" x14ac:dyDescent="0.25">
      <c r="A29" s="13" t="s">
        <v>125</v>
      </c>
      <c r="B29" s="13" t="s">
        <v>1</v>
      </c>
      <c r="C29" s="13">
        <v>3</v>
      </c>
    </row>
    <row r="30" spans="1:3" x14ac:dyDescent="0.25">
      <c r="A30" s="13" t="s">
        <v>129</v>
      </c>
      <c r="B30" s="13" t="s">
        <v>19</v>
      </c>
      <c r="C30" s="13">
        <v>42</v>
      </c>
    </row>
    <row r="31" spans="1:3" x14ac:dyDescent="0.25">
      <c r="A31" s="13" t="s">
        <v>193</v>
      </c>
      <c r="B31" s="13"/>
      <c r="C31" s="13">
        <v>1</v>
      </c>
    </row>
    <row r="32" spans="1:3" x14ac:dyDescent="0.25">
      <c r="A32" s="13" t="s">
        <v>113</v>
      </c>
      <c r="B32" s="13" t="s">
        <v>9</v>
      </c>
      <c r="C32" s="13">
        <v>2</v>
      </c>
    </row>
    <row r="33" spans="1:38" x14ac:dyDescent="0.25">
      <c r="A33" s="13" t="s">
        <v>112</v>
      </c>
      <c r="B33" s="13" t="s">
        <v>13</v>
      </c>
      <c r="C33" s="13">
        <v>1</v>
      </c>
    </row>
    <row r="34" spans="1:38" x14ac:dyDescent="0.25">
      <c r="A34" s="13" t="s">
        <v>114</v>
      </c>
      <c r="B34" s="13" t="s">
        <v>10</v>
      </c>
      <c r="C34" s="13">
        <v>3</v>
      </c>
    </row>
    <row r="35" spans="1:38" x14ac:dyDescent="0.25">
      <c r="A35" s="13" t="s">
        <v>115</v>
      </c>
      <c r="B35" s="13" t="s">
        <v>11</v>
      </c>
      <c r="C35" s="13">
        <v>1</v>
      </c>
    </row>
    <row r="36" spans="1:38" x14ac:dyDescent="0.25">
      <c r="A36" s="13" t="s">
        <v>142</v>
      </c>
      <c r="B36" s="13" t="s">
        <v>6</v>
      </c>
      <c r="C36" s="13">
        <v>1</v>
      </c>
    </row>
    <row r="37" spans="1:38" x14ac:dyDescent="0.25">
      <c r="A37" s="13" t="s">
        <v>144</v>
      </c>
      <c r="B37" s="13" t="s">
        <v>18</v>
      </c>
      <c r="C37" s="13">
        <v>1</v>
      </c>
    </row>
    <row r="38" spans="1:38" x14ac:dyDescent="0.25">
      <c r="A38" s="13" t="s">
        <v>102</v>
      </c>
      <c r="B38" s="13" t="s">
        <v>17</v>
      </c>
      <c r="C38" s="13">
        <v>1</v>
      </c>
    </row>
    <row r="39" spans="1:38" x14ac:dyDescent="0.25">
      <c r="A39" s="13" t="s">
        <v>110</v>
      </c>
      <c r="B39" s="13" t="s">
        <v>16</v>
      </c>
      <c r="C39" s="13">
        <v>1</v>
      </c>
    </row>
    <row r="40" spans="1:38" s="2" customFormat="1" x14ac:dyDescent="0.25">
      <c r="A40" s="13" t="s">
        <v>111</v>
      </c>
      <c r="B40" s="13" t="s">
        <v>38</v>
      </c>
      <c r="C40" s="13">
        <v>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25">
      <c r="A41" s="13" t="s">
        <v>67</v>
      </c>
      <c r="B41" s="13" t="s">
        <v>14</v>
      </c>
      <c r="C41" s="13">
        <v>1</v>
      </c>
    </row>
    <row r="42" spans="1:38" x14ac:dyDescent="0.25">
      <c r="A42" s="13" t="s">
        <v>70</v>
      </c>
      <c r="B42" s="13" t="s">
        <v>15</v>
      </c>
      <c r="C42" s="13">
        <v>24</v>
      </c>
    </row>
    <row r="43" spans="1:38" x14ac:dyDescent="0.25">
      <c r="A43" s="13" t="s">
        <v>75</v>
      </c>
      <c r="B43" s="13" t="s">
        <v>14</v>
      </c>
      <c r="C43" s="13">
        <v>19</v>
      </c>
    </row>
    <row r="44" spans="1:38" x14ac:dyDescent="0.25">
      <c r="A44" s="13" t="s">
        <v>132</v>
      </c>
      <c r="B44" s="13" t="s">
        <v>39</v>
      </c>
      <c r="C44" s="13">
        <v>24</v>
      </c>
    </row>
    <row r="45" spans="1:38" x14ac:dyDescent="0.25">
      <c r="A45" s="13" t="s">
        <v>76</v>
      </c>
      <c r="B45" s="13" t="s">
        <v>15</v>
      </c>
      <c r="C45" s="13">
        <v>1</v>
      </c>
    </row>
    <row r="46" spans="1:38" x14ac:dyDescent="0.25">
      <c r="A46" s="13" t="s">
        <v>79</v>
      </c>
      <c r="B46" s="13" t="s">
        <v>15</v>
      </c>
      <c r="C46" s="13">
        <v>40</v>
      </c>
    </row>
    <row r="47" spans="1:38" x14ac:dyDescent="0.25">
      <c r="A47" s="13" t="s">
        <v>80</v>
      </c>
      <c r="B47" s="13" t="s">
        <v>14</v>
      </c>
      <c r="C47" s="13">
        <v>1</v>
      </c>
    </row>
    <row r="48" spans="1:38" x14ac:dyDescent="0.25">
      <c r="A48" s="13" t="s">
        <v>137</v>
      </c>
      <c r="B48" s="13" t="s">
        <v>39</v>
      </c>
      <c r="C48" s="13">
        <v>1</v>
      </c>
    </row>
    <row r="49" spans="1:3" x14ac:dyDescent="0.25">
      <c r="A49" s="13" t="s">
        <v>138</v>
      </c>
      <c r="B49" s="13" t="s">
        <v>15</v>
      </c>
      <c r="C49" s="13">
        <v>40</v>
      </c>
    </row>
    <row r="50" spans="1:3" x14ac:dyDescent="0.25">
      <c r="A50" s="13" t="s">
        <v>82</v>
      </c>
      <c r="B50" s="13" t="s">
        <v>14</v>
      </c>
      <c r="C50" s="13">
        <v>4</v>
      </c>
    </row>
    <row r="51" spans="1:3" x14ac:dyDescent="0.25">
      <c r="A51" s="13" t="s">
        <v>171</v>
      </c>
      <c r="B51" s="13" t="s">
        <v>14</v>
      </c>
      <c r="C51" s="13">
        <v>1</v>
      </c>
    </row>
    <row r="52" spans="1:3" x14ac:dyDescent="0.25">
      <c r="A52" s="13" t="s">
        <v>204</v>
      </c>
      <c r="B52" s="13" t="s">
        <v>39</v>
      </c>
      <c r="C52" s="13">
        <v>1</v>
      </c>
    </row>
    <row r="53" spans="1:3" x14ac:dyDescent="0.25">
      <c r="A53" s="13" t="s">
        <v>98</v>
      </c>
      <c r="B53" s="13" t="s">
        <v>14</v>
      </c>
      <c r="C53" s="13">
        <v>3</v>
      </c>
    </row>
    <row r="54" spans="1:3" x14ac:dyDescent="0.25">
      <c r="A54" s="13" t="s">
        <v>88</v>
      </c>
      <c r="B54" s="13" t="s">
        <v>15</v>
      </c>
      <c r="C54" s="13">
        <v>40</v>
      </c>
    </row>
    <row r="55" spans="1:3" x14ac:dyDescent="0.25">
      <c r="A55" s="13" t="s">
        <v>89</v>
      </c>
      <c r="B55" s="13" t="s">
        <v>14</v>
      </c>
      <c r="C55" s="13">
        <v>1</v>
      </c>
    </row>
    <row r="56" spans="1:3" x14ac:dyDescent="0.25">
      <c r="A56" s="13" t="s">
        <v>154</v>
      </c>
      <c r="B56" s="13"/>
      <c r="C56" s="13">
        <v>1</v>
      </c>
    </row>
    <row r="57" spans="1:3" x14ac:dyDescent="0.25">
      <c r="A57" s="13" t="s">
        <v>149</v>
      </c>
      <c r="B57" s="13" t="s">
        <v>150</v>
      </c>
      <c r="C57" s="13">
        <v>1</v>
      </c>
    </row>
    <row r="58" spans="1:3" x14ac:dyDescent="0.25">
      <c r="A58" s="13" t="s">
        <v>53</v>
      </c>
      <c r="B58" s="13" t="s">
        <v>52</v>
      </c>
      <c r="C58" s="13">
        <v>1</v>
      </c>
    </row>
    <row r="59" spans="1:3" x14ac:dyDescent="0.25">
      <c r="A59" s="13" t="s">
        <v>20</v>
      </c>
      <c r="B59" s="13" t="s">
        <v>21</v>
      </c>
      <c r="C59" s="13">
        <v>1</v>
      </c>
    </row>
    <row r="60" spans="1:3" x14ac:dyDescent="0.25">
      <c r="A60" s="13" t="s">
        <v>105</v>
      </c>
      <c r="B60" s="13" t="s">
        <v>7</v>
      </c>
      <c r="C60" s="13">
        <v>24</v>
      </c>
    </row>
    <row r="61" spans="1:3" x14ac:dyDescent="0.25">
      <c r="A61" s="13" t="s">
        <v>103</v>
      </c>
      <c r="B61" s="13" t="s">
        <v>7</v>
      </c>
      <c r="C61" s="13">
        <v>40</v>
      </c>
    </row>
    <row r="62" spans="1:3" x14ac:dyDescent="0.25">
      <c r="A62" s="13" t="s">
        <v>24</v>
      </c>
      <c r="B62" s="13" t="s">
        <v>25</v>
      </c>
      <c r="C62" s="13">
        <v>1</v>
      </c>
    </row>
    <row r="63" spans="1:3" x14ac:dyDescent="0.25">
      <c r="A63" s="13" t="s">
        <v>179</v>
      </c>
      <c r="B63" s="13" t="s">
        <v>99</v>
      </c>
      <c r="C63" s="13">
        <v>2</v>
      </c>
    </row>
    <row r="64" spans="1:3" x14ac:dyDescent="0.25">
      <c r="A64" s="13" t="s">
        <v>121</v>
      </c>
      <c r="B64" s="13" t="s">
        <v>151</v>
      </c>
      <c r="C64" s="13">
        <v>1</v>
      </c>
    </row>
    <row r="65" spans="1:3" x14ac:dyDescent="0.25">
      <c r="A65" s="13" t="s">
        <v>122</v>
      </c>
      <c r="B65" s="13" t="s">
        <v>12</v>
      </c>
      <c r="C65" s="13">
        <v>1</v>
      </c>
    </row>
    <row r="66" spans="1:3" x14ac:dyDescent="0.25">
      <c r="A66" s="13" t="s">
        <v>133</v>
      </c>
      <c r="B66" s="13" t="s">
        <v>27</v>
      </c>
      <c r="C66" s="13">
        <v>1</v>
      </c>
    </row>
    <row r="67" spans="1:3" x14ac:dyDescent="0.25">
      <c r="A67" s="13" t="s">
        <v>123</v>
      </c>
      <c r="B67" s="13" t="s">
        <v>26</v>
      </c>
      <c r="C67" s="13">
        <v>1</v>
      </c>
    </row>
    <row r="68" spans="1:3" x14ac:dyDescent="0.25">
      <c r="A68" s="16" t="s">
        <v>234</v>
      </c>
      <c r="B68" s="16"/>
      <c r="C68" s="16">
        <v>1</v>
      </c>
    </row>
    <row r="69" spans="1:3" x14ac:dyDescent="0.25">
      <c r="A69" s="16" t="s">
        <v>235</v>
      </c>
      <c r="B69" s="16"/>
      <c r="C69" s="16">
        <v>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zoomScaleNormal="100" workbookViewId="0">
      <selection activeCell="A7" sqref="A7:XFD7"/>
    </sheetView>
  </sheetViews>
  <sheetFormatPr defaultRowHeight="15" x14ac:dyDescent="0.25"/>
  <cols>
    <col min="1" max="1" width="26.7109375" bestFit="1" customWidth="1"/>
    <col min="2" max="2" width="28.28515625" bestFit="1" customWidth="1"/>
    <col min="3" max="3" width="20.85546875" bestFit="1" customWidth="1"/>
  </cols>
  <sheetData>
    <row r="1" spans="1:3" ht="16.5" x14ac:dyDescent="0.25">
      <c r="A1" s="4" t="s">
        <v>54</v>
      </c>
      <c r="B1" s="4" t="s">
        <v>0</v>
      </c>
      <c r="C1" s="7" t="s">
        <v>55</v>
      </c>
    </row>
    <row r="2" spans="1:3" ht="16.5" x14ac:dyDescent="0.25">
      <c r="A2" s="13" t="s">
        <v>71</v>
      </c>
      <c r="B2" s="13" t="s">
        <v>4</v>
      </c>
      <c r="C2" s="13">
        <v>3</v>
      </c>
    </row>
    <row r="3" spans="1:3" ht="16.5" x14ac:dyDescent="0.25">
      <c r="A3" s="13" t="s">
        <v>72</v>
      </c>
      <c r="B3" s="13" t="s">
        <v>2</v>
      </c>
      <c r="C3" s="13">
        <v>1</v>
      </c>
    </row>
    <row r="4" spans="1:3" ht="16.5" x14ac:dyDescent="0.25">
      <c r="A4" s="13" t="s">
        <v>73</v>
      </c>
      <c r="B4" s="13" t="s">
        <v>34</v>
      </c>
      <c r="C4" s="13">
        <v>1</v>
      </c>
    </row>
    <row r="5" spans="1:3" ht="16.5" x14ac:dyDescent="0.25">
      <c r="A5" s="13" t="s">
        <v>172</v>
      </c>
      <c r="B5" s="13" t="s">
        <v>3</v>
      </c>
      <c r="C5" s="13">
        <v>3</v>
      </c>
    </row>
    <row r="6" spans="1:3" ht="16.5" x14ac:dyDescent="0.25">
      <c r="A6" s="13" t="s">
        <v>91</v>
      </c>
      <c r="B6" s="13" t="s">
        <v>2</v>
      </c>
      <c r="C6" s="13">
        <v>2</v>
      </c>
    </row>
    <row r="7" spans="1:3" ht="16.5" x14ac:dyDescent="0.25">
      <c r="A7" s="13" t="s">
        <v>92</v>
      </c>
      <c r="B7" s="13" t="s">
        <v>2</v>
      </c>
      <c r="C7" s="13">
        <v>20</v>
      </c>
    </row>
    <row r="8" spans="1:3" ht="16.5" x14ac:dyDescent="0.25">
      <c r="A8" s="13" t="s">
        <v>174</v>
      </c>
      <c r="B8" s="13" t="s">
        <v>152</v>
      </c>
      <c r="C8" s="13">
        <v>2</v>
      </c>
    </row>
    <row r="9" spans="1:3" ht="16.5" x14ac:dyDescent="0.25">
      <c r="A9" s="13" t="s">
        <v>93</v>
      </c>
      <c r="B9" s="13" t="s">
        <v>2</v>
      </c>
      <c r="C9" s="13">
        <v>1</v>
      </c>
    </row>
    <row r="10" spans="1:3" ht="16.5" x14ac:dyDescent="0.25">
      <c r="A10" s="13" t="s">
        <v>94</v>
      </c>
      <c r="B10" s="13" t="s">
        <v>2</v>
      </c>
      <c r="C10" s="13">
        <v>2</v>
      </c>
    </row>
    <row r="11" spans="1:3" ht="16.5" x14ac:dyDescent="0.25">
      <c r="A11" s="13" t="s">
        <v>134</v>
      </c>
      <c r="B11" s="13" t="s">
        <v>34</v>
      </c>
      <c r="C11" s="13">
        <v>1</v>
      </c>
    </row>
    <row r="12" spans="1:3" ht="16.5" x14ac:dyDescent="0.25">
      <c r="A12" s="13" t="s">
        <v>206</v>
      </c>
      <c r="B12" s="13" t="s">
        <v>2</v>
      </c>
      <c r="C12" s="13">
        <v>1</v>
      </c>
    </row>
    <row r="13" spans="1:3" ht="16.5" x14ac:dyDescent="0.25">
      <c r="A13" s="13" t="s">
        <v>95</v>
      </c>
      <c r="B13" s="13" t="s">
        <v>28</v>
      </c>
      <c r="C13" s="13">
        <v>1</v>
      </c>
    </row>
    <row r="14" spans="1:3" ht="16.5" x14ac:dyDescent="0.25">
      <c r="A14" s="13" t="s">
        <v>180</v>
      </c>
      <c r="B14" s="13" t="s">
        <v>181</v>
      </c>
      <c r="C14" s="13">
        <v>3</v>
      </c>
    </row>
    <row r="15" spans="1:3" ht="16.5" x14ac:dyDescent="0.25">
      <c r="A15" s="13" t="s">
        <v>146</v>
      </c>
      <c r="B15" s="13" t="s">
        <v>148</v>
      </c>
      <c r="C15" s="13">
        <v>22</v>
      </c>
    </row>
    <row r="16" spans="1:3" ht="16.5" x14ac:dyDescent="0.25">
      <c r="A16" s="13" t="s">
        <v>126</v>
      </c>
      <c r="B16" s="13" t="s">
        <v>100</v>
      </c>
      <c r="C16" s="13">
        <v>2</v>
      </c>
    </row>
    <row r="17" spans="1:3" ht="16.5" x14ac:dyDescent="0.25">
      <c r="A17" s="13" t="s">
        <v>127</v>
      </c>
      <c r="B17" s="13" t="s">
        <v>42</v>
      </c>
      <c r="C17" s="13">
        <v>10</v>
      </c>
    </row>
    <row r="18" spans="1:3" ht="16.5" x14ac:dyDescent="0.25">
      <c r="A18" s="13" t="s">
        <v>128</v>
      </c>
      <c r="B18" s="13" t="s">
        <v>42</v>
      </c>
      <c r="C18" s="13">
        <v>1</v>
      </c>
    </row>
    <row r="19" spans="1:3" ht="16.5" x14ac:dyDescent="0.25">
      <c r="A19" s="13" t="s">
        <v>199</v>
      </c>
      <c r="B19" s="13" t="s">
        <v>42</v>
      </c>
      <c r="C19" s="13">
        <v>1</v>
      </c>
    </row>
    <row r="20" spans="1:3" ht="16.5" x14ac:dyDescent="0.25">
      <c r="A20" s="13" t="s">
        <v>108</v>
      </c>
      <c r="B20" s="13" t="s">
        <v>5</v>
      </c>
      <c r="C20" s="13">
        <v>1</v>
      </c>
    </row>
    <row r="21" spans="1:3" ht="16.5" x14ac:dyDescent="0.25">
      <c r="A21" s="13" t="s">
        <v>101</v>
      </c>
      <c r="B21" s="13" t="s">
        <v>22</v>
      </c>
      <c r="C21" s="13">
        <v>4</v>
      </c>
    </row>
    <row r="22" spans="1:3" ht="16.5" x14ac:dyDescent="0.25">
      <c r="A22" s="13" t="s">
        <v>177</v>
      </c>
      <c r="B22" s="13" t="s">
        <v>22</v>
      </c>
      <c r="C22" s="13">
        <v>4</v>
      </c>
    </row>
    <row r="23" spans="1:3" ht="16.5" x14ac:dyDescent="0.25">
      <c r="A23" s="13" t="s">
        <v>175</v>
      </c>
      <c r="B23" s="13" t="s">
        <v>8</v>
      </c>
      <c r="C23" s="13">
        <v>2</v>
      </c>
    </row>
    <row r="24" spans="1:3" ht="16.5" x14ac:dyDescent="0.25">
      <c r="A24" s="13" t="s">
        <v>211</v>
      </c>
      <c r="B24" s="13" t="s">
        <v>23</v>
      </c>
      <c r="C24" s="13">
        <v>1</v>
      </c>
    </row>
    <row r="25" spans="1:3" ht="16.5" x14ac:dyDescent="0.25">
      <c r="A25" s="13" t="s">
        <v>109</v>
      </c>
      <c r="B25" s="13" t="s">
        <v>153</v>
      </c>
      <c r="C25" s="13">
        <v>1</v>
      </c>
    </row>
    <row r="26" spans="1:3" ht="16.5" x14ac:dyDescent="0.25">
      <c r="A26" s="13" t="s">
        <v>136</v>
      </c>
      <c r="B26" s="13" t="s">
        <v>178</v>
      </c>
      <c r="C26" s="13">
        <v>1</v>
      </c>
    </row>
    <row r="27" spans="1:3" ht="16.5" x14ac:dyDescent="0.25">
      <c r="A27" s="13" t="s">
        <v>45</v>
      </c>
      <c r="B27" s="13" t="s">
        <v>200</v>
      </c>
      <c r="C27" s="13">
        <v>2</v>
      </c>
    </row>
    <row r="28" spans="1:3" ht="16.5" x14ac:dyDescent="0.25">
      <c r="A28" s="13" t="s">
        <v>165</v>
      </c>
      <c r="B28" s="13"/>
      <c r="C28" s="13">
        <v>2</v>
      </c>
    </row>
    <row r="29" spans="1:3" ht="16.5" x14ac:dyDescent="0.25">
      <c r="A29" s="13" t="s">
        <v>125</v>
      </c>
      <c r="B29" s="13" t="s">
        <v>1</v>
      </c>
      <c r="C29" s="13">
        <v>3</v>
      </c>
    </row>
    <row r="30" spans="1:3" ht="16.5" x14ac:dyDescent="0.25">
      <c r="A30" s="13" t="s">
        <v>129</v>
      </c>
      <c r="B30" s="13" t="s">
        <v>19</v>
      </c>
      <c r="C30" s="13">
        <v>26</v>
      </c>
    </row>
    <row r="31" spans="1:3" ht="16.5" x14ac:dyDescent="0.25">
      <c r="A31" s="13" t="s">
        <v>193</v>
      </c>
      <c r="B31" s="13"/>
      <c r="C31" s="13">
        <v>1</v>
      </c>
    </row>
    <row r="32" spans="1:3" ht="16.5" x14ac:dyDescent="0.25">
      <c r="A32" s="13" t="s">
        <v>112</v>
      </c>
      <c r="B32" s="13" t="s">
        <v>13</v>
      </c>
      <c r="C32" s="13">
        <v>2</v>
      </c>
    </row>
    <row r="33" spans="1:3" ht="16.5" x14ac:dyDescent="0.25">
      <c r="A33" s="13" t="s">
        <v>114</v>
      </c>
      <c r="B33" s="13" t="s">
        <v>10</v>
      </c>
      <c r="C33" s="13">
        <v>2</v>
      </c>
    </row>
    <row r="34" spans="1:3" ht="16.5" x14ac:dyDescent="0.25">
      <c r="A34" s="13" t="s">
        <v>115</v>
      </c>
      <c r="B34" s="13" t="s">
        <v>11</v>
      </c>
      <c r="C34" s="13">
        <v>2</v>
      </c>
    </row>
    <row r="35" spans="1:3" ht="16.5" x14ac:dyDescent="0.25">
      <c r="A35" s="13" t="s">
        <v>142</v>
      </c>
      <c r="B35" s="13" t="s">
        <v>6</v>
      </c>
      <c r="C35" s="13">
        <v>1</v>
      </c>
    </row>
    <row r="36" spans="1:3" ht="16.5" x14ac:dyDescent="0.25">
      <c r="A36" s="13" t="s">
        <v>144</v>
      </c>
      <c r="B36" s="13" t="s">
        <v>18</v>
      </c>
      <c r="C36" s="13">
        <v>1</v>
      </c>
    </row>
    <row r="37" spans="1:3" ht="16.5" x14ac:dyDescent="0.25">
      <c r="A37" s="13" t="s">
        <v>102</v>
      </c>
      <c r="B37" s="13" t="s">
        <v>17</v>
      </c>
      <c r="C37" s="13">
        <v>1</v>
      </c>
    </row>
    <row r="38" spans="1:3" ht="16.5" x14ac:dyDescent="0.25">
      <c r="A38" s="13" t="s">
        <v>110</v>
      </c>
      <c r="B38" s="13" t="s">
        <v>16</v>
      </c>
      <c r="C38" s="13">
        <v>1</v>
      </c>
    </row>
    <row r="39" spans="1:3" ht="16.5" x14ac:dyDescent="0.25">
      <c r="A39" s="13" t="s">
        <v>111</v>
      </c>
      <c r="B39" s="13" t="s">
        <v>38</v>
      </c>
      <c r="C39" s="13">
        <v>1</v>
      </c>
    </row>
    <row r="40" spans="1:3" ht="16.5" x14ac:dyDescent="0.25">
      <c r="A40" s="13" t="s">
        <v>67</v>
      </c>
      <c r="B40" s="13" t="s">
        <v>14</v>
      </c>
      <c r="C40" s="13">
        <v>1</v>
      </c>
    </row>
    <row r="41" spans="1:3" ht="16.5" x14ac:dyDescent="0.25">
      <c r="A41" s="13" t="s">
        <v>75</v>
      </c>
      <c r="B41" s="13" t="s">
        <v>14</v>
      </c>
      <c r="C41" s="13">
        <v>24</v>
      </c>
    </row>
    <row r="42" spans="1:3" ht="16.5" x14ac:dyDescent="0.25">
      <c r="A42" s="13" t="s">
        <v>132</v>
      </c>
      <c r="B42" s="13" t="s">
        <v>39</v>
      </c>
      <c r="C42" s="13">
        <v>20</v>
      </c>
    </row>
    <row r="43" spans="1:3" ht="16.5" x14ac:dyDescent="0.25">
      <c r="A43" s="13" t="s">
        <v>76</v>
      </c>
      <c r="B43" s="13" t="s">
        <v>15</v>
      </c>
      <c r="C43" s="13">
        <v>1</v>
      </c>
    </row>
    <row r="44" spans="1:3" ht="16.5" x14ac:dyDescent="0.25">
      <c r="A44" s="13" t="s">
        <v>79</v>
      </c>
      <c r="B44" s="13" t="s">
        <v>15</v>
      </c>
      <c r="C44" s="13">
        <v>24</v>
      </c>
    </row>
    <row r="45" spans="1:3" ht="16.5" x14ac:dyDescent="0.25">
      <c r="A45" s="13" t="s">
        <v>80</v>
      </c>
      <c r="B45" s="13" t="s">
        <v>14</v>
      </c>
      <c r="C45" s="13">
        <v>1</v>
      </c>
    </row>
    <row r="46" spans="1:3" ht="16.5" x14ac:dyDescent="0.25">
      <c r="A46" s="13" t="s">
        <v>137</v>
      </c>
      <c r="B46" s="13" t="s">
        <v>39</v>
      </c>
      <c r="C46" s="13">
        <v>1</v>
      </c>
    </row>
    <row r="47" spans="1:3" ht="16.5" x14ac:dyDescent="0.25">
      <c r="A47" s="13" t="s">
        <v>138</v>
      </c>
      <c r="B47" s="13" t="s">
        <v>15</v>
      </c>
      <c r="C47" s="13">
        <v>24</v>
      </c>
    </row>
    <row r="48" spans="1:3" ht="16.5" x14ac:dyDescent="0.25">
      <c r="A48" s="13" t="s">
        <v>82</v>
      </c>
      <c r="B48" s="13" t="s">
        <v>14</v>
      </c>
      <c r="C48" s="13">
        <v>6</v>
      </c>
    </row>
    <row r="49" spans="1:3" ht="16.5" x14ac:dyDescent="0.25">
      <c r="A49" s="13" t="s">
        <v>171</v>
      </c>
      <c r="B49" s="13" t="s">
        <v>14</v>
      </c>
      <c r="C49" s="13">
        <v>1</v>
      </c>
    </row>
    <row r="50" spans="1:3" ht="16.5" x14ac:dyDescent="0.25">
      <c r="A50" s="13" t="s">
        <v>85</v>
      </c>
      <c r="B50" s="13" t="s">
        <v>14</v>
      </c>
      <c r="C50" s="13">
        <v>1</v>
      </c>
    </row>
    <row r="51" spans="1:3" ht="16.5" x14ac:dyDescent="0.25">
      <c r="A51" s="13" t="s">
        <v>204</v>
      </c>
      <c r="B51" s="13" t="s">
        <v>39</v>
      </c>
      <c r="C51" s="13">
        <v>1</v>
      </c>
    </row>
    <row r="52" spans="1:3" ht="16.5" x14ac:dyDescent="0.25">
      <c r="A52" s="13" t="s">
        <v>98</v>
      </c>
      <c r="B52" s="13" t="s">
        <v>14</v>
      </c>
      <c r="C52" s="13">
        <v>3</v>
      </c>
    </row>
    <row r="53" spans="1:3" ht="16.5" x14ac:dyDescent="0.25">
      <c r="A53" s="13" t="s">
        <v>216</v>
      </c>
      <c r="B53" s="13" t="s">
        <v>39</v>
      </c>
      <c r="C53" s="13">
        <v>1</v>
      </c>
    </row>
    <row r="54" spans="1:3" ht="16.5" x14ac:dyDescent="0.25">
      <c r="A54" s="13" t="s">
        <v>88</v>
      </c>
      <c r="B54" s="13" t="s">
        <v>15</v>
      </c>
      <c r="C54" s="13">
        <v>24</v>
      </c>
    </row>
    <row r="55" spans="1:3" ht="16.5" x14ac:dyDescent="0.25">
      <c r="A55" s="13" t="s">
        <v>89</v>
      </c>
      <c r="B55" s="13" t="s">
        <v>14</v>
      </c>
      <c r="C55" s="13">
        <v>1</v>
      </c>
    </row>
    <row r="56" spans="1:3" ht="16.5" x14ac:dyDescent="0.25">
      <c r="A56" s="13" t="s">
        <v>207</v>
      </c>
      <c r="B56" s="13" t="s">
        <v>14</v>
      </c>
      <c r="C56" s="13">
        <v>20</v>
      </c>
    </row>
    <row r="57" spans="1:3" ht="16.5" x14ac:dyDescent="0.25">
      <c r="A57" s="13" t="s">
        <v>154</v>
      </c>
      <c r="B57" s="13"/>
      <c r="C57" s="13">
        <v>1</v>
      </c>
    </row>
    <row r="58" spans="1:3" ht="16.5" x14ac:dyDescent="0.25">
      <c r="A58" s="13" t="s">
        <v>149</v>
      </c>
      <c r="B58" s="13" t="s">
        <v>150</v>
      </c>
      <c r="C58" s="13">
        <v>2</v>
      </c>
    </row>
    <row r="59" spans="1:3" ht="16.5" x14ac:dyDescent="0.25">
      <c r="A59" s="13" t="s">
        <v>53</v>
      </c>
      <c r="B59" s="13" t="s">
        <v>52</v>
      </c>
      <c r="C59" s="13">
        <v>1</v>
      </c>
    </row>
    <row r="60" spans="1:3" ht="16.5" x14ac:dyDescent="0.25">
      <c r="A60" s="13" t="s">
        <v>20</v>
      </c>
      <c r="B60" s="13" t="s">
        <v>21</v>
      </c>
      <c r="C60" s="13">
        <v>1</v>
      </c>
    </row>
    <row r="61" spans="1:3" ht="16.5" x14ac:dyDescent="0.25">
      <c r="A61" s="13" t="s">
        <v>105</v>
      </c>
      <c r="B61" s="13" t="s">
        <v>7</v>
      </c>
      <c r="C61" s="13">
        <v>20</v>
      </c>
    </row>
    <row r="62" spans="1:3" ht="16.5" x14ac:dyDescent="0.25">
      <c r="A62" s="13" t="s">
        <v>103</v>
      </c>
      <c r="B62" s="13" t="s">
        <v>7</v>
      </c>
      <c r="C62" s="13">
        <v>24</v>
      </c>
    </row>
    <row r="63" spans="1:3" ht="16.5" x14ac:dyDescent="0.25">
      <c r="A63" s="13" t="s">
        <v>24</v>
      </c>
      <c r="B63" s="13" t="s">
        <v>25</v>
      </c>
      <c r="C63" s="13">
        <v>1</v>
      </c>
    </row>
    <row r="64" spans="1:3" ht="16.5" x14ac:dyDescent="0.25">
      <c r="A64" s="13" t="s">
        <v>179</v>
      </c>
      <c r="B64" s="13" t="s">
        <v>99</v>
      </c>
      <c r="C64" s="13">
        <v>2</v>
      </c>
    </row>
    <row r="65" spans="1:3" ht="16.5" x14ac:dyDescent="0.25">
      <c r="A65" s="13" t="s">
        <v>121</v>
      </c>
      <c r="B65" s="13" t="s">
        <v>151</v>
      </c>
      <c r="C65" s="13">
        <v>1</v>
      </c>
    </row>
    <row r="66" spans="1:3" ht="16.5" x14ac:dyDescent="0.25">
      <c r="A66" s="13" t="s">
        <v>122</v>
      </c>
      <c r="B66" s="13" t="s">
        <v>12</v>
      </c>
      <c r="C66" s="13">
        <v>1</v>
      </c>
    </row>
    <row r="67" spans="1:3" ht="16.5" x14ac:dyDescent="0.25">
      <c r="A67" s="13" t="s">
        <v>213</v>
      </c>
      <c r="B67" s="13" t="s">
        <v>151</v>
      </c>
      <c r="C67" s="13">
        <v>1</v>
      </c>
    </row>
    <row r="68" spans="1:3" ht="16.5" x14ac:dyDescent="0.25">
      <c r="A68" s="13" t="s">
        <v>214</v>
      </c>
      <c r="B68" s="13" t="s">
        <v>215</v>
      </c>
      <c r="C68" s="13">
        <v>1</v>
      </c>
    </row>
    <row r="69" spans="1:3" ht="16.5" x14ac:dyDescent="0.25">
      <c r="A69" s="13" t="s">
        <v>133</v>
      </c>
      <c r="B69" s="13" t="s">
        <v>27</v>
      </c>
      <c r="C69" s="13">
        <v>1</v>
      </c>
    </row>
    <row r="70" spans="1:3" ht="16.5" x14ac:dyDescent="0.25">
      <c r="A70" s="13" t="s">
        <v>123</v>
      </c>
      <c r="B70" s="13" t="s">
        <v>26</v>
      </c>
      <c r="C70" s="13">
        <v>1</v>
      </c>
    </row>
    <row r="71" spans="1:3" ht="16.5" x14ac:dyDescent="0.25">
      <c r="A71" s="13" t="s">
        <v>236</v>
      </c>
      <c r="B71" s="13"/>
      <c r="C71" s="13">
        <v>1</v>
      </c>
    </row>
    <row r="72" spans="1:3" ht="16.5" x14ac:dyDescent="0.25">
      <c r="A72" s="16" t="s">
        <v>237</v>
      </c>
      <c r="B72" s="16"/>
      <c r="C72" s="1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14" sqref="E14"/>
    </sheetView>
  </sheetViews>
  <sheetFormatPr defaultRowHeight="15" x14ac:dyDescent="0.25"/>
  <cols>
    <col min="1" max="1" width="20.140625" bestFit="1" customWidth="1"/>
    <col min="2" max="2" width="28.28515625" bestFit="1" customWidth="1"/>
    <col min="3" max="3" width="20.85546875" bestFit="1" customWidth="1"/>
  </cols>
  <sheetData>
    <row r="1" spans="1:3" ht="16.5" x14ac:dyDescent="0.25">
      <c r="A1" s="4" t="s">
        <v>54</v>
      </c>
      <c r="B1" s="4" t="s">
        <v>0</v>
      </c>
      <c r="C1" s="7" t="s">
        <v>55</v>
      </c>
    </row>
    <row r="2" spans="1:3" ht="16.5" x14ac:dyDescent="0.25">
      <c r="A2" s="13" t="s">
        <v>71</v>
      </c>
      <c r="B2" s="13" t="s">
        <v>4</v>
      </c>
      <c r="C2" s="13">
        <v>3</v>
      </c>
    </row>
    <row r="3" spans="1:3" ht="16.5" x14ac:dyDescent="0.25">
      <c r="A3" s="13" t="s">
        <v>72</v>
      </c>
      <c r="B3" s="13" t="s">
        <v>2</v>
      </c>
      <c r="C3" s="13">
        <v>1</v>
      </c>
    </row>
    <row r="4" spans="1:3" ht="16.5" x14ac:dyDescent="0.25">
      <c r="A4" s="13" t="s">
        <v>73</v>
      </c>
      <c r="B4" s="13" t="s">
        <v>34</v>
      </c>
      <c r="C4" s="13">
        <v>1</v>
      </c>
    </row>
    <row r="5" spans="1:3" ht="16.5" x14ac:dyDescent="0.25">
      <c r="A5" s="13" t="s">
        <v>172</v>
      </c>
      <c r="B5" s="13" t="s">
        <v>3</v>
      </c>
      <c r="C5" s="13">
        <v>3</v>
      </c>
    </row>
    <row r="6" spans="1:3" ht="16.5" x14ac:dyDescent="0.25">
      <c r="A6" s="13" t="s">
        <v>91</v>
      </c>
      <c r="B6" s="13" t="s">
        <v>2</v>
      </c>
      <c r="C6" s="13">
        <v>2</v>
      </c>
    </row>
    <row r="7" spans="1:3" ht="16.5" x14ac:dyDescent="0.25">
      <c r="A7" s="13" t="s">
        <v>92</v>
      </c>
      <c r="B7" s="13" t="s">
        <v>2</v>
      </c>
      <c r="C7" s="13">
        <v>20</v>
      </c>
    </row>
    <row r="8" spans="1:3" ht="16.5" x14ac:dyDescent="0.25">
      <c r="A8" s="13" t="s">
        <v>174</v>
      </c>
      <c r="B8" s="13" t="s">
        <v>152</v>
      </c>
      <c r="C8" s="13">
        <v>2</v>
      </c>
    </row>
    <row r="9" spans="1:3" ht="16.5" x14ac:dyDescent="0.25">
      <c r="A9" s="13" t="s">
        <v>93</v>
      </c>
      <c r="B9" s="13" t="s">
        <v>2</v>
      </c>
      <c r="C9" s="13">
        <v>1</v>
      </c>
    </row>
    <row r="10" spans="1:3" ht="16.5" x14ac:dyDescent="0.25">
      <c r="A10" s="13" t="s">
        <v>94</v>
      </c>
      <c r="B10" s="13" t="s">
        <v>2</v>
      </c>
      <c r="C10" s="13">
        <v>2</v>
      </c>
    </row>
    <row r="11" spans="1:3" ht="16.5" x14ac:dyDescent="0.25">
      <c r="A11" s="13" t="s">
        <v>134</v>
      </c>
      <c r="B11" s="13" t="s">
        <v>34</v>
      </c>
      <c r="C11" s="13">
        <v>1</v>
      </c>
    </row>
    <row r="12" spans="1:3" ht="16.5" x14ac:dyDescent="0.25">
      <c r="A12" s="13" t="s">
        <v>206</v>
      </c>
      <c r="B12" s="13" t="s">
        <v>2</v>
      </c>
      <c r="C12" s="13">
        <v>1</v>
      </c>
    </row>
    <row r="13" spans="1:3" ht="16.5" x14ac:dyDescent="0.25">
      <c r="A13" s="13" t="s">
        <v>95</v>
      </c>
      <c r="B13" s="13" t="s">
        <v>28</v>
      </c>
      <c r="C13" s="13">
        <v>1</v>
      </c>
    </row>
    <row r="14" spans="1:3" ht="16.5" x14ac:dyDescent="0.25">
      <c r="A14" s="13" t="s">
        <v>180</v>
      </c>
      <c r="B14" s="13" t="s">
        <v>181</v>
      </c>
      <c r="C14" s="13">
        <v>3</v>
      </c>
    </row>
    <row r="15" spans="1:3" ht="16.5" x14ac:dyDescent="0.25">
      <c r="A15" s="13" t="s">
        <v>146</v>
      </c>
      <c r="B15" s="13" t="s">
        <v>148</v>
      </c>
      <c r="C15" s="13">
        <v>22</v>
      </c>
    </row>
    <row r="16" spans="1:3" ht="16.5" x14ac:dyDescent="0.25">
      <c r="A16" s="13" t="s">
        <v>126</v>
      </c>
      <c r="B16" s="13" t="s">
        <v>100</v>
      </c>
      <c r="C16" s="13">
        <v>2</v>
      </c>
    </row>
    <row r="17" spans="1:3" ht="16.5" x14ac:dyDescent="0.25">
      <c r="A17" s="13" t="s">
        <v>127</v>
      </c>
      <c r="B17" s="13" t="s">
        <v>42</v>
      </c>
      <c r="C17" s="13">
        <v>10</v>
      </c>
    </row>
    <row r="18" spans="1:3" ht="16.5" x14ac:dyDescent="0.25">
      <c r="A18" s="13" t="s">
        <v>128</v>
      </c>
      <c r="B18" s="13" t="s">
        <v>42</v>
      </c>
      <c r="C18" s="13">
        <v>1</v>
      </c>
    </row>
    <row r="19" spans="1:3" ht="16.5" x14ac:dyDescent="0.25">
      <c r="A19" s="13" t="s">
        <v>199</v>
      </c>
      <c r="B19" s="13" t="s">
        <v>42</v>
      </c>
      <c r="C19" s="13">
        <v>1</v>
      </c>
    </row>
    <row r="20" spans="1:3" ht="16.5" x14ac:dyDescent="0.25">
      <c r="A20" s="13" t="s">
        <v>108</v>
      </c>
      <c r="B20" s="13" t="s">
        <v>5</v>
      </c>
      <c r="C20" s="13">
        <v>1</v>
      </c>
    </row>
    <row r="21" spans="1:3" ht="16.5" x14ac:dyDescent="0.25">
      <c r="A21" s="13" t="s">
        <v>101</v>
      </c>
      <c r="B21" s="13" t="s">
        <v>22</v>
      </c>
      <c r="C21" s="13">
        <v>4</v>
      </c>
    </row>
    <row r="22" spans="1:3" ht="16.5" x14ac:dyDescent="0.25">
      <c r="A22" s="13" t="s">
        <v>177</v>
      </c>
      <c r="B22" s="13" t="s">
        <v>22</v>
      </c>
      <c r="C22" s="13">
        <v>4</v>
      </c>
    </row>
    <row r="23" spans="1:3" ht="16.5" x14ac:dyDescent="0.25">
      <c r="A23" s="13" t="s">
        <v>175</v>
      </c>
      <c r="B23" s="13" t="s">
        <v>8</v>
      </c>
      <c r="C23" s="13">
        <v>2</v>
      </c>
    </row>
    <row r="24" spans="1:3" ht="16.5" x14ac:dyDescent="0.25">
      <c r="A24" s="13" t="s">
        <v>211</v>
      </c>
      <c r="B24" s="13" t="s">
        <v>23</v>
      </c>
      <c r="C24" s="13">
        <v>1</v>
      </c>
    </row>
    <row r="25" spans="1:3" ht="16.5" x14ac:dyDescent="0.25">
      <c r="A25" s="13" t="s">
        <v>109</v>
      </c>
      <c r="B25" s="13" t="s">
        <v>153</v>
      </c>
      <c r="C25" s="13">
        <v>1</v>
      </c>
    </row>
    <row r="26" spans="1:3" ht="16.5" x14ac:dyDescent="0.25">
      <c r="A26" s="13" t="s">
        <v>136</v>
      </c>
      <c r="B26" s="13" t="s">
        <v>178</v>
      </c>
      <c r="C26" s="13">
        <v>1</v>
      </c>
    </row>
    <row r="27" spans="1:3" ht="16.5" x14ac:dyDescent="0.25">
      <c r="A27" s="13" t="s">
        <v>45</v>
      </c>
      <c r="B27" s="13" t="s">
        <v>200</v>
      </c>
      <c r="C27" s="13">
        <v>2</v>
      </c>
    </row>
    <row r="28" spans="1:3" ht="16.5" x14ac:dyDescent="0.25">
      <c r="A28" s="13" t="s">
        <v>165</v>
      </c>
      <c r="B28" s="13"/>
      <c r="C28" s="13">
        <v>2</v>
      </c>
    </row>
    <row r="29" spans="1:3" ht="16.5" x14ac:dyDescent="0.25">
      <c r="A29" s="13" t="s">
        <v>125</v>
      </c>
      <c r="B29" s="13" t="s">
        <v>1</v>
      </c>
      <c r="C29" s="13">
        <v>3</v>
      </c>
    </row>
    <row r="30" spans="1:3" ht="16.5" x14ac:dyDescent="0.25">
      <c r="A30" s="13" t="s">
        <v>129</v>
      </c>
      <c r="B30" s="13" t="s">
        <v>19</v>
      </c>
      <c r="C30" s="13">
        <v>26</v>
      </c>
    </row>
    <row r="31" spans="1:3" ht="16.5" x14ac:dyDescent="0.25">
      <c r="A31" s="13" t="s">
        <v>193</v>
      </c>
      <c r="B31" s="13"/>
      <c r="C31" s="13">
        <v>1</v>
      </c>
    </row>
    <row r="32" spans="1:3" ht="16.5" x14ac:dyDescent="0.25">
      <c r="A32" s="13" t="s">
        <v>112</v>
      </c>
      <c r="B32" s="13" t="s">
        <v>13</v>
      </c>
      <c r="C32" s="13">
        <v>2</v>
      </c>
    </row>
    <row r="33" spans="1:3" ht="16.5" x14ac:dyDescent="0.25">
      <c r="A33" s="13" t="s">
        <v>114</v>
      </c>
      <c r="B33" s="13" t="s">
        <v>10</v>
      </c>
      <c r="C33" s="13">
        <v>2</v>
      </c>
    </row>
    <row r="34" spans="1:3" ht="16.5" x14ac:dyDescent="0.25">
      <c r="A34" s="13" t="s">
        <v>115</v>
      </c>
      <c r="B34" s="13" t="s">
        <v>11</v>
      </c>
      <c r="C34" s="13">
        <v>2</v>
      </c>
    </row>
    <row r="35" spans="1:3" ht="16.5" x14ac:dyDescent="0.25">
      <c r="A35" s="13" t="s">
        <v>142</v>
      </c>
      <c r="B35" s="13" t="s">
        <v>6</v>
      </c>
      <c r="C35" s="13">
        <v>1</v>
      </c>
    </row>
    <row r="36" spans="1:3" ht="16.5" x14ac:dyDescent="0.25">
      <c r="A36" s="13" t="s">
        <v>144</v>
      </c>
      <c r="B36" s="13" t="s">
        <v>18</v>
      </c>
      <c r="C36" s="13">
        <v>1</v>
      </c>
    </row>
    <row r="37" spans="1:3" ht="16.5" x14ac:dyDescent="0.25">
      <c r="A37" s="13" t="s">
        <v>102</v>
      </c>
      <c r="B37" s="13" t="s">
        <v>17</v>
      </c>
      <c r="C37" s="13">
        <v>1</v>
      </c>
    </row>
    <row r="38" spans="1:3" ht="16.5" x14ac:dyDescent="0.25">
      <c r="A38" s="13" t="s">
        <v>110</v>
      </c>
      <c r="B38" s="13" t="s">
        <v>16</v>
      </c>
      <c r="C38" s="13">
        <v>1</v>
      </c>
    </row>
    <row r="39" spans="1:3" ht="16.5" x14ac:dyDescent="0.25">
      <c r="A39" s="13" t="s">
        <v>111</v>
      </c>
      <c r="B39" s="13" t="s">
        <v>38</v>
      </c>
      <c r="C39" s="13">
        <v>1</v>
      </c>
    </row>
    <row r="40" spans="1:3" ht="16.5" x14ac:dyDescent="0.25">
      <c r="A40" s="13" t="s">
        <v>67</v>
      </c>
      <c r="B40" s="13" t="s">
        <v>14</v>
      </c>
      <c r="C40" s="13">
        <v>1</v>
      </c>
    </row>
    <row r="41" spans="1:3" ht="16.5" x14ac:dyDescent="0.25">
      <c r="A41" s="13" t="s">
        <v>75</v>
      </c>
      <c r="B41" s="13" t="s">
        <v>14</v>
      </c>
      <c r="C41" s="13">
        <v>24</v>
      </c>
    </row>
    <row r="42" spans="1:3" ht="16.5" x14ac:dyDescent="0.25">
      <c r="A42" s="13" t="s">
        <v>132</v>
      </c>
      <c r="B42" s="13" t="s">
        <v>39</v>
      </c>
      <c r="C42" s="13">
        <v>20</v>
      </c>
    </row>
    <row r="43" spans="1:3" ht="16.5" x14ac:dyDescent="0.25">
      <c r="A43" s="13" t="s">
        <v>76</v>
      </c>
      <c r="B43" s="13" t="s">
        <v>15</v>
      </c>
      <c r="C43" s="13">
        <v>1</v>
      </c>
    </row>
    <row r="44" spans="1:3" ht="16.5" x14ac:dyDescent="0.25">
      <c r="A44" s="13" t="s">
        <v>79</v>
      </c>
      <c r="B44" s="13" t="s">
        <v>15</v>
      </c>
      <c r="C44" s="13">
        <v>24</v>
      </c>
    </row>
    <row r="45" spans="1:3" ht="16.5" x14ac:dyDescent="0.25">
      <c r="A45" s="13" t="s">
        <v>80</v>
      </c>
      <c r="B45" s="13" t="s">
        <v>14</v>
      </c>
      <c r="C45" s="13">
        <v>1</v>
      </c>
    </row>
    <row r="46" spans="1:3" ht="16.5" x14ac:dyDescent="0.25">
      <c r="A46" s="13" t="s">
        <v>137</v>
      </c>
      <c r="B46" s="13" t="s">
        <v>39</v>
      </c>
      <c r="C46" s="13">
        <v>1</v>
      </c>
    </row>
    <row r="47" spans="1:3" ht="16.5" x14ac:dyDescent="0.25">
      <c r="A47" s="13" t="s">
        <v>138</v>
      </c>
      <c r="B47" s="13" t="s">
        <v>15</v>
      </c>
      <c r="C47" s="13">
        <v>24</v>
      </c>
    </row>
    <row r="48" spans="1:3" ht="16.5" x14ac:dyDescent="0.25">
      <c r="A48" s="13" t="s">
        <v>82</v>
      </c>
      <c r="B48" s="13" t="s">
        <v>14</v>
      </c>
      <c r="C48" s="13">
        <v>6</v>
      </c>
    </row>
    <row r="49" spans="1:3" ht="16.5" x14ac:dyDescent="0.25">
      <c r="A49" s="13" t="s">
        <v>171</v>
      </c>
      <c r="B49" s="13" t="s">
        <v>14</v>
      </c>
      <c r="C49" s="13">
        <v>1</v>
      </c>
    </row>
    <row r="50" spans="1:3" ht="16.5" x14ac:dyDescent="0.25">
      <c r="A50" s="13" t="s">
        <v>85</v>
      </c>
      <c r="B50" s="13" t="s">
        <v>14</v>
      </c>
      <c r="C50" s="13">
        <v>1</v>
      </c>
    </row>
    <row r="51" spans="1:3" ht="16.5" x14ac:dyDescent="0.25">
      <c r="A51" s="13" t="s">
        <v>204</v>
      </c>
      <c r="B51" s="13" t="s">
        <v>39</v>
      </c>
      <c r="C51" s="13">
        <v>1</v>
      </c>
    </row>
    <row r="52" spans="1:3" ht="16.5" x14ac:dyDescent="0.25">
      <c r="A52" s="13" t="s">
        <v>98</v>
      </c>
      <c r="B52" s="13" t="s">
        <v>14</v>
      </c>
      <c r="C52" s="13">
        <v>3</v>
      </c>
    </row>
    <row r="53" spans="1:3" ht="16.5" x14ac:dyDescent="0.25">
      <c r="A53" s="13" t="s">
        <v>216</v>
      </c>
      <c r="B53" s="13" t="s">
        <v>39</v>
      </c>
      <c r="C53" s="13">
        <v>1</v>
      </c>
    </row>
    <row r="54" spans="1:3" ht="16.5" x14ac:dyDescent="0.25">
      <c r="A54" s="13" t="s">
        <v>88</v>
      </c>
      <c r="B54" s="13" t="s">
        <v>15</v>
      </c>
      <c r="C54" s="13">
        <v>24</v>
      </c>
    </row>
    <row r="55" spans="1:3" ht="16.5" x14ac:dyDescent="0.25">
      <c r="A55" s="13" t="s">
        <v>89</v>
      </c>
      <c r="B55" s="13" t="s">
        <v>14</v>
      </c>
      <c r="C55" s="13">
        <v>1</v>
      </c>
    </row>
    <row r="56" spans="1:3" ht="16.5" x14ac:dyDescent="0.25">
      <c r="A56" s="13" t="s">
        <v>207</v>
      </c>
      <c r="B56" s="13" t="s">
        <v>14</v>
      </c>
      <c r="C56" s="13">
        <v>20</v>
      </c>
    </row>
    <row r="57" spans="1:3" ht="16.5" x14ac:dyDescent="0.25">
      <c r="A57" s="13" t="s">
        <v>154</v>
      </c>
      <c r="B57" s="13"/>
      <c r="C57" s="13">
        <v>1</v>
      </c>
    </row>
    <row r="58" spans="1:3" ht="16.5" x14ac:dyDescent="0.25">
      <c r="A58" s="13" t="s">
        <v>149</v>
      </c>
      <c r="B58" s="13" t="s">
        <v>150</v>
      </c>
      <c r="C58" s="13">
        <v>2</v>
      </c>
    </row>
    <row r="59" spans="1:3" ht="16.5" x14ac:dyDescent="0.25">
      <c r="A59" s="13" t="s">
        <v>53</v>
      </c>
      <c r="B59" s="13" t="s">
        <v>52</v>
      </c>
      <c r="C59" s="13">
        <v>1</v>
      </c>
    </row>
    <row r="60" spans="1:3" ht="16.5" x14ac:dyDescent="0.25">
      <c r="A60" s="13" t="s">
        <v>20</v>
      </c>
      <c r="B60" s="13" t="s">
        <v>21</v>
      </c>
      <c r="C60" s="13">
        <v>1</v>
      </c>
    </row>
    <row r="61" spans="1:3" ht="16.5" x14ac:dyDescent="0.25">
      <c r="A61" s="13" t="s">
        <v>105</v>
      </c>
      <c r="B61" s="13" t="s">
        <v>7</v>
      </c>
      <c r="C61" s="13">
        <v>20</v>
      </c>
    </row>
    <row r="62" spans="1:3" ht="16.5" x14ac:dyDescent="0.25">
      <c r="A62" s="13" t="s">
        <v>103</v>
      </c>
      <c r="B62" s="13" t="s">
        <v>7</v>
      </c>
      <c r="C62" s="13">
        <v>24</v>
      </c>
    </row>
    <row r="63" spans="1:3" ht="16.5" x14ac:dyDescent="0.25">
      <c r="A63" s="13" t="s">
        <v>24</v>
      </c>
      <c r="B63" s="13" t="s">
        <v>25</v>
      </c>
      <c r="C63" s="13">
        <v>1</v>
      </c>
    </row>
    <row r="64" spans="1:3" ht="16.5" x14ac:dyDescent="0.25">
      <c r="A64" s="13" t="s">
        <v>179</v>
      </c>
      <c r="B64" s="13" t="s">
        <v>99</v>
      </c>
      <c r="C64" s="13">
        <v>2</v>
      </c>
    </row>
    <row r="65" spans="1:3" ht="16.5" x14ac:dyDescent="0.25">
      <c r="A65" s="13" t="s">
        <v>121</v>
      </c>
      <c r="B65" s="13" t="s">
        <v>151</v>
      </c>
      <c r="C65" s="13">
        <v>1</v>
      </c>
    </row>
    <row r="66" spans="1:3" ht="16.5" x14ac:dyDescent="0.25">
      <c r="A66" s="13" t="s">
        <v>122</v>
      </c>
      <c r="B66" s="13" t="s">
        <v>12</v>
      </c>
      <c r="C66" s="13">
        <v>1</v>
      </c>
    </row>
    <row r="67" spans="1:3" ht="16.5" x14ac:dyDescent="0.25">
      <c r="A67" s="13" t="s">
        <v>213</v>
      </c>
      <c r="B67" s="13" t="s">
        <v>151</v>
      </c>
      <c r="C67" s="13">
        <v>1</v>
      </c>
    </row>
    <row r="68" spans="1:3" ht="16.5" x14ac:dyDescent="0.25">
      <c r="A68" s="13" t="s">
        <v>214</v>
      </c>
      <c r="B68" s="13" t="s">
        <v>215</v>
      </c>
      <c r="C68" s="13">
        <v>1</v>
      </c>
    </row>
    <row r="69" spans="1:3" ht="16.5" x14ac:dyDescent="0.25">
      <c r="A69" s="13" t="s">
        <v>133</v>
      </c>
      <c r="B69" s="13" t="s">
        <v>27</v>
      </c>
      <c r="C69" s="13">
        <v>1</v>
      </c>
    </row>
    <row r="70" spans="1:3" ht="16.5" x14ac:dyDescent="0.25">
      <c r="A70" s="13" t="s">
        <v>123</v>
      </c>
      <c r="B70" s="13" t="s">
        <v>26</v>
      </c>
      <c r="C70" s="1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6" zoomScaleNormal="100" workbookViewId="0">
      <selection activeCell="A51" sqref="A51"/>
    </sheetView>
  </sheetViews>
  <sheetFormatPr defaultRowHeight="16.5" x14ac:dyDescent="0.25"/>
  <cols>
    <col min="1" max="1" width="26.7109375" style="5" bestFit="1" customWidth="1"/>
    <col min="2" max="2" width="27" style="5" bestFit="1" customWidth="1"/>
    <col min="3" max="3" width="20.85546875" style="5" bestFit="1" customWidth="1"/>
    <col min="6" max="6" width="16.7109375" customWidth="1"/>
  </cols>
  <sheetData>
    <row r="1" spans="1:3" s="1" customFormat="1" x14ac:dyDescent="0.25">
      <c r="A1" s="6" t="s">
        <v>54</v>
      </c>
      <c r="B1" s="4" t="s">
        <v>0</v>
      </c>
      <c r="C1" s="7" t="s">
        <v>55</v>
      </c>
    </row>
    <row r="2" spans="1:3" x14ac:dyDescent="0.25">
      <c r="A2" s="13" t="s">
        <v>71</v>
      </c>
      <c r="B2" s="13" t="s">
        <v>28</v>
      </c>
      <c r="C2" s="13">
        <v>2</v>
      </c>
    </row>
    <row r="3" spans="1:3" x14ac:dyDescent="0.25">
      <c r="A3" s="13" t="s">
        <v>72</v>
      </c>
      <c r="B3" s="13" t="s">
        <v>2</v>
      </c>
      <c r="C3" s="13">
        <v>1</v>
      </c>
    </row>
    <row r="4" spans="1:3" x14ac:dyDescent="0.25">
      <c r="A4" s="13" t="s">
        <v>172</v>
      </c>
      <c r="B4" s="13" t="s">
        <v>3</v>
      </c>
      <c r="C4" s="13">
        <v>2</v>
      </c>
    </row>
    <row r="5" spans="1:3" x14ac:dyDescent="0.25">
      <c r="A5" s="13" t="s">
        <v>91</v>
      </c>
      <c r="B5" s="13" t="s">
        <v>2</v>
      </c>
      <c r="C5" s="13">
        <v>1</v>
      </c>
    </row>
    <row r="6" spans="1:3" x14ac:dyDescent="0.25">
      <c r="A6" s="13" t="s">
        <v>92</v>
      </c>
      <c r="B6" s="13" t="s">
        <v>2</v>
      </c>
      <c r="C6" s="13">
        <v>24</v>
      </c>
    </row>
    <row r="7" spans="1:3" x14ac:dyDescent="0.25">
      <c r="A7" s="13" t="s">
        <v>174</v>
      </c>
      <c r="B7" s="13" t="s">
        <v>152</v>
      </c>
      <c r="C7" s="13">
        <v>1</v>
      </c>
    </row>
    <row r="8" spans="1:3" x14ac:dyDescent="0.25">
      <c r="A8" s="13" t="s">
        <v>93</v>
      </c>
      <c r="B8" s="13" t="s">
        <v>2</v>
      </c>
      <c r="C8" s="13">
        <v>19</v>
      </c>
    </row>
    <row r="9" spans="1:3" x14ac:dyDescent="0.25">
      <c r="A9" s="13" t="s">
        <v>94</v>
      </c>
      <c r="B9" s="13" t="s">
        <v>2</v>
      </c>
      <c r="C9" s="13">
        <v>2</v>
      </c>
    </row>
    <row r="10" spans="1:3" x14ac:dyDescent="0.25">
      <c r="A10" s="13" t="s">
        <v>95</v>
      </c>
      <c r="B10" s="13" t="s">
        <v>28</v>
      </c>
      <c r="C10" s="13">
        <v>1</v>
      </c>
    </row>
    <row r="11" spans="1:3" x14ac:dyDescent="0.25">
      <c r="A11" s="13" t="s">
        <v>180</v>
      </c>
      <c r="B11" s="13" t="s">
        <v>181</v>
      </c>
      <c r="C11" s="13">
        <v>2</v>
      </c>
    </row>
    <row r="12" spans="1:3" x14ac:dyDescent="0.25">
      <c r="A12" s="13" t="s">
        <v>146</v>
      </c>
      <c r="B12" s="13" t="s">
        <v>148</v>
      </c>
      <c r="C12" s="13">
        <v>27</v>
      </c>
    </row>
    <row r="13" spans="1:3" x14ac:dyDescent="0.25">
      <c r="A13" s="13" t="s">
        <v>126</v>
      </c>
      <c r="B13" s="13" t="s">
        <v>100</v>
      </c>
      <c r="C13" s="13">
        <v>1</v>
      </c>
    </row>
    <row r="14" spans="1:3" x14ac:dyDescent="0.25">
      <c r="A14" s="13" t="s">
        <v>127</v>
      </c>
      <c r="B14" s="13" t="s">
        <v>42</v>
      </c>
      <c r="C14" s="13">
        <v>4</v>
      </c>
    </row>
    <row r="15" spans="1:3" x14ac:dyDescent="0.25">
      <c r="A15" s="13" t="s">
        <v>128</v>
      </c>
      <c r="B15" s="13" t="s">
        <v>42</v>
      </c>
      <c r="C15" s="13">
        <v>1</v>
      </c>
    </row>
    <row r="16" spans="1:3" x14ac:dyDescent="0.25">
      <c r="A16" s="13" t="s">
        <v>199</v>
      </c>
      <c r="B16" s="13" t="s">
        <v>42</v>
      </c>
      <c r="C16" s="13">
        <v>1</v>
      </c>
    </row>
    <row r="17" spans="1:3" x14ac:dyDescent="0.25">
      <c r="A17" s="13" t="s">
        <v>108</v>
      </c>
      <c r="B17" s="13" t="s">
        <v>5</v>
      </c>
      <c r="C17" s="13">
        <v>2</v>
      </c>
    </row>
    <row r="18" spans="1:3" x14ac:dyDescent="0.25">
      <c r="A18" s="13" t="s">
        <v>104</v>
      </c>
      <c r="B18" s="13" t="s">
        <v>44</v>
      </c>
      <c r="C18" s="13">
        <v>1</v>
      </c>
    </row>
    <row r="19" spans="1:3" x14ac:dyDescent="0.25">
      <c r="A19" s="13" t="s">
        <v>101</v>
      </c>
      <c r="B19" s="13" t="s">
        <v>22</v>
      </c>
      <c r="C19" s="13">
        <v>5</v>
      </c>
    </row>
    <row r="20" spans="1:3" x14ac:dyDescent="0.25">
      <c r="A20" s="13" t="s">
        <v>177</v>
      </c>
      <c r="B20" s="13" t="s">
        <v>22</v>
      </c>
      <c r="C20" s="13">
        <v>3</v>
      </c>
    </row>
    <row r="21" spans="1:3" x14ac:dyDescent="0.25">
      <c r="A21" s="13" t="s">
        <v>175</v>
      </c>
      <c r="B21" s="13" t="s">
        <v>8</v>
      </c>
      <c r="C21" s="13">
        <v>1</v>
      </c>
    </row>
    <row r="22" spans="1:3" x14ac:dyDescent="0.25">
      <c r="A22" s="13" t="s">
        <v>211</v>
      </c>
      <c r="B22" s="13" t="s">
        <v>23</v>
      </c>
      <c r="C22" s="13">
        <v>1</v>
      </c>
    </row>
    <row r="23" spans="1:3" x14ac:dyDescent="0.25">
      <c r="A23" s="13" t="s">
        <v>118</v>
      </c>
      <c r="B23" s="13" t="s">
        <v>22</v>
      </c>
      <c r="C23" s="13">
        <v>1</v>
      </c>
    </row>
    <row r="24" spans="1:3" x14ac:dyDescent="0.25">
      <c r="A24" s="13" t="s">
        <v>165</v>
      </c>
      <c r="B24" s="13"/>
      <c r="C24" s="13">
        <v>1</v>
      </c>
    </row>
    <row r="25" spans="1:3" x14ac:dyDescent="0.25">
      <c r="A25" s="13" t="s">
        <v>124</v>
      </c>
      <c r="B25" s="13" t="s">
        <v>1</v>
      </c>
      <c r="C25" s="13">
        <v>1</v>
      </c>
    </row>
    <row r="26" spans="1:3" x14ac:dyDescent="0.25">
      <c r="A26" s="13" t="s">
        <v>125</v>
      </c>
      <c r="B26" s="13" t="s">
        <v>1</v>
      </c>
      <c r="C26" s="13">
        <v>3</v>
      </c>
    </row>
    <row r="27" spans="1:3" x14ac:dyDescent="0.25">
      <c r="A27" s="13" t="s">
        <v>129</v>
      </c>
      <c r="B27" s="13" t="s">
        <v>19</v>
      </c>
      <c r="C27" s="13">
        <v>42</v>
      </c>
    </row>
    <row r="28" spans="1:3" x14ac:dyDescent="0.25">
      <c r="A28" s="13" t="s">
        <v>130</v>
      </c>
      <c r="B28" s="13" t="s">
        <v>30</v>
      </c>
      <c r="C28" s="13">
        <v>1</v>
      </c>
    </row>
    <row r="29" spans="1:3" x14ac:dyDescent="0.25">
      <c r="A29" s="13" t="s">
        <v>131</v>
      </c>
      <c r="B29" s="13" t="s">
        <v>30</v>
      </c>
      <c r="C29" s="13">
        <v>16</v>
      </c>
    </row>
    <row r="30" spans="1:3" x14ac:dyDescent="0.25">
      <c r="A30" s="13" t="s">
        <v>113</v>
      </c>
      <c r="B30" s="13" t="s">
        <v>9</v>
      </c>
      <c r="C30" s="13">
        <v>2</v>
      </c>
    </row>
    <row r="31" spans="1:3" x14ac:dyDescent="0.25">
      <c r="A31" s="13" t="s">
        <v>112</v>
      </c>
      <c r="B31" s="13" t="s">
        <v>13</v>
      </c>
      <c r="C31" s="13">
        <v>1</v>
      </c>
    </row>
    <row r="32" spans="1:3" x14ac:dyDescent="0.25">
      <c r="A32" s="13" t="s">
        <v>114</v>
      </c>
      <c r="B32" s="13" t="s">
        <v>10</v>
      </c>
      <c r="C32" s="13">
        <v>1</v>
      </c>
    </row>
    <row r="33" spans="1:3" x14ac:dyDescent="0.25">
      <c r="A33" s="13" t="s">
        <v>115</v>
      </c>
      <c r="B33" s="13" t="s">
        <v>11</v>
      </c>
      <c r="C33" s="13">
        <v>2</v>
      </c>
    </row>
    <row r="34" spans="1:3" x14ac:dyDescent="0.25">
      <c r="A34" s="13" t="s">
        <v>142</v>
      </c>
      <c r="B34" s="13" t="s">
        <v>6</v>
      </c>
      <c r="C34" s="13">
        <v>1</v>
      </c>
    </row>
    <row r="35" spans="1:3" ht="15" customHeight="1" x14ac:dyDescent="0.25">
      <c r="A35" s="13" t="s">
        <v>144</v>
      </c>
      <c r="B35" s="13" t="s">
        <v>18</v>
      </c>
      <c r="C35" s="13">
        <v>1</v>
      </c>
    </row>
    <row r="36" spans="1:3" x14ac:dyDescent="0.25">
      <c r="A36" s="13" t="s">
        <v>102</v>
      </c>
      <c r="B36" s="13" t="s">
        <v>17</v>
      </c>
      <c r="C36" s="13">
        <v>1</v>
      </c>
    </row>
    <row r="37" spans="1:3" x14ac:dyDescent="0.25">
      <c r="A37" s="13" t="s">
        <v>110</v>
      </c>
      <c r="B37" s="13" t="s">
        <v>16</v>
      </c>
      <c r="C37" s="13">
        <v>1</v>
      </c>
    </row>
    <row r="38" spans="1:3" x14ac:dyDescent="0.25">
      <c r="A38" s="13" t="s">
        <v>168</v>
      </c>
      <c r="B38" s="13" t="s">
        <v>29</v>
      </c>
      <c r="C38" s="13">
        <v>1</v>
      </c>
    </row>
    <row r="39" spans="1:3" x14ac:dyDescent="0.25">
      <c r="A39" s="13" t="s">
        <v>67</v>
      </c>
      <c r="B39" s="13" t="s">
        <v>14</v>
      </c>
      <c r="C39" s="13">
        <v>1</v>
      </c>
    </row>
    <row r="40" spans="1:3" x14ac:dyDescent="0.25">
      <c r="A40" s="13" t="s">
        <v>207</v>
      </c>
      <c r="B40" s="13" t="s">
        <v>14</v>
      </c>
      <c r="C40" s="13">
        <v>24</v>
      </c>
    </row>
    <row r="41" spans="1:3" x14ac:dyDescent="0.25">
      <c r="A41" s="13" t="s">
        <v>75</v>
      </c>
      <c r="B41" s="13" t="s">
        <v>14</v>
      </c>
      <c r="C41" s="13">
        <v>14</v>
      </c>
    </row>
    <row r="42" spans="1:3" x14ac:dyDescent="0.25">
      <c r="A42" s="13" t="s">
        <v>132</v>
      </c>
      <c r="B42" s="13" t="s">
        <v>39</v>
      </c>
      <c r="C42" s="13">
        <v>24</v>
      </c>
    </row>
    <row r="43" spans="1:3" x14ac:dyDescent="0.25">
      <c r="A43" s="13" t="s">
        <v>76</v>
      </c>
      <c r="B43" s="13" t="s">
        <v>15</v>
      </c>
      <c r="C43" s="13">
        <v>1</v>
      </c>
    </row>
    <row r="44" spans="1:3" x14ac:dyDescent="0.25">
      <c r="A44" s="13" t="s">
        <v>78</v>
      </c>
      <c r="B44" s="13" t="s">
        <v>15</v>
      </c>
      <c r="C44" s="13">
        <v>1</v>
      </c>
    </row>
    <row r="45" spans="1:3" x14ac:dyDescent="0.25">
      <c r="A45" s="13" t="s">
        <v>79</v>
      </c>
      <c r="B45" s="13" t="s">
        <v>15</v>
      </c>
      <c r="C45" s="13">
        <v>24</v>
      </c>
    </row>
    <row r="46" spans="1:3" x14ac:dyDescent="0.25">
      <c r="A46" s="13" t="s">
        <v>80</v>
      </c>
      <c r="B46" s="13" t="s">
        <v>14</v>
      </c>
      <c r="C46" s="13">
        <v>1</v>
      </c>
    </row>
    <row r="47" spans="1:3" x14ac:dyDescent="0.25">
      <c r="A47" s="13" t="s">
        <v>203</v>
      </c>
      <c r="B47" s="13" t="s">
        <v>15</v>
      </c>
      <c r="C47" s="13">
        <v>16</v>
      </c>
    </row>
    <row r="48" spans="1:3" x14ac:dyDescent="0.25">
      <c r="A48" s="13" t="s">
        <v>81</v>
      </c>
      <c r="B48" s="13" t="s">
        <v>14</v>
      </c>
      <c r="C48" s="13">
        <v>17</v>
      </c>
    </row>
    <row r="49" spans="1:3" x14ac:dyDescent="0.25">
      <c r="A49" s="13" t="s">
        <v>82</v>
      </c>
      <c r="B49" s="13" t="s">
        <v>14</v>
      </c>
      <c r="C49" s="13">
        <v>4</v>
      </c>
    </row>
    <row r="50" spans="1:3" x14ac:dyDescent="0.25">
      <c r="A50" s="13" t="s">
        <v>171</v>
      </c>
      <c r="B50" s="13" t="s">
        <v>14</v>
      </c>
      <c r="C50" s="13">
        <v>1</v>
      </c>
    </row>
    <row r="51" spans="1:3" x14ac:dyDescent="0.25">
      <c r="A51" s="13" t="s">
        <v>98</v>
      </c>
      <c r="B51" s="13" t="s">
        <v>14</v>
      </c>
      <c r="C51" s="13">
        <v>4</v>
      </c>
    </row>
    <row r="52" spans="1:3" x14ac:dyDescent="0.25">
      <c r="A52" s="13" t="s">
        <v>88</v>
      </c>
      <c r="B52" s="13" t="s">
        <v>15</v>
      </c>
      <c r="C52" s="13">
        <v>16</v>
      </c>
    </row>
    <row r="53" spans="1:3" x14ac:dyDescent="0.25">
      <c r="A53" s="13" t="s">
        <v>89</v>
      </c>
      <c r="B53" s="13" t="s">
        <v>14</v>
      </c>
      <c r="C53" s="13">
        <v>25</v>
      </c>
    </row>
    <row r="54" spans="1:3" x14ac:dyDescent="0.25">
      <c r="A54" s="13" t="s">
        <v>149</v>
      </c>
      <c r="B54" s="13" t="s">
        <v>150</v>
      </c>
      <c r="C54" s="13">
        <v>1</v>
      </c>
    </row>
    <row r="55" spans="1:3" x14ac:dyDescent="0.25">
      <c r="A55" s="13" t="s">
        <v>32</v>
      </c>
      <c r="B55" s="13" t="s">
        <v>33</v>
      </c>
      <c r="C55" s="13">
        <v>1</v>
      </c>
    </row>
    <row r="56" spans="1:3" x14ac:dyDescent="0.25">
      <c r="A56" s="13" t="s">
        <v>105</v>
      </c>
      <c r="B56" s="13" t="s">
        <v>7</v>
      </c>
      <c r="C56" s="13">
        <v>24</v>
      </c>
    </row>
    <row r="57" spans="1:3" s="1" customFormat="1" x14ac:dyDescent="0.25">
      <c r="A57" s="13" t="s">
        <v>103</v>
      </c>
      <c r="B57" s="13" t="s">
        <v>7</v>
      </c>
      <c r="C57" s="13">
        <v>24</v>
      </c>
    </row>
    <row r="58" spans="1:3" x14ac:dyDescent="0.25">
      <c r="A58" s="13" t="s">
        <v>24</v>
      </c>
      <c r="B58" s="13" t="s">
        <v>25</v>
      </c>
      <c r="C58" s="13">
        <v>1</v>
      </c>
    </row>
    <row r="59" spans="1:3" x14ac:dyDescent="0.25">
      <c r="A59" s="13" t="s">
        <v>179</v>
      </c>
      <c r="B59" s="13" t="s">
        <v>99</v>
      </c>
      <c r="C59" s="13">
        <v>2</v>
      </c>
    </row>
    <row r="60" spans="1:3" x14ac:dyDescent="0.25">
      <c r="A60" s="13" t="s">
        <v>119</v>
      </c>
      <c r="B60" s="13" t="s">
        <v>151</v>
      </c>
      <c r="C60" s="13">
        <v>1</v>
      </c>
    </row>
    <row r="61" spans="1:3" x14ac:dyDescent="0.25">
      <c r="A61" s="13" t="s">
        <v>120</v>
      </c>
      <c r="B61" s="13" t="s">
        <v>31</v>
      </c>
      <c r="C61" s="13">
        <v>1</v>
      </c>
    </row>
    <row r="62" spans="1:3" x14ac:dyDescent="0.25">
      <c r="A62" s="13" t="s">
        <v>133</v>
      </c>
      <c r="B62" s="13" t="s">
        <v>27</v>
      </c>
      <c r="C62" s="13">
        <v>1</v>
      </c>
    </row>
    <row r="63" spans="1:3" x14ac:dyDescent="0.25">
      <c r="A63" s="13" t="s">
        <v>123</v>
      </c>
      <c r="B63" s="13" t="s">
        <v>26</v>
      </c>
      <c r="C63" s="13">
        <v>1</v>
      </c>
    </row>
    <row r="64" spans="1:3" x14ac:dyDescent="0.25">
      <c r="A64" s="13" t="s">
        <v>239</v>
      </c>
      <c r="B64" s="13"/>
      <c r="C64" s="13">
        <v>1</v>
      </c>
    </row>
    <row r="65" spans="1:3" x14ac:dyDescent="0.25">
      <c r="A65" s="16" t="s">
        <v>240</v>
      </c>
      <c r="B65" s="16"/>
      <c r="C65" s="16"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0" workbookViewId="0">
      <selection activeCell="A69" sqref="A69:XFD70"/>
    </sheetView>
  </sheetViews>
  <sheetFormatPr defaultRowHeight="15" x14ac:dyDescent="0.25"/>
  <cols>
    <col min="1" max="1" width="26.7109375" bestFit="1" customWidth="1"/>
    <col min="2" max="2" width="27" bestFit="1" customWidth="1"/>
    <col min="3" max="3" width="20.85546875" bestFit="1" customWidth="1"/>
  </cols>
  <sheetData>
    <row r="1" spans="1:3" ht="16.5" x14ac:dyDescent="0.25">
      <c r="A1" s="6" t="s">
        <v>54</v>
      </c>
      <c r="B1" s="4" t="s">
        <v>0</v>
      </c>
      <c r="C1" s="7" t="s">
        <v>55</v>
      </c>
    </row>
    <row r="2" spans="1:3" ht="16.5" x14ac:dyDescent="0.25">
      <c r="A2" s="13" t="s">
        <v>73</v>
      </c>
      <c r="B2" s="13" t="s">
        <v>34</v>
      </c>
      <c r="C2" s="13">
        <v>2</v>
      </c>
    </row>
    <row r="3" spans="1:3" ht="16.5" x14ac:dyDescent="0.25">
      <c r="A3" s="13" t="s">
        <v>134</v>
      </c>
      <c r="B3" s="13" t="s">
        <v>34</v>
      </c>
      <c r="C3" s="13">
        <v>1</v>
      </c>
    </row>
    <row r="4" spans="1:3" ht="16.5" x14ac:dyDescent="0.25">
      <c r="A4" s="13" t="s">
        <v>69</v>
      </c>
      <c r="B4" s="13" t="s">
        <v>34</v>
      </c>
      <c r="C4" s="13">
        <v>1</v>
      </c>
    </row>
    <row r="5" spans="1:3" ht="16.5" x14ac:dyDescent="0.25">
      <c r="A5" s="13" t="s">
        <v>71</v>
      </c>
      <c r="B5" s="13" t="s">
        <v>28</v>
      </c>
      <c r="C5" s="13">
        <v>3</v>
      </c>
    </row>
    <row r="6" spans="1:3" ht="16.5" x14ac:dyDescent="0.25">
      <c r="A6" s="13" t="s">
        <v>72</v>
      </c>
      <c r="B6" s="13" t="s">
        <v>2</v>
      </c>
      <c r="C6" s="13">
        <v>1</v>
      </c>
    </row>
    <row r="7" spans="1:3" ht="16.5" x14ac:dyDescent="0.25">
      <c r="A7" s="13" t="s">
        <v>172</v>
      </c>
      <c r="B7" s="13" t="s">
        <v>3</v>
      </c>
      <c r="C7" s="13">
        <v>3</v>
      </c>
    </row>
    <row r="8" spans="1:3" ht="16.5" x14ac:dyDescent="0.25">
      <c r="A8" s="13" t="s">
        <v>91</v>
      </c>
      <c r="B8" s="13" t="s">
        <v>2</v>
      </c>
      <c r="C8" s="13">
        <v>1</v>
      </c>
    </row>
    <row r="9" spans="1:3" ht="16.5" x14ac:dyDescent="0.25">
      <c r="A9" s="13" t="s">
        <v>174</v>
      </c>
      <c r="B9" s="34" t="s">
        <v>152</v>
      </c>
      <c r="C9" s="13">
        <v>2</v>
      </c>
    </row>
    <row r="10" spans="1:3" ht="16.5" x14ac:dyDescent="0.25">
      <c r="A10" s="13" t="s">
        <v>93</v>
      </c>
      <c r="B10" s="13" t="s">
        <v>2</v>
      </c>
      <c r="C10" s="13">
        <v>15</v>
      </c>
    </row>
    <row r="11" spans="1:3" ht="16.5" x14ac:dyDescent="0.25">
      <c r="A11" s="13" t="s">
        <v>94</v>
      </c>
      <c r="B11" s="13" t="s">
        <v>2</v>
      </c>
      <c r="C11" s="13">
        <v>2</v>
      </c>
    </row>
    <row r="12" spans="1:3" ht="16.5" x14ac:dyDescent="0.25">
      <c r="A12" s="13" t="s">
        <v>206</v>
      </c>
      <c r="B12" s="13" t="s">
        <v>2</v>
      </c>
      <c r="C12" s="13">
        <v>1</v>
      </c>
    </row>
    <row r="13" spans="1:3" ht="16.5" x14ac:dyDescent="0.25">
      <c r="A13" s="13" t="s">
        <v>95</v>
      </c>
      <c r="B13" s="13" t="s">
        <v>28</v>
      </c>
      <c r="C13" s="13">
        <v>1</v>
      </c>
    </row>
    <row r="14" spans="1:3" ht="16.5" x14ac:dyDescent="0.25">
      <c r="A14" s="13" t="s">
        <v>180</v>
      </c>
      <c r="B14" s="13" t="s">
        <v>181</v>
      </c>
      <c r="C14" s="13">
        <v>3</v>
      </c>
    </row>
    <row r="15" spans="1:3" ht="16.5" x14ac:dyDescent="0.25">
      <c r="A15" s="13" t="s">
        <v>146</v>
      </c>
      <c r="B15" s="13" t="s">
        <v>148</v>
      </c>
      <c r="C15" s="13">
        <v>3</v>
      </c>
    </row>
    <row r="16" spans="1:3" ht="16.5" x14ac:dyDescent="0.25">
      <c r="A16" s="13" t="s">
        <v>126</v>
      </c>
      <c r="B16" s="13" t="s">
        <v>100</v>
      </c>
      <c r="C16" s="13">
        <v>2</v>
      </c>
    </row>
    <row r="17" spans="1:3" ht="16.5" x14ac:dyDescent="0.25">
      <c r="A17" s="13" t="s">
        <v>127</v>
      </c>
      <c r="B17" s="13" t="s">
        <v>42</v>
      </c>
      <c r="C17" s="13">
        <v>4</v>
      </c>
    </row>
    <row r="18" spans="1:3" ht="16.5" x14ac:dyDescent="0.25">
      <c r="A18" s="13" t="s">
        <v>128</v>
      </c>
      <c r="B18" s="13" t="s">
        <v>42</v>
      </c>
      <c r="C18" s="13">
        <v>1</v>
      </c>
    </row>
    <row r="19" spans="1:3" ht="16.5" x14ac:dyDescent="0.25">
      <c r="A19" s="13" t="s">
        <v>199</v>
      </c>
      <c r="B19" s="13" t="s">
        <v>42</v>
      </c>
      <c r="C19" s="13">
        <v>1</v>
      </c>
    </row>
    <row r="20" spans="1:3" ht="16.5" x14ac:dyDescent="0.25">
      <c r="A20" s="13" t="s">
        <v>208</v>
      </c>
      <c r="B20" s="13" t="s">
        <v>42</v>
      </c>
      <c r="C20" s="13">
        <v>1</v>
      </c>
    </row>
    <row r="21" spans="1:3" ht="16.5" x14ac:dyDescent="0.25">
      <c r="A21" s="13" t="s">
        <v>108</v>
      </c>
      <c r="B21" s="13" t="s">
        <v>5</v>
      </c>
      <c r="C21" s="13">
        <v>3</v>
      </c>
    </row>
    <row r="22" spans="1:3" ht="16.5" x14ac:dyDescent="0.25">
      <c r="A22" s="13" t="s">
        <v>104</v>
      </c>
      <c r="B22" s="13" t="s">
        <v>44</v>
      </c>
      <c r="C22" s="13">
        <v>1</v>
      </c>
    </row>
    <row r="23" spans="1:3" ht="16.5" x14ac:dyDescent="0.25">
      <c r="A23" s="13" t="s">
        <v>45</v>
      </c>
      <c r="B23" s="13" t="s">
        <v>200</v>
      </c>
      <c r="C23" s="13">
        <v>3</v>
      </c>
    </row>
    <row r="24" spans="1:3" ht="16.5" x14ac:dyDescent="0.25">
      <c r="A24" s="13" t="s">
        <v>101</v>
      </c>
      <c r="B24" s="13" t="s">
        <v>22</v>
      </c>
      <c r="C24" s="13">
        <v>2</v>
      </c>
    </row>
    <row r="25" spans="1:3" ht="16.5" x14ac:dyDescent="0.25">
      <c r="A25" s="13" t="s">
        <v>175</v>
      </c>
      <c r="B25" s="13" t="s">
        <v>8</v>
      </c>
      <c r="C25" s="13">
        <v>2</v>
      </c>
    </row>
    <row r="26" spans="1:3" ht="16.5" x14ac:dyDescent="0.25">
      <c r="A26" s="13" t="s">
        <v>211</v>
      </c>
      <c r="B26" s="13" t="s">
        <v>23</v>
      </c>
      <c r="C26" s="13">
        <v>1</v>
      </c>
    </row>
    <row r="27" spans="1:3" ht="16.5" x14ac:dyDescent="0.25">
      <c r="A27" s="13" t="s">
        <v>118</v>
      </c>
      <c r="B27" s="13" t="s">
        <v>22</v>
      </c>
      <c r="C27" s="13">
        <v>1</v>
      </c>
    </row>
    <row r="28" spans="1:3" ht="16.5" x14ac:dyDescent="0.25">
      <c r="A28" s="13" t="s">
        <v>109</v>
      </c>
      <c r="B28" s="13" t="s">
        <v>153</v>
      </c>
      <c r="C28" s="13">
        <v>2</v>
      </c>
    </row>
    <row r="29" spans="1:3" ht="16.5" x14ac:dyDescent="0.25">
      <c r="A29" s="13" t="s">
        <v>136</v>
      </c>
      <c r="B29" s="13" t="s">
        <v>178</v>
      </c>
      <c r="C29" s="13">
        <v>1</v>
      </c>
    </row>
    <row r="30" spans="1:3" ht="16.5" x14ac:dyDescent="0.25">
      <c r="A30" s="13" t="s">
        <v>165</v>
      </c>
      <c r="B30" s="13"/>
      <c r="C30" s="13">
        <v>1</v>
      </c>
    </row>
    <row r="31" spans="1:3" ht="16.5" x14ac:dyDescent="0.25">
      <c r="A31" s="13" t="s">
        <v>124</v>
      </c>
      <c r="B31" s="13" t="s">
        <v>1</v>
      </c>
      <c r="C31" s="13">
        <v>1</v>
      </c>
    </row>
    <row r="32" spans="1:3" ht="16.5" x14ac:dyDescent="0.25">
      <c r="A32" s="13" t="s">
        <v>125</v>
      </c>
      <c r="B32" s="13" t="s">
        <v>1</v>
      </c>
      <c r="C32" s="13">
        <v>3</v>
      </c>
    </row>
    <row r="33" spans="1:3" ht="16.5" x14ac:dyDescent="0.25">
      <c r="A33" s="13" t="s">
        <v>129</v>
      </c>
      <c r="B33" s="13" t="s">
        <v>19</v>
      </c>
      <c r="C33" s="13">
        <v>14</v>
      </c>
    </row>
    <row r="34" spans="1:3" ht="16.5" x14ac:dyDescent="0.25">
      <c r="A34" s="13" t="s">
        <v>130</v>
      </c>
      <c r="B34" s="13" t="s">
        <v>30</v>
      </c>
      <c r="C34" s="13">
        <v>1</v>
      </c>
    </row>
    <row r="35" spans="1:3" ht="16.5" x14ac:dyDescent="0.25">
      <c r="A35" s="13" t="s">
        <v>131</v>
      </c>
      <c r="B35" s="13" t="s">
        <v>30</v>
      </c>
      <c r="C35" s="13">
        <v>12</v>
      </c>
    </row>
    <row r="36" spans="1:3" ht="16.5" x14ac:dyDescent="0.25">
      <c r="A36" s="13" t="s">
        <v>112</v>
      </c>
      <c r="B36" s="13" t="s">
        <v>13</v>
      </c>
      <c r="C36" s="13">
        <v>1</v>
      </c>
    </row>
    <row r="37" spans="1:3" ht="16.5" x14ac:dyDescent="0.25">
      <c r="A37" s="13" t="s">
        <v>114</v>
      </c>
      <c r="B37" s="13" t="s">
        <v>10</v>
      </c>
      <c r="C37" s="13">
        <v>2</v>
      </c>
    </row>
    <row r="38" spans="1:3" ht="16.5" x14ac:dyDescent="0.25">
      <c r="A38" s="13" t="s">
        <v>115</v>
      </c>
      <c r="B38" s="13" t="s">
        <v>11</v>
      </c>
      <c r="C38" s="13">
        <v>1</v>
      </c>
    </row>
    <row r="39" spans="1:3" ht="16.5" x14ac:dyDescent="0.25">
      <c r="A39" s="13" t="s">
        <v>142</v>
      </c>
      <c r="B39" s="13" t="s">
        <v>6</v>
      </c>
      <c r="C39" s="13">
        <v>1</v>
      </c>
    </row>
    <row r="40" spans="1:3" ht="16.5" x14ac:dyDescent="0.25">
      <c r="A40" s="13" t="s">
        <v>144</v>
      </c>
      <c r="B40" s="13" t="s">
        <v>18</v>
      </c>
      <c r="C40" s="13">
        <v>1</v>
      </c>
    </row>
    <row r="41" spans="1:3" ht="16.5" x14ac:dyDescent="0.25">
      <c r="A41" s="13" t="s">
        <v>102</v>
      </c>
      <c r="B41" s="13" t="s">
        <v>17</v>
      </c>
      <c r="C41" s="13">
        <v>1</v>
      </c>
    </row>
    <row r="42" spans="1:3" ht="16.5" x14ac:dyDescent="0.25">
      <c r="A42" s="13" t="s">
        <v>110</v>
      </c>
      <c r="B42" s="13" t="s">
        <v>16</v>
      </c>
      <c r="C42" s="13">
        <v>1</v>
      </c>
    </row>
    <row r="43" spans="1:3" ht="16.5" x14ac:dyDescent="0.25">
      <c r="A43" s="13" t="s">
        <v>111</v>
      </c>
      <c r="B43" s="13" t="s">
        <v>38</v>
      </c>
      <c r="C43" s="13">
        <v>1</v>
      </c>
    </row>
    <row r="44" spans="1:3" ht="16.5" x14ac:dyDescent="0.25">
      <c r="A44" s="22" t="s">
        <v>209</v>
      </c>
      <c r="B44" s="13" t="s">
        <v>38</v>
      </c>
      <c r="C44" s="13">
        <v>1</v>
      </c>
    </row>
    <row r="45" spans="1:3" ht="16.5" x14ac:dyDescent="0.25">
      <c r="A45" s="13" t="s">
        <v>168</v>
      </c>
      <c r="B45" s="13" t="s">
        <v>29</v>
      </c>
      <c r="C45" s="13">
        <v>1</v>
      </c>
    </row>
    <row r="46" spans="1:3" ht="16.5" x14ac:dyDescent="0.25">
      <c r="A46" s="13" t="s">
        <v>67</v>
      </c>
      <c r="B46" s="13" t="s">
        <v>14</v>
      </c>
      <c r="C46" s="13">
        <v>1</v>
      </c>
    </row>
    <row r="47" spans="1:3" ht="16.5" x14ac:dyDescent="0.25">
      <c r="A47" s="13" t="s">
        <v>75</v>
      </c>
      <c r="B47" s="13" t="s">
        <v>14</v>
      </c>
      <c r="C47" s="13">
        <v>19</v>
      </c>
    </row>
    <row r="48" spans="1:3" ht="16.5" x14ac:dyDescent="0.25">
      <c r="A48" s="13" t="s">
        <v>76</v>
      </c>
      <c r="B48" s="13" t="s">
        <v>15</v>
      </c>
      <c r="C48" s="13">
        <v>2</v>
      </c>
    </row>
    <row r="49" spans="1:3" ht="16.5" x14ac:dyDescent="0.25">
      <c r="A49" s="13" t="s">
        <v>78</v>
      </c>
      <c r="B49" s="13" t="s">
        <v>15</v>
      </c>
      <c r="C49" s="13">
        <v>1</v>
      </c>
    </row>
    <row r="50" spans="1:3" ht="16.5" x14ac:dyDescent="0.25">
      <c r="A50" s="13" t="s">
        <v>80</v>
      </c>
      <c r="B50" s="13" t="s">
        <v>14</v>
      </c>
      <c r="C50" s="13">
        <v>1</v>
      </c>
    </row>
    <row r="51" spans="1:3" ht="16.5" x14ac:dyDescent="0.25">
      <c r="A51" s="13" t="s">
        <v>203</v>
      </c>
      <c r="B51" s="13" t="s">
        <v>15</v>
      </c>
      <c r="C51" s="13">
        <v>12</v>
      </c>
    </row>
    <row r="52" spans="1:3" ht="16.5" x14ac:dyDescent="0.25">
      <c r="A52" s="13" t="s">
        <v>81</v>
      </c>
      <c r="B52" s="13" t="s">
        <v>14</v>
      </c>
      <c r="C52" s="13">
        <v>13</v>
      </c>
    </row>
    <row r="53" spans="1:3" ht="16.5" x14ac:dyDescent="0.25">
      <c r="A53" s="13" t="s">
        <v>82</v>
      </c>
      <c r="B53" s="13" t="s">
        <v>14</v>
      </c>
      <c r="C53" s="13">
        <v>6</v>
      </c>
    </row>
    <row r="54" spans="1:3" ht="16.5" x14ac:dyDescent="0.25">
      <c r="A54" s="13" t="s">
        <v>171</v>
      </c>
      <c r="B54" s="13" t="s">
        <v>14</v>
      </c>
      <c r="C54" s="13">
        <v>1</v>
      </c>
    </row>
    <row r="55" spans="1:3" ht="16.5" x14ac:dyDescent="0.25">
      <c r="A55" s="13" t="s">
        <v>98</v>
      </c>
      <c r="B55" s="13" t="s">
        <v>14</v>
      </c>
      <c r="C55" s="13">
        <v>4</v>
      </c>
    </row>
    <row r="56" spans="1:3" ht="16.5" x14ac:dyDescent="0.25">
      <c r="A56" s="13" t="s">
        <v>88</v>
      </c>
      <c r="B56" s="13" t="s">
        <v>15</v>
      </c>
      <c r="C56" s="13">
        <v>12</v>
      </c>
    </row>
    <row r="57" spans="1:3" ht="16.5" x14ac:dyDescent="0.25">
      <c r="A57" s="13" t="s">
        <v>89</v>
      </c>
      <c r="B57" s="13" t="s">
        <v>14</v>
      </c>
      <c r="C57" s="13">
        <v>1</v>
      </c>
    </row>
    <row r="58" spans="1:3" ht="16.5" x14ac:dyDescent="0.25">
      <c r="A58" s="13" t="s">
        <v>87</v>
      </c>
      <c r="B58" s="13" t="s">
        <v>14</v>
      </c>
      <c r="C58" s="13">
        <v>1</v>
      </c>
    </row>
    <row r="59" spans="1:3" ht="16.5" x14ac:dyDescent="0.25">
      <c r="A59" s="13" t="s">
        <v>204</v>
      </c>
      <c r="B59" s="13"/>
      <c r="C59" s="13">
        <v>1</v>
      </c>
    </row>
    <row r="60" spans="1:3" ht="16.5" x14ac:dyDescent="0.25">
      <c r="A60" s="13" t="s">
        <v>137</v>
      </c>
      <c r="B60" s="13"/>
      <c r="C60" s="13">
        <v>1</v>
      </c>
    </row>
    <row r="61" spans="1:3" ht="16.5" x14ac:dyDescent="0.25">
      <c r="A61" s="13" t="s">
        <v>149</v>
      </c>
      <c r="B61" s="13" t="s">
        <v>150</v>
      </c>
      <c r="C61" s="13">
        <v>2</v>
      </c>
    </row>
    <row r="62" spans="1:3" ht="16.5" x14ac:dyDescent="0.25">
      <c r="A62" s="13" t="s">
        <v>32</v>
      </c>
      <c r="B62" s="13" t="s">
        <v>33</v>
      </c>
      <c r="C62" s="13">
        <v>1</v>
      </c>
    </row>
    <row r="63" spans="1:3" ht="16.5" x14ac:dyDescent="0.25">
      <c r="A63" s="13" t="s">
        <v>24</v>
      </c>
      <c r="B63" s="13" t="s">
        <v>25</v>
      </c>
      <c r="C63" s="13">
        <v>1</v>
      </c>
    </row>
    <row r="64" spans="1:3" ht="16.5" x14ac:dyDescent="0.25">
      <c r="A64" s="13" t="s">
        <v>179</v>
      </c>
      <c r="B64" s="13" t="s">
        <v>99</v>
      </c>
      <c r="C64" s="13">
        <v>4</v>
      </c>
    </row>
    <row r="65" spans="1:3" ht="16.5" x14ac:dyDescent="0.25">
      <c r="A65" s="13" t="s">
        <v>119</v>
      </c>
      <c r="B65" s="13" t="s">
        <v>151</v>
      </c>
      <c r="C65" s="13">
        <v>1</v>
      </c>
    </row>
    <row r="66" spans="1:3" ht="16.5" x14ac:dyDescent="0.25">
      <c r="A66" s="13" t="s">
        <v>120</v>
      </c>
      <c r="B66" s="13" t="s">
        <v>31</v>
      </c>
      <c r="C66" s="13">
        <v>1</v>
      </c>
    </row>
    <row r="67" spans="1:3" ht="16.5" x14ac:dyDescent="0.25">
      <c r="A67" s="13" t="s">
        <v>133</v>
      </c>
      <c r="B67" s="13" t="s">
        <v>27</v>
      </c>
      <c r="C67" s="13">
        <v>1</v>
      </c>
    </row>
    <row r="68" spans="1:3" ht="16.5" x14ac:dyDescent="0.25">
      <c r="A68" s="13" t="s">
        <v>123</v>
      </c>
      <c r="B68" s="13" t="s">
        <v>26</v>
      </c>
      <c r="C68" s="13">
        <v>1</v>
      </c>
    </row>
    <row r="69" spans="1:3" ht="16.5" x14ac:dyDescent="0.25">
      <c r="A69" s="13" t="s">
        <v>238</v>
      </c>
      <c r="B69" s="13"/>
      <c r="C69" s="13">
        <v>1</v>
      </c>
    </row>
    <row r="70" spans="1:3" ht="16.5" x14ac:dyDescent="0.25">
      <c r="A70" s="16" t="s">
        <v>260</v>
      </c>
      <c r="B70" s="16"/>
      <c r="C70" s="1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4" workbookViewId="0">
      <selection activeCell="A28" sqref="A28:XFD28"/>
    </sheetView>
  </sheetViews>
  <sheetFormatPr defaultRowHeight="15" x14ac:dyDescent="0.25"/>
  <cols>
    <col min="1" max="1" width="26.7109375" bestFit="1" customWidth="1"/>
    <col min="2" max="2" width="27" bestFit="1" customWidth="1"/>
    <col min="3" max="3" width="20.85546875" bestFit="1" customWidth="1"/>
  </cols>
  <sheetData>
    <row r="1" spans="1:3" ht="16.5" x14ac:dyDescent="0.25">
      <c r="A1" s="6" t="s">
        <v>54</v>
      </c>
      <c r="B1" s="4" t="s">
        <v>0</v>
      </c>
      <c r="C1" s="7" t="s">
        <v>55</v>
      </c>
    </row>
    <row r="2" spans="1:3" ht="16.5" x14ac:dyDescent="0.25">
      <c r="A2" s="13" t="s">
        <v>73</v>
      </c>
      <c r="B2" s="13" t="s">
        <v>34</v>
      </c>
      <c r="C2" s="13">
        <v>1</v>
      </c>
    </row>
    <row r="3" spans="1:3" ht="16.5" x14ac:dyDescent="0.25">
      <c r="A3" s="13" t="s">
        <v>134</v>
      </c>
      <c r="B3" s="13" t="s">
        <v>34</v>
      </c>
      <c r="C3" s="13">
        <v>1</v>
      </c>
    </row>
    <row r="4" spans="1:3" ht="16.5" x14ac:dyDescent="0.25">
      <c r="A4" s="13" t="s">
        <v>71</v>
      </c>
      <c r="B4" s="13" t="s">
        <v>28</v>
      </c>
      <c r="C4" s="13">
        <v>26</v>
      </c>
    </row>
    <row r="5" spans="1:3" ht="16.5" x14ac:dyDescent="0.25">
      <c r="A5" s="13" t="s">
        <v>72</v>
      </c>
      <c r="B5" s="13" t="s">
        <v>2</v>
      </c>
      <c r="C5" s="13">
        <v>24</v>
      </c>
    </row>
    <row r="6" spans="1:3" ht="16.5" x14ac:dyDescent="0.25">
      <c r="A6" s="13" t="s">
        <v>172</v>
      </c>
      <c r="B6" s="13" t="s">
        <v>3</v>
      </c>
      <c r="C6" s="13">
        <v>3</v>
      </c>
    </row>
    <row r="7" spans="1:3" ht="16.5" x14ac:dyDescent="0.25">
      <c r="A7" s="13" t="s">
        <v>91</v>
      </c>
      <c r="B7" s="13" t="s">
        <v>2</v>
      </c>
      <c r="C7" s="13">
        <v>1</v>
      </c>
    </row>
    <row r="8" spans="1:3" ht="16.5" x14ac:dyDescent="0.25">
      <c r="A8" s="13" t="s">
        <v>92</v>
      </c>
      <c r="B8" s="13" t="s">
        <v>2</v>
      </c>
      <c r="C8" s="13">
        <v>24</v>
      </c>
    </row>
    <row r="9" spans="1:3" ht="16.5" x14ac:dyDescent="0.25">
      <c r="A9" s="13" t="s">
        <v>174</v>
      </c>
      <c r="B9" s="34" t="s">
        <v>152</v>
      </c>
      <c r="C9" s="13">
        <v>1</v>
      </c>
    </row>
    <row r="10" spans="1:3" ht="16.5" x14ac:dyDescent="0.25">
      <c r="A10" s="13" t="s">
        <v>93</v>
      </c>
      <c r="B10" s="13" t="s">
        <v>2</v>
      </c>
      <c r="C10" s="13">
        <v>14</v>
      </c>
    </row>
    <row r="11" spans="1:3" ht="16.5" x14ac:dyDescent="0.25">
      <c r="A11" s="13" t="s">
        <v>94</v>
      </c>
      <c r="B11" s="13" t="s">
        <v>2</v>
      </c>
      <c r="C11" s="13">
        <v>2</v>
      </c>
    </row>
    <row r="12" spans="1:3" ht="16.5" x14ac:dyDescent="0.25">
      <c r="A12" s="13" t="s">
        <v>206</v>
      </c>
      <c r="B12" s="13" t="s">
        <v>2</v>
      </c>
      <c r="C12" s="13">
        <v>1</v>
      </c>
    </row>
    <row r="13" spans="1:3" ht="16.5" x14ac:dyDescent="0.25">
      <c r="A13" s="13" t="s">
        <v>262</v>
      </c>
      <c r="B13" s="13" t="s">
        <v>263</v>
      </c>
      <c r="C13" s="13">
        <v>12</v>
      </c>
    </row>
    <row r="14" spans="1:3" ht="16.5" x14ac:dyDescent="0.25">
      <c r="A14" s="13" t="s">
        <v>95</v>
      </c>
      <c r="B14" s="13" t="s">
        <v>28</v>
      </c>
      <c r="C14" s="13">
        <v>25</v>
      </c>
    </row>
    <row r="15" spans="1:3" ht="16.5" x14ac:dyDescent="0.25">
      <c r="A15" s="13" t="s">
        <v>180</v>
      </c>
      <c r="B15" s="13" t="s">
        <v>181</v>
      </c>
      <c r="C15" s="13">
        <v>2</v>
      </c>
    </row>
    <row r="16" spans="1:3" ht="16.5" x14ac:dyDescent="0.25">
      <c r="A16" s="13" t="s">
        <v>146</v>
      </c>
      <c r="B16" s="13" t="s">
        <v>148</v>
      </c>
      <c r="C16" s="13">
        <v>3</v>
      </c>
    </row>
    <row r="17" spans="1:3" ht="16.5" x14ac:dyDescent="0.25">
      <c r="A17" s="13" t="s">
        <v>126</v>
      </c>
      <c r="B17" s="13" t="s">
        <v>100</v>
      </c>
      <c r="C17" s="13">
        <v>3</v>
      </c>
    </row>
    <row r="18" spans="1:3" ht="16.5" x14ac:dyDescent="0.25">
      <c r="A18" s="13" t="s">
        <v>127</v>
      </c>
      <c r="B18" s="13" t="s">
        <v>42</v>
      </c>
      <c r="C18" s="13">
        <v>1</v>
      </c>
    </row>
    <row r="19" spans="1:3" ht="16.5" x14ac:dyDescent="0.25">
      <c r="A19" s="13" t="s">
        <v>128</v>
      </c>
      <c r="B19" s="13" t="s">
        <v>42</v>
      </c>
      <c r="C19" s="13">
        <v>1</v>
      </c>
    </row>
    <row r="20" spans="1:3" ht="16.5" x14ac:dyDescent="0.25">
      <c r="A20" s="13" t="s">
        <v>199</v>
      </c>
      <c r="B20" s="13" t="s">
        <v>42</v>
      </c>
      <c r="C20" s="13">
        <v>1</v>
      </c>
    </row>
    <row r="21" spans="1:3" ht="16.5" x14ac:dyDescent="0.25">
      <c r="A21" s="13" t="s">
        <v>208</v>
      </c>
      <c r="B21" s="13" t="s">
        <v>42</v>
      </c>
      <c r="C21" s="13">
        <v>1</v>
      </c>
    </row>
    <row r="22" spans="1:3" ht="16.5" x14ac:dyDescent="0.25">
      <c r="A22" s="13" t="s">
        <v>108</v>
      </c>
      <c r="B22" s="13" t="s">
        <v>5</v>
      </c>
      <c r="C22" s="13">
        <v>3</v>
      </c>
    </row>
    <row r="23" spans="1:3" ht="16.5" x14ac:dyDescent="0.25">
      <c r="A23" s="13" t="s">
        <v>45</v>
      </c>
      <c r="B23" s="13" t="s">
        <v>200</v>
      </c>
      <c r="C23" s="13">
        <v>3</v>
      </c>
    </row>
    <row r="24" spans="1:3" ht="16.5" x14ac:dyDescent="0.25">
      <c r="A24" s="13" t="s">
        <v>177</v>
      </c>
      <c r="B24" s="13" t="s">
        <v>22</v>
      </c>
      <c r="C24" s="13">
        <v>3</v>
      </c>
    </row>
    <row r="25" spans="1:3" ht="16.5" x14ac:dyDescent="0.25">
      <c r="A25" s="13" t="s">
        <v>101</v>
      </c>
      <c r="B25" s="13" t="s">
        <v>22</v>
      </c>
      <c r="C25" s="13">
        <v>5</v>
      </c>
    </row>
    <row r="26" spans="1:3" ht="16.5" x14ac:dyDescent="0.25">
      <c r="A26" s="13" t="s">
        <v>175</v>
      </c>
      <c r="B26" s="13" t="s">
        <v>8</v>
      </c>
      <c r="C26" s="13">
        <v>1</v>
      </c>
    </row>
    <row r="27" spans="1:3" ht="16.5" x14ac:dyDescent="0.25">
      <c r="A27" s="13" t="s">
        <v>211</v>
      </c>
      <c r="B27" s="13" t="s">
        <v>23</v>
      </c>
      <c r="C27" s="13">
        <v>1</v>
      </c>
    </row>
    <row r="28" spans="1:3" ht="16.5" x14ac:dyDescent="0.25">
      <c r="A28" s="13" t="s">
        <v>109</v>
      </c>
      <c r="B28" s="13" t="s">
        <v>153</v>
      </c>
      <c r="C28" s="13">
        <v>2</v>
      </c>
    </row>
    <row r="29" spans="1:3" ht="16.5" x14ac:dyDescent="0.25">
      <c r="A29" s="13" t="s">
        <v>136</v>
      </c>
      <c r="B29" s="13" t="s">
        <v>178</v>
      </c>
      <c r="C29" s="13">
        <v>1</v>
      </c>
    </row>
    <row r="30" spans="1:3" ht="16.5" x14ac:dyDescent="0.25">
      <c r="A30" s="13" t="s">
        <v>261</v>
      </c>
      <c r="B30" s="13"/>
      <c r="C30" s="13">
        <v>1</v>
      </c>
    </row>
    <row r="31" spans="1:3" ht="16.5" x14ac:dyDescent="0.25">
      <c r="A31" s="13" t="s">
        <v>165</v>
      </c>
      <c r="B31" s="13"/>
      <c r="C31" s="13">
        <v>1</v>
      </c>
    </row>
    <row r="32" spans="1:3" ht="16.5" x14ac:dyDescent="0.25">
      <c r="A32" s="13" t="s">
        <v>124</v>
      </c>
      <c r="B32" s="13" t="s">
        <v>1</v>
      </c>
      <c r="C32" s="13">
        <v>1</v>
      </c>
    </row>
    <row r="33" spans="1:3" ht="16.5" x14ac:dyDescent="0.25">
      <c r="A33" s="13" t="s">
        <v>125</v>
      </c>
      <c r="B33" s="13" t="s">
        <v>1</v>
      </c>
      <c r="C33" s="13">
        <v>3</v>
      </c>
    </row>
    <row r="34" spans="1:3" ht="16.5" x14ac:dyDescent="0.25">
      <c r="A34" s="13" t="s">
        <v>129</v>
      </c>
      <c r="B34" s="13" t="s">
        <v>19</v>
      </c>
      <c r="C34" s="13">
        <v>38</v>
      </c>
    </row>
    <row r="35" spans="1:3" ht="16.5" x14ac:dyDescent="0.25">
      <c r="A35" s="13" t="s">
        <v>130</v>
      </c>
      <c r="B35" s="13" t="s">
        <v>30</v>
      </c>
      <c r="C35" s="13">
        <v>1</v>
      </c>
    </row>
    <row r="36" spans="1:3" ht="16.5" x14ac:dyDescent="0.25">
      <c r="A36" s="13" t="s">
        <v>131</v>
      </c>
      <c r="B36" s="13" t="s">
        <v>30</v>
      </c>
      <c r="C36" s="13">
        <v>12</v>
      </c>
    </row>
    <row r="37" spans="1:3" ht="16.5" x14ac:dyDescent="0.25">
      <c r="A37" s="13" t="s">
        <v>113</v>
      </c>
      <c r="B37" s="13" t="s">
        <v>9</v>
      </c>
      <c r="C37" s="13">
        <v>2</v>
      </c>
    </row>
    <row r="38" spans="1:3" ht="16.5" x14ac:dyDescent="0.25">
      <c r="A38" s="13" t="s">
        <v>112</v>
      </c>
      <c r="B38" s="13" t="s">
        <v>13</v>
      </c>
      <c r="C38" s="13">
        <v>1</v>
      </c>
    </row>
    <row r="39" spans="1:3" ht="16.5" x14ac:dyDescent="0.25">
      <c r="A39" s="13" t="s">
        <v>114</v>
      </c>
      <c r="B39" s="13" t="s">
        <v>10</v>
      </c>
      <c r="C39" s="13">
        <v>2</v>
      </c>
    </row>
    <row r="40" spans="1:3" ht="16.5" x14ac:dyDescent="0.25">
      <c r="A40" s="13" t="s">
        <v>115</v>
      </c>
      <c r="B40" s="13" t="s">
        <v>11</v>
      </c>
      <c r="C40" s="13">
        <v>1</v>
      </c>
    </row>
    <row r="41" spans="1:3" ht="16.5" x14ac:dyDescent="0.25">
      <c r="A41" s="13" t="s">
        <v>142</v>
      </c>
      <c r="B41" s="13" t="s">
        <v>6</v>
      </c>
      <c r="C41" s="13">
        <v>1</v>
      </c>
    </row>
    <row r="42" spans="1:3" ht="16.5" x14ac:dyDescent="0.25">
      <c r="A42" s="13" t="s">
        <v>144</v>
      </c>
      <c r="B42" s="13" t="s">
        <v>18</v>
      </c>
      <c r="C42" s="13">
        <v>1</v>
      </c>
    </row>
    <row r="43" spans="1:3" ht="16.5" x14ac:dyDescent="0.25">
      <c r="A43" s="13" t="s">
        <v>102</v>
      </c>
      <c r="B43" s="13" t="s">
        <v>17</v>
      </c>
      <c r="C43" s="13">
        <v>1</v>
      </c>
    </row>
    <row r="44" spans="1:3" ht="16.5" x14ac:dyDescent="0.25">
      <c r="A44" s="13" t="s">
        <v>110</v>
      </c>
      <c r="B44" s="13" t="s">
        <v>16</v>
      </c>
      <c r="C44" s="13">
        <v>1</v>
      </c>
    </row>
    <row r="45" spans="1:3" ht="16.5" x14ac:dyDescent="0.25">
      <c r="A45" s="13" t="s">
        <v>111</v>
      </c>
      <c r="B45" s="13" t="s">
        <v>38</v>
      </c>
      <c r="C45" s="13">
        <v>1</v>
      </c>
    </row>
    <row r="46" spans="1:3" ht="16.5" x14ac:dyDescent="0.25">
      <c r="A46" s="22" t="s">
        <v>209</v>
      </c>
      <c r="B46" s="13" t="s">
        <v>38</v>
      </c>
      <c r="C46" s="13">
        <v>1</v>
      </c>
    </row>
    <row r="47" spans="1:3" ht="16.5" x14ac:dyDescent="0.25">
      <c r="A47" s="13" t="s">
        <v>168</v>
      </c>
      <c r="B47" s="13" t="s">
        <v>29</v>
      </c>
      <c r="C47" s="13">
        <v>1</v>
      </c>
    </row>
    <row r="48" spans="1:3" ht="16.5" x14ac:dyDescent="0.25">
      <c r="A48" s="13" t="s">
        <v>67</v>
      </c>
      <c r="B48" s="13" t="s">
        <v>14</v>
      </c>
      <c r="C48" s="13">
        <v>1</v>
      </c>
    </row>
    <row r="49" spans="1:3" ht="16.5" x14ac:dyDescent="0.25">
      <c r="A49" s="13" t="s">
        <v>75</v>
      </c>
      <c r="B49" s="13" t="s">
        <v>14</v>
      </c>
      <c r="C49" s="13">
        <v>38</v>
      </c>
    </row>
    <row r="50" spans="1:3" ht="16.5" x14ac:dyDescent="0.25">
      <c r="A50" s="13" t="s">
        <v>76</v>
      </c>
      <c r="B50" s="13" t="s">
        <v>15</v>
      </c>
      <c r="C50" s="13">
        <v>2</v>
      </c>
    </row>
    <row r="51" spans="1:3" ht="16.5" x14ac:dyDescent="0.25">
      <c r="A51" s="13" t="s">
        <v>78</v>
      </c>
      <c r="B51" s="13" t="s">
        <v>15</v>
      </c>
      <c r="C51" s="13">
        <v>1</v>
      </c>
    </row>
    <row r="52" spans="1:3" ht="16.5" x14ac:dyDescent="0.25">
      <c r="A52" s="13" t="s">
        <v>80</v>
      </c>
      <c r="B52" s="13" t="s">
        <v>14</v>
      </c>
      <c r="C52" s="13">
        <v>25</v>
      </c>
    </row>
    <row r="53" spans="1:3" ht="16.5" x14ac:dyDescent="0.25">
      <c r="A53" s="13" t="s">
        <v>137</v>
      </c>
      <c r="B53" s="13" t="s">
        <v>39</v>
      </c>
      <c r="C53" s="13">
        <v>1</v>
      </c>
    </row>
    <row r="54" spans="1:3" ht="16.5" x14ac:dyDescent="0.25">
      <c r="A54" s="13" t="s">
        <v>81</v>
      </c>
      <c r="B54" s="13" t="s">
        <v>14</v>
      </c>
      <c r="C54" s="13">
        <v>13</v>
      </c>
    </row>
    <row r="55" spans="1:3" ht="16.5" x14ac:dyDescent="0.25">
      <c r="A55" s="13" t="s">
        <v>138</v>
      </c>
      <c r="B55" s="13" t="s">
        <v>15</v>
      </c>
      <c r="C55" s="13">
        <v>2</v>
      </c>
    </row>
    <row r="56" spans="1:3" ht="16.5" x14ac:dyDescent="0.25">
      <c r="A56" s="13" t="s">
        <v>82</v>
      </c>
      <c r="B56" s="13" t="s">
        <v>14</v>
      </c>
      <c r="C56" s="13">
        <v>2</v>
      </c>
    </row>
    <row r="57" spans="1:3" ht="16.5" x14ac:dyDescent="0.25">
      <c r="A57" s="13" t="s">
        <v>171</v>
      </c>
      <c r="B57" s="13" t="s">
        <v>14</v>
      </c>
      <c r="C57" s="13">
        <v>1</v>
      </c>
    </row>
    <row r="58" spans="1:3" ht="16.5" x14ac:dyDescent="0.25">
      <c r="A58" s="13" t="s">
        <v>98</v>
      </c>
      <c r="B58" s="13" t="s">
        <v>14</v>
      </c>
      <c r="C58" s="13">
        <v>4</v>
      </c>
    </row>
    <row r="59" spans="1:3" ht="16.5" x14ac:dyDescent="0.25">
      <c r="A59" s="13" t="s">
        <v>88</v>
      </c>
      <c r="B59" s="13" t="s">
        <v>15</v>
      </c>
      <c r="C59" s="13">
        <v>48</v>
      </c>
    </row>
    <row r="60" spans="1:3" ht="16.5" x14ac:dyDescent="0.25">
      <c r="A60" s="13" t="s">
        <v>89</v>
      </c>
      <c r="B60" s="13" t="s">
        <v>14</v>
      </c>
      <c r="C60" s="13">
        <v>24</v>
      </c>
    </row>
    <row r="61" spans="1:3" ht="16.5" x14ac:dyDescent="0.25">
      <c r="A61" s="13" t="s">
        <v>87</v>
      </c>
      <c r="B61" s="13" t="s">
        <v>14</v>
      </c>
      <c r="C61" s="13">
        <v>1</v>
      </c>
    </row>
    <row r="62" spans="1:3" ht="16.5" x14ac:dyDescent="0.25">
      <c r="A62" s="13" t="s">
        <v>204</v>
      </c>
      <c r="B62" s="13"/>
      <c r="C62" s="13">
        <v>1</v>
      </c>
    </row>
    <row r="63" spans="1:3" ht="16.5" x14ac:dyDescent="0.25">
      <c r="A63" s="13" t="s">
        <v>137</v>
      </c>
      <c r="B63" s="13"/>
      <c r="C63" s="13">
        <v>1</v>
      </c>
    </row>
    <row r="64" spans="1:3" ht="16.5" x14ac:dyDescent="0.25">
      <c r="A64" s="13" t="s">
        <v>149</v>
      </c>
      <c r="B64" s="13" t="s">
        <v>150</v>
      </c>
      <c r="C64" s="13">
        <v>2</v>
      </c>
    </row>
    <row r="65" spans="1:3" s="1" customFormat="1" ht="16.5" x14ac:dyDescent="0.25">
      <c r="A65" s="13" t="s">
        <v>103</v>
      </c>
      <c r="B65" s="13" t="s">
        <v>7</v>
      </c>
      <c r="C65" s="13">
        <v>1</v>
      </c>
    </row>
    <row r="66" spans="1:3" ht="16.5" x14ac:dyDescent="0.25">
      <c r="A66" s="13" t="s">
        <v>32</v>
      </c>
      <c r="B66" s="13" t="s">
        <v>33</v>
      </c>
      <c r="C66" s="13">
        <v>1</v>
      </c>
    </row>
    <row r="67" spans="1:3" ht="16.5" x14ac:dyDescent="0.25">
      <c r="A67" s="13" t="s">
        <v>24</v>
      </c>
      <c r="B67" s="13" t="s">
        <v>25</v>
      </c>
      <c r="C67" s="13">
        <v>1</v>
      </c>
    </row>
    <row r="68" spans="1:3" ht="16.5" x14ac:dyDescent="0.25">
      <c r="A68" s="13" t="s">
        <v>179</v>
      </c>
      <c r="B68" s="13" t="s">
        <v>99</v>
      </c>
      <c r="C68" s="13">
        <v>4</v>
      </c>
    </row>
    <row r="69" spans="1:3" ht="16.5" x14ac:dyDescent="0.25">
      <c r="A69" s="13" t="s">
        <v>119</v>
      </c>
      <c r="B69" s="13" t="s">
        <v>151</v>
      </c>
      <c r="C69" s="13">
        <v>1</v>
      </c>
    </row>
    <row r="70" spans="1:3" ht="16.5" x14ac:dyDescent="0.25">
      <c r="A70" s="13" t="s">
        <v>120</v>
      </c>
      <c r="B70" s="13" t="s">
        <v>31</v>
      </c>
      <c r="C70" s="13">
        <v>1</v>
      </c>
    </row>
    <row r="71" spans="1:3" ht="16.5" x14ac:dyDescent="0.25">
      <c r="A71" s="13" t="s">
        <v>133</v>
      </c>
      <c r="B71" s="13" t="s">
        <v>27</v>
      </c>
      <c r="C71" s="13">
        <v>1</v>
      </c>
    </row>
    <row r="72" spans="1:3" ht="16.5" x14ac:dyDescent="0.25">
      <c r="A72" s="13" t="s">
        <v>123</v>
      </c>
      <c r="B72" s="13" t="s">
        <v>26</v>
      </c>
      <c r="C72" s="13">
        <v>1</v>
      </c>
    </row>
    <row r="73" spans="1:3" ht="16.5" x14ac:dyDescent="0.25">
      <c r="A73" s="13" t="s">
        <v>241</v>
      </c>
      <c r="B73" s="13"/>
      <c r="C73" s="13">
        <v>1</v>
      </c>
    </row>
    <row r="74" spans="1:3" ht="16.5" x14ac:dyDescent="0.25">
      <c r="A74" s="16" t="s">
        <v>242</v>
      </c>
      <c r="B74" s="16"/>
      <c r="C74" s="1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64" sqref="B64"/>
    </sheetView>
  </sheetViews>
  <sheetFormatPr defaultRowHeight="15" x14ac:dyDescent="0.25"/>
  <cols>
    <col min="1" max="1" width="27.7109375" bestFit="1" customWidth="1"/>
    <col min="2" max="2" width="27" bestFit="1" customWidth="1"/>
    <col min="3" max="3" width="20.85546875" bestFit="1" customWidth="1"/>
  </cols>
  <sheetData>
    <row r="1" spans="1:3" s="1" customFormat="1" ht="16.5" x14ac:dyDescent="0.25">
      <c r="A1" s="6" t="s">
        <v>54</v>
      </c>
      <c r="B1" s="6" t="s">
        <v>0</v>
      </c>
      <c r="C1" s="7" t="s">
        <v>55</v>
      </c>
    </row>
    <row r="2" spans="1:3" ht="16.5" x14ac:dyDescent="0.25">
      <c r="A2" s="13" t="s">
        <v>134</v>
      </c>
      <c r="B2" s="13" t="s">
        <v>34</v>
      </c>
      <c r="C2" s="13">
        <v>1</v>
      </c>
    </row>
    <row r="3" spans="1:3" ht="16.5" x14ac:dyDescent="0.25">
      <c r="A3" s="13" t="s">
        <v>71</v>
      </c>
      <c r="B3" s="13" t="s">
        <v>28</v>
      </c>
      <c r="C3" s="13">
        <v>6</v>
      </c>
    </row>
    <row r="4" spans="1:3" ht="16.5" x14ac:dyDescent="0.25">
      <c r="A4" s="13" t="s">
        <v>72</v>
      </c>
      <c r="B4" s="13" t="s">
        <v>2</v>
      </c>
      <c r="C4" s="13">
        <v>2</v>
      </c>
    </row>
    <row r="5" spans="1:3" ht="16.5" x14ac:dyDescent="0.25">
      <c r="A5" s="13" t="s">
        <v>73</v>
      </c>
      <c r="B5" s="13" t="s">
        <v>34</v>
      </c>
      <c r="C5" s="13">
        <v>1</v>
      </c>
    </row>
    <row r="6" spans="1:3" ht="16.5" x14ac:dyDescent="0.25">
      <c r="A6" s="13" t="s">
        <v>172</v>
      </c>
      <c r="B6" s="13" t="s">
        <v>3</v>
      </c>
      <c r="C6" s="13">
        <v>3</v>
      </c>
    </row>
    <row r="7" spans="1:3" ht="16.5" x14ac:dyDescent="0.25">
      <c r="A7" s="13" t="s">
        <v>174</v>
      </c>
      <c r="B7" s="13" t="s">
        <v>152</v>
      </c>
      <c r="C7" s="13">
        <v>3</v>
      </c>
    </row>
    <row r="8" spans="1:3" ht="16.5" x14ac:dyDescent="0.25">
      <c r="A8" s="13" t="s">
        <v>91</v>
      </c>
      <c r="B8" s="13" t="s">
        <v>2</v>
      </c>
      <c r="C8" s="13">
        <v>2</v>
      </c>
    </row>
    <row r="9" spans="1:3" ht="16.5" x14ac:dyDescent="0.25">
      <c r="A9" s="13" t="s">
        <v>93</v>
      </c>
      <c r="B9" s="13" t="s">
        <v>2</v>
      </c>
      <c r="C9" s="13">
        <v>1</v>
      </c>
    </row>
    <row r="10" spans="1:3" ht="16.5" x14ac:dyDescent="0.25">
      <c r="A10" s="13" t="s">
        <v>139</v>
      </c>
      <c r="B10" s="13" t="s">
        <v>2</v>
      </c>
      <c r="C10" s="13">
        <v>2</v>
      </c>
    </row>
    <row r="11" spans="1:3" ht="16.5" x14ac:dyDescent="0.25">
      <c r="A11" s="13" t="s">
        <v>95</v>
      </c>
      <c r="B11" s="13" t="s">
        <v>28</v>
      </c>
      <c r="C11" s="13">
        <v>1</v>
      </c>
    </row>
    <row r="12" spans="1:3" ht="16.5" x14ac:dyDescent="0.25">
      <c r="A12" s="13" t="s">
        <v>180</v>
      </c>
      <c r="B12" s="13" t="s">
        <v>181</v>
      </c>
      <c r="C12" s="13">
        <v>2</v>
      </c>
    </row>
    <row r="13" spans="1:3" ht="16.5" x14ac:dyDescent="0.25">
      <c r="A13" s="13" t="s">
        <v>146</v>
      </c>
      <c r="B13" s="13" t="s">
        <v>148</v>
      </c>
      <c r="C13" s="13">
        <v>2</v>
      </c>
    </row>
    <row r="14" spans="1:3" ht="16.5" x14ac:dyDescent="0.25">
      <c r="A14" s="13" t="s">
        <v>126</v>
      </c>
      <c r="B14" s="13" t="s">
        <v>100</v>
      </c>
      <c r="C14" s="13">
        <v>3</v>
      </c>
    </row>
    <row r="15" spans="1:3" ht="16.5" x14ac:dyDescent="0.25">
      <c r="A15" s="13" t="s">
        <v>127</v>
      </c>
      <c r="B15" s="13" t="s">
        <v>42</v>
      </c>
      <c r="C15" s="13">
        <v>3</v>
      </c>
    </row>
    <row r="16" spans="1:3" ht="16.5" x14ac:dyDescent="0.25">
      <c r="A16" s="13" t="s">
        <v>128</v>
      </c>
      <c r="B16" s="13" t="s">
        <v>42</v>
      </c>
      <c r="C16" s="13">
        <v>2</v>
      </c>
    </row>
    <row r="17" spans="1:3" ht="16.5" x14ac:dyDescent="0.25">
      <c r="A17" s="13" t="s">
        <v>199</v>
      </c>
      <c r="B17" s="13" t="s">
        <v>42</v>
      </c>
      <c r="C17" s="13">
        <v>1</v>
      </c>
    </row>
    <row r="18" spans="1:3" ht="16.5" x14ac:dyDescent="0.25">
      <c r="A18" s="13" t="s">
        <v>108</v>
      </c>
      <c r="B18" s="13" t="s">
        <v>5</v>
      </c>
      <c r="C18" s="13">
        <v>1</v>
      </c>
    </row>
    <row r="19" spans="1:3" ht="16.5" x14ac:dyDescent="0.25">
      <c r="A19" s="13" t="s">
        <v>205</v>
      </c>
      <c r="B19" s="13" t="s">
        <v>5</v>
      </c>
      <c r="C19" s="13">
        <v>1</v>
      </c>
    </row>
    <row r="20" spans="1:3" ht="16.5" x14ac:dyDescent="0.25">
      <c r="A20" s="13" t="s">
        <v>175</v>
      </c>
      <c r="B20" s="13" t="s">
        <v>8</v>
      </c>
      <c r="C20" s="13">
        <v>3</v>
      </c>
    </row>
    <row r="21" spans="1:3" ht="16.5" x14ac:dyDescent="0.25">
      <c r="A21" s="13" t="s">
        <v>117</v>
      </c>
      <c r="B21" s="13" t="s">
        <v>40</v>
      </c>
      <c r="C21" s="13">
        <v>1</v>
      </c>
    </row>
    <row r="22" spans="1:3" ht="16.5" x14ac:dyDescent="0.25">
      <c r="A22" s="13" t="s">
        <v>141</v>
      </c>
      <c r="B22" s="13" t="s">
        <v>36</v>
      </c>
      <c r="C22" s="13">
        <v>1</v>
      </c>
    </row>
    <row r="23" spans="1:3" ht="16.5" x14ac:dyDescent="0.25">
      <c r="A23" s="13" t="s">
        <v>136</v>
      </c>
      <c r="B23" s="13" t="s">
        <v>178</v>
      </c>
      <c r="C23" s="13">
        <v>1</v>
      </c>
    </row>
    <row r="24" spans="1:3" ht="16.5" x14ac:dyDescent="0.25">
      <c r="A24" s="13" t="s">
        <v>165</v>
      </c>
      <c r="B24" s="13"/>
      <c r="C24" s="13">
        <v>2</v>
      </c>
    </row>
    <row r="25" spans="1:3" ht="16.5" x14ac:dyDescent="0.25">
      <c r="A25" s="13" t="s">
        <v>124</v>
      </c>
      <c r="B25" s="13" t="s">
        <v>1</v>
      </c>
      <c r="C25" s="13">
        <v>1</v>
      </c>
    </row>
    <row r="26" spans="1:3" ht="16.5" x14ac:dyDescent="0.25">
      <c r="A26" s="13" t="s">
        <v>125</v>
      </c>
      <c r="B26" s="13" t="s">
        <v>1</v>
      </c>
      <c r="C26" s="13">
        <v>3</v>
      </c>
    </row>
    <row r="27" spans="1:3" ht="16.5" x14ac:dyDescent="0.25">
      <c r="A27" s="13" t="s">
        <v>112</v>
      </c>
      <c r="B27" s="13" t="s">
        <v>13</v>
      </c>
      <c r="C27" s="13">
        <v>1</v>
      </c>
    </row>
    <row r="28" spans="1:3" ht="16.5" x14ac:dyDescent="0.25">
      <c r="A28" s="13" t="s">
        <v>147</v>
      </c>
      <c r="B28" s="13" t="s">
        <v>37</v>
      </c>
      <c r="C28" s="13">
        <v>1</v>
      </c>
    </row>
    <row r="29" spans="1:3" ht="16.5" x14ac:dyDescent="0.25">
      <c r="A29" s="13" t="s">
        <v>142</v>
      </c>
      <c r="B29" s="13" t="s">
        <v>6</v>
      </c>
      <c r="C29" s="13">
        <v>1</v>
      </c>
    </row>
    <row r="30" spans="1:3" ht="16.5" x14ac:dyDescent="0.25">
      <c r="A30" s="13" t="s">
        <v>35</v>
      </c>
      <c r="B30" s="13" t="s">
        <v>35</v>
      </c>
      <c r="C30" s="13">
        <v>1</v>
      </c>
    </row>
    <row r="31" spans="1:3" ht="16.5" x14ac:dyDescent="0.25">
      <c r="A31" s="13" t="s">
        <v>155</v>
      </c>
      <c r="B31" s="13"/>
      <c r="C31" s="13">
        <v>1</v>
      </c>
    </row>
    <row r="32" spans="1:3" ht="16.5" x14ac:dyDescent="0.25">
      <c r="A32" s="13" t="s">
        <v>144</v>
      </c>
      <c r="B32" s="13" t="s">
        <v>18</v>
      </c>
      <c r="C32" s="13">
        <v>1</v>
      </c>
    </row>
    <row r="33" spans="1:3" ht="16.5" x14ac:dyDescent="0.25">
      <c r="A33" s="13" t="s">
        <v>102</v>
      </c>
      <c r="B33" s="13" t="s">
        <v>17</v>
      </c>
      <c r="C33" s="13">
        <v>1</v>
      </c>
    </row>
    <row r="34" spans="1:3" ht="16.5" x14ac:dyDescent="0.25">
      <c r="A34" s="13" t="s">
        <v>110</v>
      </c>
      <c r="B34" s="13" t="s">
        <v>16</v>
      </c>
      <c r="C34" s="13">
        <v>1</v>
      </c>
    </row>
    <row r="35" spans="1:3" ht="16.5" x14ac:dyDescent="0.25">
      <c r="A35" s="13" t="s">
        <v>111</v>
      </c>
      <c r="B35" s="13" t="s">
        <v>38</v>
      </c>
      <c r="C35" s="13">
        <v>1</v>
      </c>
    </row>
    <row r="36" spans="1:3" ht="16.5" x14ac:dyDescent="0.25">
      <c r="A36" s="13" t="s">
        <v>67</v>
      </c>
      <c r="B36" s="13" t="s">
        <v>14</v>
      </c>
      <c r="C36" s="13">
        <v>1</v>
      </c>
    </row>
    <row r="37" spans="1:3" ht="16.5" x14ac:dyDescent="0.25">
      <c r="A37" s="13" t="s">
        <v>137</v>
      </c>
      <c r="B37" s="13" t="s">
        <v>39</v>
      </c>
      <c r="C37" s="13">
        <v>1</v>
      </c>
    </row>
    <row r="38" spans="1:3" ht="16.5" x14ac:dyDescent="0.25">
      <c r="A38" s="13" t="s">
        <v>75</v>
      </c>
      <c r="B38" s="13" t="s">
        <v>14</v>
      </c>
      <c r="C38" s="13">
        <v>20</v>
      </c>
    </row>
    <row r="39" spans="1:3" ht="16.5" x14ac:dyDescent="0.25">
      <c r="A39" s="13" t="s">
        <v>80</v>
      </c>
      <c r="B39" s="13" t="s">
        <v>14</v>
      </c>
      <c r="C39" s="13">
        <v>1</v>
      </c>
    </row>
    <row r="40" spans="1:3" ht="16.5" x14ac:dyDescent="0.25">
      <c r="A40" s="13" t="s">
        <v>82</v>
      </c>
      <c r="B40" s="13" t="s">
        <v>14</v>
      </c>
      <c r="C40" s="13">
        <v>8</v>
      </c>
    </row>
    <row r="41" spans="1:3" ht="16.5" x14ac:dyDescent="0.25">
      <c r="A41" s="13" t="s">
        <v>83</v>
      </c>
      <c r="B41" s="13" t="s">
        <v>14</v>
      </c>
      <c r="C41" s="13">
        <v>1</v>
      </c>
    </row>
    <row r="42" spans="1:3" ht="16.5" x14ac:dyDescent="0.25">
      <c r="A42" s="13" t="s">
        <v>171</v>
      </c>
      <c r="B42" s="13" t="s">
        <v>14</v>
      </c>
      <c r="C42" s="13">
        <v>1</v>
      </c>
    </row>
    <row r="43" spans="1:3" ht="16.5" x14ac:dyDescent="0.25">
      <c r="A43" s="13" t="s">
        <v>204</v>
      </c>
      <c r="B43" s="13" t="s">
        <v>39</v>
      </c>
      <c r="C43" s="13">
        <v>1</v>
      </c>
    </row>
    <row r="44" spans="1:3" ht="16.5" x14ac:dyDescent="0.25">
      <c r="A44" s="13" t="s">
        <v>98</v>
      </c>
      <c r="B44" s="13" t="s">
        <v>14</v>
      </c>
      <c r="C44" s="13">
        <v>1</v>
      </c>
    </row>
    <row r="45" spans="1:3" ht="16.5" x14ac:dyDescent="0.25">
      <c r="A45" s="13" t="s">
        <v>89</v>
      </c>
      <c r="B45" s="13" t="s">
        <v>14</v>
      </c>
      <c r="C45" s="13">
        <v>1</v>
      </c>
    </row>
    <row r="46" spans="1:3" ht="16.5" x14ac:dyDescent="0.25">
      <c r="A46" s="13" t="s">
        <v>149</v>
      </c>
      <c r="B46" s="13" t="s">
        <v>150</v>
      </c>
      <c r="C46" s="13">
        <v>2</v>
      </c>
    </row>
    <row r="47" spans="1:3" ht="16.5" x14ac:dyDescent="0.25">
      <c r="A47" s="13" t="s">
        <v>24</v>
      </c>
      <c r="B47" s="13" t="s">
        <v>25</v>
      </c>
      <c r="C47" s="13">
        <v>1</v>
      </c>
    </row>
    <row r="48" spans="1:3" ht="16.5" x14ac:dyDescent="0.25">
      <c r="A48" s="13" t="s">
        <v>179</v>
      </c>
      <c r="B48" s="13" t="s">
        <v>182</v>
      </c>
      <c r="C48" s="13">
        <v>4</v>
      </c>
    </row>
    <row r="49" spans="1:3" ht="16.5" x14ac:dyDescent="0.25">
      <c r="A49" s="13" t="s">
        <v>133</v>
      </c>
      <c r="B49" s="13" t="s">
        <v>27</v>
      </c>
      <c r="C49" s="13">
        <v>1</v>
      </c>
    </row>
    <row r="50" spans="1:3" ht="16.5" x14ac:dyDescent="0.25">
      <c r="A50" s="13" t="s">
        <v>123</v>
      </c>
      <c r="B50" s="13" t="s">
        <v>26</v>
      </c>
      <c r="C50" s="13">
        <v>1</v>
      </c>
    </row>
    <row r="51" spans="1:3" ht="16.5" x14ac:dyDescent="0.25">
      <c r="A51" s="13" t="s">
        <v>243</v>
      </c>
      <c r="B51" s="13"/>
      <c r="C51" s="13">
        <v>1</v>
      </c>
    </row>
    <row r="52" spans="1:3" ht="16.5" x14ac:dyDescent="0.25">
      <c r="A52" s="16" t="s">
        <v>244</v>
      </c>
      <c r="B52" s="16"/>
      <c r="C52" s="16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E +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0 T 4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+ E U i i K R 7 g O A A A A E Q A A A B M A H A B G b 3 J t d W x h c y 9 T Z W N 0 a W 9 u M S 5 t I K I Y A C i g F A A A A A A A A A A A A A A A A A A A A A A A A A A A A C t O T S 7 J z M 9 T C I b Q h t Y A U E s B A i 0 A F A A C A A g A d E + E U u q d Q 3 O j A A A A 9 Q A A A B I A A A A A A A A A A A A A A A A A A A A A A E N v b m Z p Z y 9 Q Y W N r Y W d l L n h t b F B L A Q I t A B Q A A g A I A H R P h F I P y u m r p A A A A O k A A A A T A A A A A A A A A A A A A A A A A O 8 A A A B b Q 2 9 u d G V u d F 9 U e X B l c 1 0 u e G 1 s U E s B A i 0 A F A A C A A g A d E +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n 0 o P s S C R B H m p 5 O u w E J N Y c A A A A A A g A A A A A A E G Y A A A A B A A A g A A A A C b q 5 D d t u 6 j 4 z + o L Q G t I 9 j x r 9 2 l 3 C 5 0 B G b 4 D 6 2 Q x s k b 0 A A A A A D o A A A A A C A A A g A A A A 5 1 T 7 o m F V E C B Z H g 7 h C B z u y 0 a X 8 m n X h + c f 9 g 8 X L B G l k R p Q A A A A 0 2 X c u Z 1 D w v p j A x A K l s K b 1 Q X V b b C O L 8 D K U D S Z v 8 8 Y J L S + y e 3 N z b v 5 A K R C q 4 + w K o i y 3 D H b i 8 T K 4 A N 2 E q s w M U / e C i W E X + 0 m T 3 V I x G e 2 p 5 I x / m V A A A A A E 1 m y C 1 e I f E z E 6 l x 9 m g n A a I c s 9 y 2 w o s y 3 o D M c i B B + y B c U H j O 2 m s f K V j G 7 / z e q i F d z Y B F 9 V l I i 0 o p P z E e J k S q W y A = = < / D a t a M a s h u p > 
</file>

<file path=customXml/itemProps1.xml><?xml version="1.0" encoding="utf-8"?>
<ds:datastoreItem xmlns:ds="http://schemas.openxmlformats.org/officeDocument/2006/customXml" ds:itemID="{A4339496-AF5F-40FC-A25F-8EA3013CA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Hub Board</vt:lpstr>
      <vt:lpstr>Touch Board</vt:lpstr>
      <vt:lpstr>HBS V1.0</vt:lpstr>
      <vt:lpstr>HBS V2</vt:lpstr>
      <vt:lpstr>HBS Screen</vt:lpstr>
      <vt:lpstr>EBS V1.0</vt:lpstr>
      <vt:lpstr>EBS V2</vt:lpstr>
      <vt:lpstr>EBS V3</vt:lpstr>
      <vt:lpstr>MBS V1.0</vt:lpstr>
      <vt:lpstr>MOBS V1.0</vt:lpstr>
      <vt:lpstr>Components</vt:lpstr>
      <vt:lpstr>اطلاعات پروژه</vt:lpstr>
      <vt:lpstr>هزینه‌های پروژه</vt:lpstr>
      <vt:lpstr>برایند هزینه پروژه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Hossein</cp:lastModifiedBy>
  <cp:lastPrinted>2023-07-15T07:32:10Z</cp:lastPrinted>
  <dcterms:created xsi:type="dcterms:W3CDTF">2020-08-09T11:02:53Z</dcterms:created>
  <dcterms:modified xsi:type="dcterms:W3CDTF">2023-08-30T14:31:27Z</dcterms:modified>
</cp:coreProperties>
</file>