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osy1\Desktop\LIFE\"/>
    </mc:Choice>
  </mc:AlternateContent>
  <xr:revisionPtr revIDLastSave="0" documentId="13_ncr:1_{A8AA7EDF-BC5F-4F3E-A3B3-79AA5FC8DC6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8年4月～19年4月年" sheetId="1" r:id="rId1"/>
    <sheet name="2019年4月～20年4月年" sheetId="2" r:id="rId2"/>
    <sheet name="2020年4月～21年4月年メイン" sheetId="3" r:id="rId3"/>
    <sheet name="将来設計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M4" i="3"/>
  <c r="L20" i="3"/>
  <c r="N5" i="3"/>
  <c r="M5" i="3"/>
  <c r="N9" i="3"/>
  <c r="N14" i="3" s="1"/>
  <c r="N7" i="3"/>
  <c r="M9" i="3"/>
  <c r="M14" i="3" s="1"/>
  <c r="M7" i="3"/>
  <c r="L9" i="3"/>
  <c r="L14" i="3" s="1"/>
  <c r="L7" i="3"/>
  <c r="K18" i="3"/>
  <c r="K9" i="3"/>
  <c r="K14" i="3" s="1"/>
  <c r="K7" i="3"/>
  <c r="K19" i="3" s="1"/>
  <c r="D37" i="4"/>
  <c r="C37" i="4"/>
  <c r="B37" i="4"/>
  <c r="E37" i="4" s="1"/>
  <c r="C29" i="4"/>
  <c r="B29" i="4"/>
  <c r="E12" i="4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D12" i="4"/>
  <c r="C12" i="4"/>
  <c r="E4" i="4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D4" i="4"/>
  <c r="C4" i="4"/>
  <c r="E3" i="4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D3" i="4"/>
  <c r="C3" i="4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D2" i="4"/>
  <c r="C2" i="4"/>
  <c r="B28" i="3"/>
  <c r="I23" i="3"/>
  <c r="J20" i="3"/>
  <c r="K20" i="3" s="1"/>
  <c r="I20" i="3"/>
  <c r="B20" i="3"/>
  <c r="T19" i="3"/>
  <c r="P19" i="3"/>
  <c r="F12" i="3"/>
  <c r="J9" i="3"/>
  <c r="J14" i="3" s="1"/>
  <c r="J18" i="3" s="1"/>
  <c r="I9" i="3"/>
  <c r="I14" i="3" s="1"/>
  <c r="I18" i="3" s="1"/>
  <c r="U7" i="3"/>
  <c r="U19" i="3" s="1"/>
  <c r="T7" i="3"/>
  <c r="S7" i="3"/>
  <c r="S19" i="3" s="1"/>
  <c r="R7" i="3"/>
  <c r="R19" i="3" s="1"/>
  <c r="Q7" i="3"/>
  <c r="Q19" i="3" s="1"/>
  <c r="P7" i="3"/>
  <c r="O7" i="3"/>
  <c r="O19" i="3" s="1"/>
  <c r="J7" i="3"/>
  <c r="J19" i="3" s="1"/>
  <c r="I7" i="3"/>
  <c r="V4" i="3"/>
  <c r="B28" i="2"/>
  <c r="B20" i="2"/>
  <c r="K11" i="2"/>
  <c r="J11" i="2"/>
  <c r="F10" i="2"/>
  <c r="L3" i="2" s="1"/>
  <c r="L16" i="2" s="1"/>
  <c r="N7" i="2"/>
  <c r="N16" i="2" s="1"/>
  <c r="K5" i="2"/>
  <c r="K16" i="2" s="1"/>
  <c r="J5" i="2"/>
  <c r="J4" i="2"/>
  <c r="J16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M16" i="1"/>
  <c r="J16" i="1"/>
  <c r="K14" i="1"/>
  <c r="K11" i="1" s="1"/>
  <c r="I11" i="1"/>
  <c r="I16" i="1" s="1"/>
  <c r="O10" i="1"/>
  <c r="O11" i="1" s="1"/>
  <c r="O12" i="1" s="1"/>
  <c r="O13" i="1" s="1"/>
  <c r="O14" i="1" s="1"/>
  <c r="O15" i="1" s="1"/>
  <c r="P15" i="1" s="1"/>
  <c r="F10" i="1"/>
  <c r="K15" i="1" s="1"/>
  <c r="K12" i="1" s="1"/>
  <c r="I8" i="1"/>
  <c r="O8" i="1" s="1"/>
  <c r="B8" i="1"/>
  <c r="I7" i="1"/>
  <c r="I6" i="1"/>
  <c r="I5" i="1"/>
  <c r="I4" i="1"/>
  <c r="I3" i="1"/>
  <c r="N19" i="3" l="1"/>
  <c r="M19" i="3"/>
  <c r="L19" i="3"/>
  <c r="P16" i="2"/>
  <c r="P15" i="2"/>
  <c r="Q15" i="2" s="1"/>
  <c r="A10" i="3"/>
  <c r="N17" i="2"/>
  <c r="B10" i="2"/>
  <c r="B6" i="2"/>
  <c r="B7" i="2" s="1"/>
  <c r="A10" i="2"/>
  <c r="I19" i="3"/>
  <c r="K13" i="1"/>
  <c r="K16" i="1" s="1"/>
  <c r="B3" i="2"/>
  <c r="F11" i="2"/>
  <c r="B3" i="3"/>
  <c r="M17" i="1" l="1"/>
  <c r="B6" i="1"/>
  <c r="B7" i="1" s="1"/>
  <c r="M20" i="3"/>
  <c r="N20" i="3" s="1"/>
  <c r="O20" i="3" s="1"/>
  <c r="P20" i="3" s="1"/>
  <c r="Q20" i="3" s="1"/>
  <c r="R20" i="3" s="1"/>
  <c r="S20" i="3" s="1"/>
  <c r="T20" i="3" s="1"/>
  <c r="U20" i="3" s="1"/>
  <c r="C10" i="2"/>
  <c r="B6" i="3" l="1"/>
  <c r="B7" i="3" s="1"/>
  <c r="B10" i="3"/>
  <c r="C10" i="3" s="1"/>
</calcChain>
</file>

<file path=xl/sharedStrings.xml><?xml version="1.0" encoding="utf-8"?>
<sst xmlns="http://schemas.openxmlformats.org/spreadsheetml/2006/main" count="347" uniqueCount="201">
  <si>
    <t>収入</t>
  </si>
  <si>
    <t>固定費内訳</t>
  </si>
  <si>
    <t>貯金</t>
  </si>
  <si>
    <t>固定費</t>
  </si>
  <si>
    <t>変動費</t>
  </si>
  <si>
    <t>貯金口座</t>
  </si>
  <si>
    <t>給料→</t>
  </si>
  <si>
    <t>180000(平均)</t>
  </si>
  <si>
    <t>（固定費）</t>
  </si>
  <si>
    <t>4月</t>
  </si>
  <si>
    <t>-</t>
  </si>
  <si>
    <t>銀行残高→</t>
  </si>
  <si>
    <t>携帯→</t>
  </si>
  <si>
    <t>5月</t>
  </si>
  <si>
    <t>自動車税</t>
  </si>
  <si>
    <t>GW</t>
  </si>
  <si>
    <t>↑7/25時点</t>
  </si>
  <si>
    <t>自動車ローン→</t>
  </si>
  <si>
    <t>6月</t>
  </si>
  <si>
    <t>ボーナス入</t>
  </si>
  <si>
    <t>収支結果→</t>
  </si>
  <si>
    <t>(年間)</t>
  </si>
  <si>
    <t>自動車保険→</t>
  </si>
  <si>
    <t>年払いへ</t>
  </si>
  <si>
    <t>7月</t>
  </si>
  <si>
    <t>3年後貯蓄→</t>
  </si>
  <si>
    <t>奨学金→</t>
  </si>
  <si>
    <t>8月</t>
  </si>
  <si>
    <t>ボーナス払い40000+車検40000＋保険68000+固定費72000</t>
  </si>
  <si>
    <t>夏旅行</t>
  </si>
  <si>
    <t>2018/8/27現在</t>
  </si>
  <si>
    <t>28歳時の貯金</t>
  </si>
  <si>
    <t>駐車場代→</t>
  </si>
  <si>
    <t>9月</t>
  </si>
  <si>
    <t>9/25記入→変動費の節約に成功！！</t>
  </si>
  <si>
    <t>家賃→</t>
  </si>
  <si>
    <t>※貯金手入力</t>
  </si>
  <si>
    <t>10月</t>
  </si>
  <si>
    <t>10/25記入</t>
  </si>
  <si>
    <t>Total</t>
  </si>
  <si>
    <t>11月</t>
  </si>
  <si>
    <t>京都旅行含む</t>
  </si>
  <si>
    <t>11/24記入</t>
  </si>
  <si>
    <t>12月</t>
  </si>
  <si>
    <t>誕生日</t>
  </si>
  <si>
    <t>1/6記入</t>
  </si>
  <si>
    <t>賞与175,000円！</t>
  </si>
  <si>
    <t>MEMO</t>
  </si>
  <si>
    <t>2019年</t>
  </si>
  <si>
    <t>1月</t>
  </si>
  <si>
    <t>ボーナス払い</t>
  </si>
  <si>
    <t>年末年始出費</t>
  </si>
  <si>
    <t>1/26記入</t>
  </si>
  <si>
    <t>①概算ではあるが、こうして算出してみると、意外と</t>
  </si>
  <si>
    <t>2月</t>
  </si>
  <si>
    <t>年間で収支でプラスになっていることがわかる。</t>
  </si>
  <si>
    <t>3月</t>
  </si>
  <si>
    <t>タイヤ購入4万</t>
  </si>
  <si>
    <r>
      <t>②この表通りにいくと、</t>
    </r>
    <r>
      <rPr>
        <sz val="14"/>
        <color rgb="FFFF0000"/>
        <rFont val="メイリオ"/>
        <family val="3"/>
        <charset val="128"/>
      </rPr>
      <t>5年間で300万</t>
    </r>
    <r>
      <rPr>
        <sz val="14"/>
        <color rgb="FF000000"/>
        <rFont val="メイリオ"/>
        <family val="3"/>
        <charset val="128"/>
      </rPr>
      <t>貯められることになる。</t>
    </r>
  </si>
  <si>
    <t>自動車税(\35000)</t>
  </si>
  <si>
    <t>←月5万弱ペース(8カ月)</t>
  </si>
  <si>
    <t>稼ぎを増やせば、さらに資産を築くことができる。</t>
  </si>
  <si>
    <t>合計</t>
  </si>
  <si>
    <t>　</t>
  </si>
  <si>
    <t>↑10月開始</t>
  </si>
  <si>
    <t>　　↑</t>
  </si>
  <si>
    <t>支出合計</t>
  </si>
  <si>
    <t>■7/23→交際費を抑えよう。9月以降は2万以内に</t>
  </si>
  <si>
    <t>③GW、夏、冬に旅行に行ったとしてもこれだけのプラスであれば</t>
  </si>
  <si>
    <t>増やす！！！</t>
  </si>
  <si>
    <t>特に問題ない。現状に満足せず、収入の額面を押し上げよう。</t>
  </si>
  <si>
    <t>・10月開始から、7カ月で48+21=69万貯金！！</t>
  </si>
  <si>
    <t>交際費は、3万と多めに設定してあるため、変動費は減らせる月がある。</t>
  </si>
  <si>
    <t>■お金の知性</t>
  </si>
  <si>
    <t>■お金の感性</t>
  </si>
  <si>
    <t>必要費用</t>
  </si>
  <si>
    <t>反省　2017.10～2018.9</t>
  </si>
  <si>
    <t>④2018年8月から保険料→月々5583円</t>
  </si>
  <si>
    <t>1.稼ぐ</t>
  </si>
  <si>
    <t>1.受け取ること</t>
  </si>
  <si>
    <t>239万円</t>
  </si>
  <si>
    <t>保険料が88000円から67000円になった。</t>
  </si>
  <si>
    <t>2.使う</t>
  </si>
  <si>
    <t>2.感謝して味わうこと</t>
  </si>
  <si>
    <t>支出</t>
  </si>
  <si>
    <t>308万円</t>
  </si>
  <si>
    <r>
      <t>20000円の減額は大きい。</t>
    </r>
    <r>
      <rPr>
        <sz val="14"/>
        <color rgb="FFFF0000"/>
        <rFont val="メイリオ"/>
        <family val="3"/>
        <charset val="128"/>
      </rPr>
      <t>240000</t>
    </r>
    <r>
      <rPr>
        <sz val="14"/>
        <color rgb="FF000000"/>
        <rFont val="メイリオ"/>
        <family val="3"/>
        <charset val="128"/>
      </rPr>
      <t>円年間で節約できる。</t>
    </r>
  </si>
  <si>
    <t>3.守る</t>
  </si>
  <si>
    <t>3.信頼すること</t>
  </si>
  <si>
    <t>赤字69万円</t>
  </si>
  <si>
    <t>8月は年払いを含めた額になっている。</t>
  </si>
  <si>
    <t>4.増やす</t>
  </si>
  <si>
    <t>4.分かち合うこと</t>
  </si>
  <si>
    <t>→この反省を活かす！</t>
  </si>
  <si>
    <t>お金が入ってくるとき、出ていくときに、「感謝」する。</t>
  </si>
  <si>
    <t>給料月分平均→</t>
  </si>
  <si>
    <t>自動車税支払いのため、減額。貯金3万円</t>
  </si>
  <si>
    <t>つみたてNISAの投資売却21万分貯金へ</t>
  </si>
  <si>
    <t>5/25記入(投資売却分貯金+奨励金)</t>
  </si>
  <si>
    <t>①ボーナス残り8万貯蓄分プラス、②大型出費タイヤ代からの余剰金を貯蓄(1万)+③投信売却分とメルカリ売上高合わせて1万と、SBIメイン口座2万のうち1万貯蓄へ。</t>
  </si>
  <si>
    <t>6/25記入</t>
  </si>
  <si>
    <t>7/25記入</t>
  </si>
  <si>
    <t>保険料払い(合計36000円だが4万に繰り上げ)</t>
  </si>
  <si>
    <t>8/25記入</t>
  </si>
  <si>
    <t>9/25記入</t>
  </si>
  <si>
    <t>収支合計</t>
  </si>
  <si>
    <t>福島ハワイアンズプチ旅行</t>
  </si>
  <si>
    <t>11/25記入</t>
  </si>
  <si>
    <t>年間固定費→</t>
  </si>
  <si>
    <t>ボーナス →10万貯金、4万は車検台、3万は自由金</t>
  </si>
  <si>
    <t>12/25記入</t>
  </si>
  <si>
    <t>積立投資再開→2020年</t>
  </si>
  <si>
    <t>1/24記入</t>
  </si>
  <si>
    <t>・車の維持費</t>
  </si>
  <si>
    <t>2/25記入</t>
  </si>
  <si>
    <t>　年間</t>
  </si>
  <si>
    <t>3/25記入</t>
  </si>
  <si>
    <t>　　-ローン→20000*12=24万円</t>
  </si>
  <si>
    <t>　　-ガソリン→3000*12=36,000</t>
  </si>
  <si>
    <t>←月3万</t>
  </si>
  <si>
    <t>　　-保険料→4万円</t>
  </si>
  <si>
    <t>　　-車検→100,000円÷2=50,000円</t>
  </si>
  <si>
    <t>※変動費家計簿転記</t>
  </si>
  <si>
    <t>　　-その他整備→2万円</t>
  </si>
  <si>
    <t>　■合計→</t>
  </si>
  <si>
    <t>反省2017.10～2018.9</t>
  </si>
  <si>
    <r>
      <t>　約</t>
    </r>
    <r>
      <rPr>
        <b/>
        <sz val="16"/>
        <color rgb="FFFF0000"/>
        <rFont val="メイリオ"/>
        <family val="3"/>
        <charset val="128"/>
      </rPr>
      <t>年間40万円</t>
    </r>
    <r>
      <rPr>
        <sz val="16"/>
        <color rgb="FFFF0000"/>
        <rFont val="メイリオ"/>
        <family val="3"/>
        <charset val="128"/>
      </rPr>
      <t>の出費となる</t>
    </r>
  </si>
  <si>
    <t>引越費用→60万</t>
  </si>
  <si>
    <t>投資信託配分 つみたてNISA</t>
  </si>
  <si>
    <t>楽天・全米株式インデックス・ファンド（楽天・バンガード・ファンド（全米株式））</t>
  </si>
  <si>
    <t>楽天・全世界株式インデックス・ファンド（楽天・バンガード・ファンド（全世界株式））</t>
  </si>
  <si>
    <t>eMAXIS 先進国株式インデックス</t>
  </si>
  <si>
    <t>eMAXIS 新興国株式インデックス</t>
  </si>
  <si>
    <t>新生活スタート</t>
  </si>
  <si>
    <t>通信費</t>
  </si>
  <si>
    <t>項目/月</t>
  </si>
  <si>
    <t>2020年</t>
  </si>
  <si>
    <t>せいや</t>
  </si>
  <si>
    <t>まき</t>
  </si>
  <si>
    <t>給与合計</t>
  </si>
  <si>
    <t>支出(固定費)</t>
  </si>
  <si>
    <t>家賃、水道光熱費</t>
  </si>
  <si>
    <t>水道光熱費</t>
  </si>
  <si>
    <t>つみたてNISA</t>
  </si>
  <si>
    <t>食費</t>
  </si>
  <si>
    <t>変動費 1人当たり1.5万</t>
  </si>
  <si>
    <t>車ローン</t>
  </si>
  <si>
    <t>奨学金</t>
  </si>
  <si>
    <t>支出(変動費)</t>
  </si>
  <si>
    <t>残金</t>
  </si>
  <si>
    <t>合計貯金残高</t>
  </si>
  <si>
    <r>
      <t>　約</t>
    </r>
    <r>
      <rPr>
        <b/>
        <sz val="16"/>
        <color rgb="FFFF0000"/>
        <rFont val="メイリオ"/>
        <family val="3"/>
        <charset val="128"/>
      </rPr>
      <t>年間40万円</t>
    </r>
    <r>
      <rPr>
        <sz val="16"/>
        <color rgb="FFFF0000"/>
        <rFont val="メイリオ"/>
        <family val="3"/>
        <charset val="128"/>
      </rPr>
      <t>の出費となる</t>
    </r>
  </si>
  <si>
    <t>毎月カード払い→</t>
  </si>
  <si>
    <t>固定食費</t>
  </si>
  <si>
    <t>5年後弱</t>
  </si>
  <si>
    <t>10年後</t>
  </si>
  <si>
    <t>20年後</t>
  </si>
  <si>
    <t>30年後</t>
  </si>
  <si>
    <t>せいやの年齢</t>
  </si>
  <si>
    <t>まきの年齢</t>
  </si>
  <si>
    <t>ライフイベント</t>
  </si>
  <si>
    <t>結婚</t>
  </si>
  <si>
    <t>結婚式</t>
  </si>
  <si>
    <t>車買い替え</t>
  </si>
  <si>
    <t>家族旅行</t>
  </si>
  <si>
    <t>奨学金完済</t>
  </si>
  <si>
    <t>新婚旅行</t>
  </si>
  <si>
    <t>第一子</t>
  </si>
  <si>
    <t>第一子誕生</t>
  </si>
  <si>
    <t>幼稚園</t>
  </si>
  <si>
    <t>小学入学</t>
  </si>
  <si>
    <t>中学入学</t>
  </si>
  <si>
    <t>高校入学</t>
  </si>
  <si>
    <t>大学入学</t>
  </si>
  <si>
    <t>第一子成人</t>
  </si>
  <si>
    <t>大学卒業</t>
  </si>
  <si>
    <t>第二子</t>
  </si>
  <si>
    <t>第二子誕生</t>
  </si>
  <si>
    <t>小学校入学</t>
  </si>
  <si>
    <t>第二子成人</t>
  </si>
  <si>
    <t>貯蓄</t>
  </si>
  <si>
    <t>年収</t>
  </si>
  <si>
    <t>教育費</t>
  </si>
  <si>
    <t>教育費　</t>
  </si>
  <si>
    <t>公立</t>
  </si>
  <si>
    <t>私立</t>
  </si>
  <si>
    <t>公立1年あたり</t>
  </si>
  <si>
    <t>幼稚園 （3年）</t>
  </si>
  <si>
    <t>小学校</t>
  </si>
  <si>
    <t>中学校</t>
  </si>
  <si>
    <t>高校</t>
  </si>
  <si>
    <t>大学</t>
  </si>
  <si>
    <t>子どもが生まれるまでの資産形成計画(現金のみ)</t>
  </si>
  <si>
    <t>2020年10月現在。2022年12月子ども誕生予定→残り26カ月</t>
  </si>
  <si>
    <t>現状貯金</t>
  </si>
  <si>
    <t>預金</t>
  </si>
  <si>
    <t>毎月貯金</t>
  </si>
  <si>
    <t>ボーナス(5回分)</t>
  </si>
  <si>
    <t>共同貯金</t>
  </si>
  <si>
    <t>26か月後→847万-150万＝700万</t>
  </si>
  <si>
    <t>大型出費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</si>
</sst>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游ゴシック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11"/>
      <name val="游ゴシック"/>
      <family val="3"/>
      <charset val="128"/>
    </font>
    <font>
      <sz val="14"/>
      <color rgb="FFFFFFFF"/>
      <name val="Meiryo"/>
      <family val="3"/>
      <charset val="128"/>
    </font>
    <font>
      <b/>
      <sz val="18"/>
      <color rgb="FFFFFF00"/>
      <name val="Meiryo"/>
      <family val="3"/>
      <charset val="128"/>
    </font>
    <font>
      <sz val="14"/>
      <color rgb="FF9C0006"/>
      <name val="Meiryo"/>
      <family val="3"/>
      <charset val="128"/>
    </font>
    <font>
      <b/>
      <sz val="18"/>
      <color rgb="FFFF0000"/>
      <name val="Meiryo"/>
      <family val="3"/>
      <charset val="128"/>
    </font>
    <font>
      <sz val="14"/>
      <color rgb="FFFF0000"/>
      <name val="Meiryo"/>
      <family val="3"/>
      <charset val="128"/>
    </font>
    <font>
      <sz val="18"/>
      <color rgb="FF9C5700"/>
      <name val="Meiryo"/>
      <family val="3"/>
      <charset val="128"/>
    </font>
    <font>
      <b/>
      <sz val="16"/>
      <name val="Meiryo"/>
      <family val="3"/>
      <charset val="128"/>
    </font>
    <font>
      <b/>
      <sz val="14"/>
      <color rgb="FFFF0000"/>
      <name val="Meiryo"/>
      <family val="3"/>
      <charset val="128"/>
    </font>
    <font>
      <sz val="12"/>
      <color rgb="FF000000"/>
      <name val="Meiryo"/>
      <family val="3"/>
      <charset val="128"/>
    </font>
    <font>
      <sz val="12"/>
      <color rgb="FFFF0000"/>
      <name val="Meiryo"/>
      <family val="3"/>
      <charset val="128"/>
    </font>
    <font>
      <sz val="16"/>
      <color rgb="FF000000"/>
      <name val="Meiryo"/>
      <family val="3"/>
      <charset val="128"/>
    </font>
    <font>
      <sz val="16"/>
      <color rgb="FFFF0000"/>
      <name val="Meiryo"/>
      <family val="3"/>
      <charset val="128"/>
    </font>
    <font>
      <sz val="11"/>
      <color rgb="FF000000"/>
      <name val="Meiryo"/>
      <family val="3"/>
      <charset val="128"/>
    </font>
    <font>
      <sz val="11"/>
      <color rgb="FF9C0006"/>
      <name val="Meiryo"/>
      <family val="3"/>
      <charset val="128"/>
    </font>
    <font>
      <b/>
      <sz val="11"/>
      <name val="Meiryo"/>
      <family val="3"/>
      <charset val="128"/>
    </font>
    <font>
      <sz val="10"/>
      <color rgb="FF000000"/>
      <name val="Meiryo"/>
      <family val="3"/>
      <charset val="128"/>
    </font>
    <font>
      <b/>
      <sz val="11"/>
      <color rgb="FF000000"/>
      <name val="Meiryo"/>
      <family val="3"/>
      <charset val="128"/>
    </font>
    <font>
      <sz val="14"/>
      <color rgb="FFFF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b/>
      <sz val="16"/>
      <color rgb="FFFF0000"/>
      <name val="メイリオ"/>
      <family val="3"/>
      <charset val="128"/>
    </font>
    <font>
      <sz val="16"/>
      <color rgb="FFFF0000"/>
      <name val="メイリオ"/>
      <family val="3"/>
      <charset val="128"/>
    </font>
    <font>
      <sz val="6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rgb="FFFFC7CE"/>
        <bgColor rgb="FFFFC7CE"/>
      </patternFill>
    </fill>
    <fill>
      <patternFill patternType="solid">
        <fgColor rgb="FFDADADA"/>
        <bgColor rgb="FFDADADA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3" fontId="5" fillId="7" borderId="9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vertical="center"/>
    </xf>
    <xf numFmtId="38" fontId="2" fillId="9" borderId="13" xfId="0" applyNumberFormat="1" applyFont="1" applyFill="1" applyBorder="1" applyAlignment="1">
      <alignment vertical="center"/>
    </xf>
    <xf numFmtId="38" fontId="2" fillId="9" borderId="13" xfId="0" applyNumberFormat="1" applyFont="1" applyFill="1" applyBorder="1" applyAlignment="1">
      <alignment horizontal="right" vertical="center"/>
    </xf>
    <xf numFmtId="38" fontId="4" fillId="7" borderId="14" xfId="0" applyNumberFormat="1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vertical="center"/>
    </xf>
    <xf numFmtId="38" fontId="6" fillId="8" borderId="16" xfId="0" applyNumberFormat="1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38" fontId="2" fillId="4" borderId="13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38" fontId="7" fillId="4" borderId="6" xfId="0" applyNumberFormat="1" applyFont="1" applyFill="1" applyBorder="1" applyAlignment="1">
      <alignment vertical="center"/>
    </xf>
    <xf numFmtId="38" fontId="2" fillId="0" borderId="0" xfId="0" applyNumberFormat="1" applyFont="1" applyAlignment="1">
      <alignment vertical="center"/>
    </xf>
    <xf numFmtId="0" fontId="2" fillId="0" borderId="13" xfId="0" applyFont="1" applyBorder="1" applyAlignment="1">
      <alignment vertical="center"/>
    </xf>
    <xf numFmtId="38" fontId="2" fillId="0" borderId="13" xfId="0" applyNumberFormat="1" applyFont="1" applyBorder="1" applyAlignment="1">
      <alignment vertical="center"/>
    </xf>
    <xf numFmtId="38" fontId="2" fillId="10" borderId="13" xfId="0" applyNumberFormat="1" applyFont="1" applyFill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6" fillId="8" borderId="17" xfId="0" applyFont="1" applyFill="1" applyBorder="1" applyAlignment="1">
      <alignment vertical="center"/>
    </xf>
    <xf numFmtId="38" fontId="6" fillId="8" borderId="18" xfId="0" applyNumberFormat="1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38" fontId="7" fillId="0" borderId="0" xfId="0" applyNumberFormat="1" applyFont="1" applyAlignment="1">
      <alignment vertical="center"/>
    </xf>
    <xf numFmtId="0" fontId="6" fillId="8" borderId="19" xfId="0" applyFont="1" applyFill="1" applyBorder="1" applyAlignment="1">
      <alignment vertical="center"/>
    </xf>
    <xf numFmtId="38" fontId="6" fillId="8" borderId="20" xfId="0" applyNumberFormat="1" applyFont="1" applyFill="1" applyBorder="1" applyAlignment="1">
      <alignment vertical="center"/>
    </xf>
    <xf numFmtId="38" fontId="9" fillId="0" borderId="0" xfId="0" applyNumberFormat="1" applyFont="1" applyAlignment="1">
      <alignment vertical="center"/>
    </xf>
    <xf numFmtId="0" fontId="6" fillId="8" borderId="21" xfId="0" applyFont="1" applyFill="1" applyBorder="1" applyAlignment="1">
      <alignment vertical="center"/>
    </xf>
    <xf numFmtId="38" fontId="10" fillId="8" borderId="22" xfId="0" applyNumberFormat="1" applyFont="1" applyFill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38" fontId="2" fillId="12" borderId="13" xfId="0" applyNumberFormat="1" applyFont="1" applyFill="1" applyBorder="1" applyAlignment="1">
      <alignment vertical="center"/>
    </xf>
    <xf numFmtId="38" fontId="1" fillId="11" borderId="6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6" xfId="0" applyFont="1" applyFill="1" applyBorder="1" applyAlignment="1">
      <alignment vertical="center"/>
    </xf>
    <xf numFmtId="38" fontId="2" fillId="3" borderId="6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vertical="center"/>
    </xf>
    <xf numFmtId="0" fontId="13" fillId="15" borderId="6" xfId="0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38" fontId="2" fillId="0" borderId="13" xfId="0" applyNumberFormat="1" applyFont="1" applyBorder="1" applyAlignment="1">
      <alignment horizontal="right" vertical="center"/>
    </xf>
    <xf numFmtId="0" fontId="2" fillId="16" borderId="13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38" fontId="2" fillId="16" borderId="13" xfId="0" applyNumberFormat="1" applyFont="1" applyFill="1" applyBorder="1" applyAlignment="1">
      <alignment vertical="center"/>
    </xf>
    <xf numFmtId="38" fontId="2" fillId="15" borderId="13" xfId="0" applyNumberFormat="1" applyFont="1" applyFill="1" applyBorder="1" applyAlignment="1">
      <alignment vertical="center"/>
    </xf>
    <xf numFmtId="38" fontId="2" fillId="17" borderId="13" xfId="0" applyNumberFormat="1" applyFont="1" applyFill="1" applyBorder="1" applyAlignment="1">
      <alignment vertical="center"/>
    </xf>
    <xf numFmtId="0" fontId="2" fillId="15" borderId="6" xfId="0" applyFont="1" applyFill="1" applyBorder="1" applyAlignment="1">
      <alignment vertical="center"/>
    </xf>
    <xf numFmtId="38" fontId="2" fillId="15" borderId="6" xfId="0" applyNumberFormat="1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38" fontId="11" fillId="11" borderId="6" xfId="0" applyNumberFormat="1" applyFont="1" applyFill="1" applyBorder="1" applyAlignment="1">
      <alignment vertical="center"/>
    </xf>
    <xf numFmtId="38" fontId="2" fillId="10" borderId="6" xfId="0" applyNumberFormat="1" applyFont="1" applyFill="1" applyBorder="1" applyAlignment="1">
      <alignment vertical="center"/>
    </xf>
    <xf numFmtId="0" fontId="14" fillId="14" borderId="6" xfId="0" applyFont="1" applyFill="1" applyBorder="1" applyAlignment="1">
      <alignment vertical="center"/>
    </xf>
    <xf numFmtId="0" fontId="15" fillId="10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14" fillId="1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14" fillId="15" borderId="6" xfId="0" applyFont="1" applyFill="1" applyBorder="1" applyAlignment="1">
      <alignment vertical="center"/>
    </xf>
    <xf numFmtId="0" fontId="15" fillId="15" borderId="6" xfId="0" applyFont="1" applyFill="1" applyBorder="1" applyAlignment="1">
      <alignment horizontal="right" vertical="center"/>
    </xf>
    <xf numFmtId="0" fontId="2" fillId="5" borderId="13" xfId="0" applyFont="1" applyFill="1" applyBorder="1" applyAlignment="1">
      <alignment vertical="center"/>
    </xf>
    <xf numFmtId="38" fontId="2" fillId="5" borderId="13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38" fontId="2" fillId="5" borderId="6" xfId="0" applyNumberFormat="1" applyFont="1" applyFill="1" applyBorder="1" applyAlignment="1">
      <alignment vertical="center"/>
    </xf>
    <xf numFmtId="0" fontId="17" fillId="8" borderId="15" xfId="0" applyFont="1" applyFill="1" applyBorder="1" applyAlignment="1">
      <alignment vertical="center"/>
    </xf>
    <xf numFmtId="38" fontId="17" fillId="8" borderId="16" xfId="0" applyNumberFormat="1" applyFont="1" applyFill="1" applyBorder="1" applyAlignment="1">
      <alignment vertical="center"/>
    </xf>
    <xf numFmtId="0" fontId="1" fillId="18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38" fontId="2" fillId="0" borderId="13" xfId="0" applyNumberFormat="1" applyFont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38" fontId="2" fillId="0" borderId="26" xfId="0" applyNumberFormat="1" applyFont="1" applyBorder="1" applyAlignment="1">
      <alignment vertical="center"/>
    </xf>
    <xf numFmtId="38" fontId="2" fillId="0" borderId="26" xfId="0" applyNumberFormat="1" applyFont="1" applyBorder="1" applyAlignment="1">
      <alignment vertical="center"/>
    </xf>
    <xf numFmtId="0" fontId="17" fillId="8" borderId="17" xfId="0" applyFont="1" applyFill="1" applyBorder="1" applyAlignment="1">
      <alignment vertical="center"/>
    </xf>
    <xf numFmtId="38" fontId="17" fillId="8" borderId="18" xfId="0" applyNumberFormat="1" applyFont="1" applyFill="1" applyBorder="1" applyAlignment="1">
      <alignment vertical="center"/>
    </xf>
    <xf numFmtId="0" fontId="2" fillId="13" borderId="27" xfId="0" applyFont="1" applyFill="1" applyBorder="1" applyAlignment="1">
      <alignment vertical="center"/>
    </xf>
    <xf numFmtId="38" fontId="2" fillId="19" borderId="27" xfId="0" applyNumberFormat="1" applyFont="1" applyFill="1" applyBorder="1" applyAlignment="1">
      <alignment vertical="center"/>
    </xf>
    <xf numFmtId="0" fontId="2" fillId="15" borderId="13" xfId="0" applyFont="1" applyFill="1" applyBorder="1" applyAlignment="1">
      <alignment vertical="center"/>
    </xf>
    <xf numFmtId="0" fontId="17" fillId="8" borderId="28" xfId="0" applyFont="1" applyFill="1" applyBorder="1" applyAlignment="1">
      <alignment vertical="center"/>
    </xf>
    <xf numFmtId="38" fontId="18" fillId="8" borderId="29" xfId="0" applyNumberFormat="1" applyFont="1" applyFill="1" applyBorder="1" applyAlignment="1">
      <alignment vertical="center"/>
    </xf>
    <xf numFmtId="0" fontId="2" fillId="15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38" fontId="2" fillId="0" borderId="26" xfId="0" applyNumberFormat="1" applyFont="1" applyBorder="1" applyAlignment="1">
      <alignment horizontal="right" vertical="center"/>
    </xf>
    <xf numFmtId="0" fontId="2" fillId="15" borderId="27" xfId="0" applyFont="1" applyFill="1" applyBorder="1" applyAlignment="1">
      <alignment vertical="center"/>
    </xf>
    <xf numFmtId="38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38" fontId="2" fillId="0" borderId="27" xfId="0" applyNumberFormat="1" applyFont="1" applyBorder="1" applyAlignment="1">
      <alignment horizontal="right" vertical="center"/>
    </xf>
    <xf numFmtId="0" fontId="2" fillId="11" borderId="13" xfId="0" applyFont="1" applyFill="1" applyBorder="1" applyAlignment="1">
      <alignment vertical="center"/>
    </xf>
    <xf numFmtId="0" fontId="2" fillId="11" borderId="25" xfId="0" applyFont="1" applyFill="1" applyBorder="1" applyAlignment="1">
      <alignment vertical="center"/>
    </xf>
    <xf numFmtId="38" fontId="2" fillId="14" borderId="27" xfId="0" applyNumberFormat="1" applyFont="1" applyFill="1" applyBorder="1" applyAlignment="1">
      <alignment vertical="center"/>
    </xf>
    <xf numFmtId="38" fontId="2" fillId="12" borderId="27" xfId="0" applyNumberFormat="1" applyFont="1" applyFill="1" applyBorder="1" applyAlignment="1">
      <alignment vertical="center"/>
    </xf>
    <xf numFmtId="0" fontId="2" fillId="12" borderId="27" xfId="0" applyFont="1" applyFill="1" applyBorder="1" applyAlignment="1">
      <alignment vertical="center"/>
    </xf>
    <xf numFmtId="38" fontId="2" fillId="12" borderId="27" xfId="0" applyNumberFormat="1" applyFont="1" applyFill="1" applyBorder="1" applyAlignment="1">
      <alignment horizontal="right" vertical="center"/>
    </xf>
    <xf numFmtId="38" fontId="1" fillId="0" borderId="0" xfId="0" applyNumberFormat="1" applyFont="1" applyAlignment="1">
      <alignment vertical="center"/>
    </xf>
    <xf numFmtId="0" fontId="2" fillId="20" borderId="6" xfId="0" applyFont="1" applyFill="1" applyBorder="1" applyAlignment="1">
      <alignment vertical="center"/>
    </xf>
    <xf numFmtId="38" fontId="2" fillId="20" borderId="6" xfId="0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0" borderId="30" xfId="0" applyFont="1" applyFill="1" applyBorder="1" applyAlignment="1">
      <alignment vertical="center"/>
    </xf>
    <xf numFmtId="0" fontId="16" fillId="10" borderId="31" xfId="0" applyFont="1" applyFill="1" applyBorder="1" applyAlignment="1">
      <alignment vertical="center"/>
    </xf>
    <xf numFmtId="0" fontId="16" fillId="10" borderId="32" xfId="0" applyFont="1" applyFill="1" applyBorder="1" applyAlignment="1">
      <alignment vertical="center"/>
    </xf>
    <xf numFmtId="0" fontId="16" fillId="10" borderId="33" xfId="0" applyFont="1" applyFill="1" applyBorder="1" applyAlignment="1">
      <alignment vertical="center"/>
    </xf>
    <xf numFmtId="0" fontId="16" fillId="10" borderId="34" xfId="0" applyFont="1" applyFill="1" applyBorder="1" applyAlignment="1">
      <alignment vertical="center"/>
    </xf>
    <xf numFmtId="0" fontId="16" fillId="10" borderId="35" xfId="0" applyFont="1" applyFill="1" applyBorder="1" applyAlignment="1">
      <alignment vertical="center"/>
    </xf>
    <xf numFmtId="0" fontId="16" fillId="10" borderId="15" xfId="0" applyFont="1" applyFill="1" applyBorder="1" applyAlignment="1">
      <alignment vertical="center"/>
    </xf>
    <xf numFmtId="0" fontId="16" fillId="10" borderId="13" xfId="0" applyFont="1" applyFill="1" applyBorder="1" applyAlignment="1">
      <alignment vertical="center"/>
    </xf>
    <xf numFmtId="0" fontId="16" fillId="10" borderId="16" xfId="0" applyFont="1" applyFill="1" applyBorder="1" applyAlignment="1">
      <alignment vertical="center"/>
    </xf>
    <xf numFmtId="0" fontId="16" fillId="10" borderId="36" xfId="0" applyFont="1" applyFill="1" applyBorder="1" applyAlignment="1">
      <alignment vertical="center"/>
    </xf>
    <xf numFmtId="0" fontId="16" fillId="0" borderId="3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9" fillId="11" borderId="35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11" borderId="13" xfId="0" applyFont="1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19" fillId="11" borderId="36" xfId="0" applyFont="1" applyFill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36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3" borderId="6" xfId="0" applyFont="1" applyFill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14" borderId="6" xfId="0" applyFont="1" applyFill="1" applyBorder="1" applyAlignment="1">
      <alignment vertical="center"/>
    </xf>
    <xf numFmtId="0" fontId="16" fillId="14" borderId="6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16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F2F2F2"/>
                </a:solidFill>
                <a:latin typeface="Calibri"/>
              </a:defRPr>
            </a:pPr>
            <a:r>
              <a:t>貯金残高グラフ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>
                    <a:solidFill>
                      <a:srgbClr val="D9D9D9"/>
                    </a:solidFill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'2018年4月～19年4月年'!$H$9:$H$15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  <c:pt idx="6">
                  <c:v>4月</c:v>
                </c:pt>
              </c:strCache>
            </c:strRef>
          </c:cat>
          <c:val>
            <c:numRef>
              <c:f>'2018年4月～19年4月年'!$O$9:$O$15</c:f>
              <c:numCache>
                <c:formatCode>#,##0_);[Red]\(#,##0\)</c:formatCode>
                <c:ptCount val="7"/>
                <c:pt idx="0">
                  <c:v>970000</c:v>
                </c:pt>
                <c:pt idx="1">
                  <c:v>1040000</c:v>
                </c:pt>
                <c:pt idx="2">
                  <c:v>1230000</c:v>
                </c:pt>
                <c:pt idx="3">
                  <c:v>1250000</c:v>
                </c:pt>
                <c:pt idx="4">
                  <c:v>1320000</c:v>
                </c:pt>
                <c:pt idx="5">
                  <c:v>1350000</c:v>
                </c:pt>
                <c:pt idx="6">
                  <c:v>1380000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0BF-4C93-A0D0-848E11E1C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2920763"/>
        <c:axId val="280081381"/>
        <c:axId val="0"/>
      </c:bar3DChart>
      <c:catAx>
        <c:axId val="702920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280081381"/>
        <c:crosses val="autoZero"/>
        <c:auto val="1"/>
        <c:lblAlgn val="ctr"/>
        <c:lblOffset val="100"/>
        <c:noMultiLvlLbl val="1"/>
      </c:catAx>
      <c:valAx>
        <c:axId val="280081381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_);[Red]\(#,##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702920763"/>
        <c:crosses val="autoZero"/>
        <c:crossBetween val="between"/>
      </c:valAx>
    </c:plotArea>
    <c:plotVisOnly val="1"/>
    <c:dispBlanksAs val="zero"/>
    <c:showDLblsOverMax val="1"/>
  </c:chart>
  <c:spPr>
    <a:solidFill>
      <a:srgbClr val="59595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F2F2F2"/>
                </a:solidFill>
                <a:latin typeface="Calibri"/>
              </a:defRPr>
            </a:pPr>
            <a:r>
              <a:t>貯金残高グラフ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>
                    <a:solidFill>
                      <a:srgbClr val="D9D9D9"/>
                    </a:solidFill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'2019年4月～20年4月年'!$H$3:$H$15</c:f>
              <c:strCache>
                <c:ptCount val="1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  <c:pt idx="6">
                  <c:v>10月</c:v>
                </c:pt>
                <c:pt idx="7">
                  <c:v>11月</c:v>
                </c:pt>
                <c:pt idx="8">
                  <c:v>12月</c:v>
                </c:pt>
                <c:pt idx="9">
                  <c:v>1月</c:v>
                </c:pt>
                <c:pt idx="10">
                  <c:v>2月</c:v>
                </c:pt>
                <c:pt idx="11">
                  <c:v>3月</c:v>
                </c:pt>
                <c:pt idx="12">
                  <c:v>4月</c:v>
                </c:pt>
              </c:strCache>
            </c:strRef>
          </c:cat>
          <c:val>
            <c:numRef>
              <c:f>'2019年4月～20年4月年'!$P$3:$P$15</c:f>
              <c:numCache>
                <c:formatCode>#,##0_);[Red]\(#,##0\)</c:formatCode>
                <c:ptCount val="13"/>
                <c:pt idx="0">
                  <c:v>1380000</c:v>
                </c:pt>
                <c:pt idx="1">
                  <c:v>1690000</c:v>
                </c:pt>
                <c:pt idx="2">
                  <c:v>1900000</c:v>
                </c:pt>
                <c:pt idx="3">
                  <c:v>2000000</c:v>
                </c:pt>
                <c:pt idx="4">
                  <c:v>2100000</c:v>
                </c:pt>
                <c:pt idx="5">
                  <c:v>2200000</c:v>
                </c:pt>
                <c:pt idx="6">
                  <c:v>2300000</c:v>
                </c:pt>
                <c:pt idx="7">
                  <c:v>2400000</c:v>
                </c:pt>
                <c:pt idx="8">
                  <c:v>2600000</c:v>
                </c:pt>
                <c:pt idx="9">
                  <c:v>2700000</c:v>
                </c:pt>
                <c:pt idx="10">
                  <c:v>2770000</c:v>
                </c:pt>
                <c:pt idx="11">
                  <c:v>2770000</c:v>
                </c:pt>
                <c:pt idx="12">
                  <c:v>2770000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6CC-4C23-8C79-3CD42D03A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1304793"/>
        <c:axId val="555525050"/>
        <c:axId val="0"/>
      </c:bar3DChart>
      <c:catAx>
        <c:axId val="42130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555525050"/>
        <c:crosses val="autoZero"/>
        <c:auto val="1"/>
        <c:lblAlgn val="ctr"/>
        <c:lblOffset val="100"/>
        <c:noMultiLvlLbl val="1"/>
      </c:catAx>
      <c:valAx>
        <c:axId val="55552505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#,##0_);[Red]\(#,##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421304793"/>
        <c:crosses val="autoZero"/>
        <c:crossBetween val="between"/>
      </c:valAx>
    </c:plotArea>
    <c:plotVisOnly val="1"/>
    <c:dispBlanksAs val="zero"/>
    <c:showDLblsOverMax val="1"/>
  </c:chart>
  <c:spPr>
    <a:solidFill>
      <a:srgbClr val="59595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F2F2F2"/>
                </a:solidFill>
                <a:latin typeface="Calibri"/>
              </a:defRPr>
            </a:pPr>
            <a:r>
              <a:rPr lang="ja-JP" altLang="en-US"/>
              <a:t>貯金残高グラフ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>
                    <a:solidFill>
                      <a:srgbClr val="D9D9D9"/>
                    </a:solidFill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'2020年4月～21年4月年メイン'!$H$4:$H$19</c:f>
              <c:strCache>
                <c:ptCount val="16"/>
                <c:pt idx="0">
                  <c:v>貯金</c:v>
                </c:pt>
                <c:pt idx="1">
                  <c:v>せいや</c:v>
                </c:pt>
                <c:pt idx="2">
                  <c:v>まき</c:v>
                </c:pt>
                <c:pt idx="3">
                  <c:v>給与合計</c:v>
                </c:pt>
                <c:pt idx="4">
                  <c:v>家賃、水道光熱費</c:v>
                </c:pt>
                <c:pt idx="5">
                  <c:v>つみたてNISA</c:v>
                </c:pt>
                <c:pt idx="6">
                  <c:v>食費</c:v>
                </c:pt>
                <c:pt idx="7">
                  <c:v>車ローン</c:v>
                </c:pt>
                <c:pt idx="8">
                  <c:v>通信費</c:v>
                </c:pt>
                <c:pt idx="9">
                  <c:v>奨学金</c:v>
                </c:pt>
                <c:pt idx="10">
                  <c:v>合計</c:v>
                </c:pt>
                <c:pt idx="11">
                  <c:v>せいや</c:v>
                </c:pt>
                <c:pt idx="12">
                  <c:v>まき</c:v>
                </c:pt>
                <c:pt idx="13">
                  <c:v>合計</c:v>
                </c:pt>
                <c:pt idx="14">
                  <c:v>支出合計</c:v>
                </c:pt>
                <c:pt idx="15">
                  <c:v>残金</c:v>
                </c:pt>
              </c:strCache>
            </c:strRef>
          </c:cat>
          <c:val>
            <c:numRef>
              <c:f>'2020年4月～21年4月年メイン'!$Q$4:$Q$19</c:f>
              <c:numCache>
                <c:formatCode>#,##0_);[Red]\(#,##0\)</c:formatCode>
                <c:ptCount val="16"/>
                <c:pt idx="3">
                  <c:v>0</c:v>
                </c:pt>
                <c:pt idx="1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55A-49FD-96E9-FEF57CE4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2090842"/>
        <c:axId val="549949005"/>
        <c:axId val="0"/>
      </c:bar3DChart>
      <c:catAx>
        <c:axId val="1382090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ja-JP" alt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549949005"/>
        <c:crosses val="autoZero"/>
        <c:auto val="1"/>
        <c:lblAlgn val="ctr"/>
        <c:lblOffset val="100"/>
        <c:noMultiLvlLbl val="1"/>
      </c:catAx>
      <c:valAx>
        <c:axId val="549949005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ja-JP" altLang="en-US"/>
              </a:p>
            </c:rich>
          </c:tx>
          <c:overlay val="0"/>
        </c:title>
        <c:numFmt formatCode="#,##0_);[Red]\(#,##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ja-JP"/>
          </a:p>
        </c:txPr>
        <c:crossAx val="1382090842"/>
        <c:crosses val="autoZero"/>
        <c:crossBetween val="between"/>
      </c:valAx>
    </c:plotArea>
    <c:plotVisOnly val="1"/>
    <c:dispBlanksAs val="zero"/>
    <c:showDLblsOverMax val="1"/>
  </c:chart>
  <c:spPr>
    <a:solidFill>
      <a:srgbClr val="59595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438150</xdr:colOff>
      <xdr:row>0</xdr:row>
      <xdr:rowOff>161925</xdr:rowOff>
    </xdr:from>
    <xdr:ext cx="7429500" cy="3105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228600</xdr:colOff>
      <xdr:row>0</xdr:row>
      <xdr:rowOff>266700</xdr:rowOff>
    </xdr:from>
    <xdr:ext cx="7981950" cy="37242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228600</xdr:colOff>
      <xdr:row>0</xdr:row>
      <xdr:rowOff>266700</xdr:rowOff>
    </xdr:from>
    <xdr:ext cx="7981950" cy="406717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showGridLines="0" workbookViewId="0"/>
  </sheetViews>
  <sheetFormatPr defaultColWidth="14.3984375" defaultRowHeight="15" customHeight="1"/>
  <cols>
    <col min="1" max="1" width="18.69921875" customWidth="1"/>
    <col min="2" max="2" width="26.296875" customWidth="1"/>
    <col min="3" max="3" width="2.09765625" customWidth="1"/>
    <col min="4" max="4" width="4.8984375" customWidth="1"/>
    <col min="5" max="5" width="18.69921875" customWidth="1"/>
    <col min="6" max="6" width="12.3984375" customWidth="1"/>
    <col min="7" max="7" width="16.3984375" customWidth="1"/>
    <col min="8" max="8" width="7.69921875" customWidth="1"/>
    <col min="9" max="9" width="13" customWidth="1"/>
    <col min="10" max="11" width="15.09765625" customWidth="1"/>
    <col min="12" max="12" width="9.3984375" customWidth="1"/>
    <col min="13" max="13" width="12.69921875" customWidth="1"/>
    <col min="14" max="14" width="12" customWidth="1"/>
    <col min="15" max="16" width="15.09765625" customWidth="1"/>
    <col min="17" max="17" width="13.8984375" customWidth="1"/>
    <col min="18" max="33" width="8.69921875" customWidth="1"/>
  </cols>
  <sheetData>
    <row r="1" spans="1:33" ht="21" customHeight="1">
      <c r="A1" s="143">
        <v>43336</v>
      </c>
      <c r="B1" s="1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" customHeight="1">
      <c r="A2" s="147" t="s">
        <v>0</v>
      </c>
      <c r="B2" s="148"/>
      <c r="C2" s="149"/>
      <c r="D2" s="1"/>
      <c r="E2" s="145" t="s">
        <v>1</v>
      </c>
      <c r="F2" s="146"/>
      <c r="G2" s="1"/>
      <c r="H2" s="1"/>
      <c r="I2" s="2" t="s">
        <v>2</v>
      </c>
      <c r="J2" s="3" t="s">
        <v>0</v>
      </c>
      <c r="K2" s="150" t="s">
        <v>3</v>
      </c>
      <c r="L2" s="151"/>
      <c r="M2" s="152" t="s">
        <v>4</v>
      </c>
      <c r="N2" s="151"/>
      <c r="O2" s="4" t="s">
        <v>5</v>
      </c>
      <c r="P2" s="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" customHeight="1">
      <c r="A3" s="6" t="s">
        <v>6</v>
      </c>
      <c r="B3" s="7" t="s">
        <v>7</v>
      </c>
      <c r="C3" s="8"/>
      <c r="D3" s="1"/>
      <c r="E3" s="9" t="s">
        <v>8</v>
      </c>
      <c r="F3" s="10"/>
      <c r="G3" s="1"/>
      <c r="H3" s="11" t="s">
        <v>9</v>
      </c>
      <c r="I3" s="12">
        <f t="shared" ref="I3:I8" si="0">J3-K3-M3</f>
        <v>70000</v>
      </c>
      <c r="J3" s="12">
        <v>180000</v>
      </c>
      <c r="K3" s="12">
        <v>80000</v>
      </c>
      <c r="L3" s="11"/>
      <c r="M3" s="12">
        <v>30000</v>
      </c>
      <c r="N3" s="11"/>
      <c r="O3" s="13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" customHeight="1">
      <c r="A4" s="6" t="s">
        <v>11</v>
      </c>
      <c r="B4" s="14"/>
      <c r="C4" s="14"/>
      <c r="D4" s="1"/>
      <c r="E4" s="15" t="s">
        <v>12</v>
      </c>
      <c r="F4" s="16">
        <v>2000</v>
      </c>
      <c r="G4" s="1"/>
      <c r="H4" s="11" t="s">
        <v>13</v>
      </c>
      <c r="I4" s="12">
        <f t="shared" si="0"/>
        <v>-10000</v>
      </c>
      <c r="J4" s="12">
        <v>180000</v>
      </c>
      <c r="K4" s="12">
        <v>110000</v>
      </c>
      <c r="L4" s="11" t="s">
        <v>14</v>
      </c>
      <c r="M4" s="12">
        <v>80000</v>
      </c>
      <c r="N4" s="11" t="s">
        <v>15</v>
      </c>
      <c r="O4" s="13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" customHeight="1">
      <c r="A5" s="1"/>
      <c r="B5" s="17" t="s">
        <v>16</v>
      </c>
      <c r="C5" s="1"/>
      <c r="D5" s="1"/>
      <c r="E5" s="15" t="s">
        <v>17</v>
      </c>
      <c r="F5" s="16">
        <v>20000</v>
      </c>
      <c r="G5" s="1"/>
      <c r="H5" s="11" t="s">
        <v>18</v>
      </c>
      <c r="I5" s="12">
        <f t="shared" si="0"/>
        <v>120000</v>
      </c>
      <c r="J5" s="18">
        <v>230000</v>
      </c>
      <c r="K5" s="12">
        <v>80000</v>
      </c>
      <c r="L5" s="11" t="s">
        <v>19</v>
      </c>
      <c r="M5" s="12">
        <v>30000</v>
      </c>
      <c r="N5" s="11"/>
      <c r="O5" s="13" t="s">
        <v>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" customHeight="1">
      <c r="A6" s="19" t="s">
        <v>20</v>
      </c>
      <c r="B6" s="20">
        <f>J16-K16-M16</f>
        <v>937000</v>
      </c>
      <c r="C6" s="1" t="s">
        <v>21</v>
      </c>
      <c r="D6" s="1"/>
      <c r="E6" s="15" t="s">
        <v>22</v>
      </c>
      <c r="F6" s="16" t="s">
        <v>23</v>
      </c>
      <c r="G6" s="1"/>
      <c r="H6" s="11" t="s">
        <v>24</v>
      </c>
      <c r="I6" s="12">
        <f t="shared" si="0"/>
        <v>88000</v>
      </c>
      <c r="J6" s="12">
        <v>190000</v>
      </c>
      <c r="K6" s="12">
        <v>72000</v>
      </c>
      <c r="L6" s="11"/>
      <c r="M6" s="12">
        <v>30000</v>
      </c>
      <c r="N6" s="11"/>
      <c r="O6" s="13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1" customHeight="1">
      <c r="A7" s="5" t="s">
        <v>25</v>
      </c>
      <c r="B7" s="21">
        <f>B6*3</f>
        <v>2811000</v>
      </c>
      <c r="C7" s="1"/>
      <c r="D7" s="1"/>
      <c r="E7" s="15" t="s">
        <v>26</v>
      </c>
      <c r="F7" s="16">
        <v>20000</v>
      </c>
      <c r="G7" s="1"/>
      <c r="H7" s="22" t="s">
        <v>27</v>
      </c>
      <c r="I7" s="23">
        <f t="shared" si="0"/>
        <v>-190000</v>
      </c>
      <c r="J7" s="23">
        <v>200000</v>
      </c>
      <c r="K7" s="23">
        <v>250000</v>
      </c>
      <c r="L7" s="22" t="s">
        <v>28</v>
      </c>
      <c r="M7" s="23">
        <v>140000</v>
      </c>
      <c r="N7" s="22" t="s">
        <v>29</v>
      </c>
      <c r="O7" s="24">
        <v>820000</v>
      </c>
      <c r="P7" s="25" t="s">
        <v>30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" customHeight="1">
      <c r="A8" s="1" t="s">
        <v>31</v>
      </c>
      <c r="B8" s="21">
        <f>70000*18+1200000</f>
        <v>2460000</v>
      </c>
      <c r="C8" s="1"/>
      <c r="D8" s="1"/>
      <c r="E8" s="26" t="s">
        <v>32</v>
      </c>
      <c r="F8" s="27">
        <v>2000</v>
      </c>
      <c r="G8" s="28"/>
      <c r="H8" s="22" t="s">
        <v>33</v>
      </c>
      <c r="I8" s="23">
        <f t="shared" si="0"/>
        <v>118000</v>
      </c>
      <c r="J8" s="23">
        <v>210000</v>
      </c>
      <c r="K8" s="23">
        <v>72000</v>
      </c>
      <c r="L8" s="22"/>
      <c r="M8" s="23">
        <v>20000</v>
      </c>
      <c r="N8" s="22"/>
      <c r="O8" s="24">
        <f>O7+I8</f>
        <v>938000</v>
      </c>
      <c r="P8" s="25" t="s">
        <v>34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1" customHeight="1">
      <c r="A9" s="29"/>
      <c r="B9" s="30"/>
      <c r="C9" s="1"/>
      <c r="D9" s="1"/>
      <c r="E9" s="31" t="s">
        <v>35</v>
      </c>
      <c r="F9" s="32">
        <v>22000</v>
      </c>
      <c r="G9" s="28" t="s">
        <v>36</v>
      </c>
      <c r="H9" s="22" t="s">
        <v>37</v>
      </c>
      <c r="I9" s="23">
        <v>70000</v>
      </c>
      <c r="J9" s="23">
        <v>200000</v>
      </c>
      <c r="K9" s="23">
        <v>72000</v>
      </c>
      <c r="L9" s="22"/>
      <c r="M9" s="23">
        <v>30000</v>
      </c>
      <c r="N9" s="22"/>
      <c r="O9" s="24">
        <v>970000</v>
      </c>
      <c r="P9" s="1" t="s">
        <v>38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1" customHeight="1">
      <c r="A10" s="29"/>
      <c r="B10" s="33"/>
      <c r="C10" s="1"/>
      <c r="D10" s="1"/>
      <c r="E10" s="34" t="s">
        <v>39</v>
      </c>
      <c r="F10" s="35">
        <f>SUM(F4:F9)</f>
        <v>66000</v>
      </c>
      <c r="G10" s="1"/>
      <c r="H10" s="22" t="s">
        <v>40</v>
      </c>
      <c r="I10" s="23">
        <v>70000</v>
      </c>
      <c r="J10" s="23">
        <v>230000</v>
      </c>
      <c r="K10" s="23">
        <v>72000</v>
      </c>
      <c r="L10" s="22"/>
      <c r="M10" s="23">
        <v>50000</v>
      </c>
      <c r="N10" s="22" t="s">
        <v>41</v>
      </c>
      <c r="O10" s="24">
        <f t="shared" ref="O10:O15" si="1">O9+I10</f>
        <v>1040000</v>
      </c>
      <c r="P10" s="1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1" customHeight="1">
      <c r="A11" s="1"/>
      <c r="B11" s="1"/>
      <c r="C11" s="1"/>
      <c r="D11" s="1"/>
      <c r="E11" s="1"/>
      <c r="F11" s="1"/>
      <c r="G11" s="1"/>
      <c r="H11" s="22" t="s">
        <v>43</v>
      </c>
      <c r="I11" s="23">
        <f>70000+120000</f>
        <v>190000</v>
      </c>
      <c r="J11" s="18">
        <v>370000</v>
      </c>
      <c r="K11" s="23">
        <f>K14</f>
        <v>66000</v>
      </c>
      <c r="L11" s="22"/>
      <c r="M11" s="23">
        <v>60000</v>
      </c>
      <c r="N11" s="22" t="s">
        <v>44</v>
      </c>
      <c r="O11" s="24">
        <f t="shared" si="1"/>
        <v>1230000</v>
      </c>
      <c r="P11" s="1" t="s">
        <v>45</v>
      </c>
      <c r="Q11" s="1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1" customHeight="1">
      <c r="A12" s="36" t="s">
        <v>47</v>
      </c>
      <c r="B12" s="1"/>
      <c r="C12" s="1"/>
      <c r="D12" s="1"/>
      <c r="E12" s="1"/>
      <c r="F12" s="1"/>
      <c r="G12" s="17" t="s">
        <v>48</v>
      </c>
      <c r="H12" s="22" t="s">
        <v>49</v>
      </c>
      <c r="I12" s="23">
        <v>20000</v>
      </c>
      <c r="J12" s="23">
        <v>200000</v>
      </c>
      <c r="K12" s="23">
        <f>K15+40000</f>
        <v>106000</v>
      </c>
      <c r="L12" s="22" t="s">
        <v>50</v>
      </c>
      <c r="M12" s="23">
        <v>50000</v>
      </c>
      <c r="N12" s="22" t="s">
        <v>51</v>
      </c>
      <c r="O12" s="24">
        <f t="shared" si="1"/>
        <v>1250000</v>
      </c>
      <c r="P12" s="1" t="s">
        <v>52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1" customHeight="1">
      <c r="A13" s="1" t="s">
        <v>53</v>
      </c>
      <c r="B13" s="1"/>
      <c r="C13" s="1"/>
      <c r="D13" s="1"/>
      <c r="E13" s="1"/>
      <c r="F13" s="1"/>
      <c r="G13" s="1"/>
      <c r="H13" s="22" t="s">
        <v>54</v>
      </c>
      <c r="I13" s="23">
        <v>70000</v>
      </c>
      <c r="J13" s="23">
        <v>210000</v>
      </c>
      <c r="K13" s="23">
        <f>F10</f>
        <v>66000</v>
      </c>
      <c r="L13" s="22"/>
      <c r="M13" s="23">
        <v>30000</v>
      </c>
      <c r="N13" s="22"/>
      <c r="O13" s="24">
        <f t="shared" si="1"/>
        <v>1320000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1" customHeight="1">
      <c r="A14" s="1" t="s">
        <v>55</v>
      </c>
      <c r="B14" s="1"/>
      <c r="C14" s="1"/>
      <c r="D14" s="1"/>
      <c r="E14" s="1"/>
      <c r="F14" s="1"/>
      <c r="G14" s="1"/>
      <c r="H14" s="22" t="s">
        <v>56</v>
      </c>
      <c r="I14" s="23">
        <v>30000</v>
      </c>
      <c r="J14" s="23">
        <v>200000</v>
      </c>
      <c r="K14" s="23">
        <f>F10</f>
        <v>66000</v>
      </c>
      <c r="L14" s="22"/>
      <c r="M14" s="37">
        <v>70000</v>
      </c>
      <c r="N14" s="22" t="s">
        <v>57</v>
      </c>
      <c r="O14" s="24">
        <f t="shared" si="1"/>
        <v>1350000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1" customHeight="1">
      <c r="A15" s="1" t="s">
        <v>58</v>
      </c>
      <c r="B15" s="1"/>
      <c r="C15" s="1"/>
      <c r="D15" s="1"/>
      <c r="E15" s="1"/>
      <c r="F15" s="1"/>
      <c r="G15" s="1"/>
      <c r="H15" s="22" t="s">
        <v>9</v>
      </c>
      <c r="I15" s="23">
        <v>30000</v>
      </c>
      <c r="J15" s="23">
        <v>200000</v>
      </c>
      <c r="K15" s="23">
        <f>F10</f>
        <v>66000</v>
      </c>
      <c r="L15" s="22"/>
      <c r="M15" s="37">
        <v>65000</v>
      </c>
      <c r="N15" s="22" t="s">
        <v>59</v>
      </c>
      <c r="O15" s="24">
        <f t="shared" si="1"/>
        <v>1380000</v>
      </c>
      <c r="P15" s="21">
        <f>O15-O7</f>
        <v>560000</v>
      </c>
      <c r="Q15" s="1" t="s">
        <v>60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1" customHeight="1">
      <c r="A16" s="1" t="s">
        <v>61</v>
      </c>
      <c r="B16" s="1"/>
      <c r="C16" s="1"/>
      <c r="D16" s="1"/>
      <c r="E16" s="1"/>
      <c r="F16" s="1"/>
      <c r="G16" s="1"/>
      <c r="H16" s="36" t="s">
        <v>62</v>
      </c>
      <c r="I16" s="38">
        <f>SUM(I9:I15)</f>
        <v>480000</v>
      </c>
      <c r="J16" s="38">
        <f t="shared" ref="J16:K16" si="2">SUM(J3:J15)</f>
        <v>2800000</v>
      </c>
      <c r="K16" s="38">
        <f t="shared" si="2"/>
        <v>1178000</v>
      </c>
      <c r="L16" s="39"/>
      <c r="M16" s="38">
        <f>SUM(M3:M15)</f>
        <v>685000</v>
      </c>
      <c r="N16" s="1"/>
      <c r="O16" s="3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1" customHeight="1">
      <c r="A17" s="1"/>
      <c r="B17" s="1"/>
      <c r="C17" s="1"/>
      <c r="D17" s="1"/>
      <c r="E17" s="1"/>
      <c r="F17" s="1"/>
      <c r="G17" s="1"/>
      <c r="H17" s="1" t="s">
        <v>63</v>
      </c>
      <c r="I17" s="1" t="s">
        <v>64</v>
      </c>
      <c r="J17" s="1" t="s">
        <v>65</v>
      </c>
      <c r="K17" s="1"/>
      <c r="L17" s="40" t="s">
        <v>66</v>
      </c>
      <c r="M17" s="41">
        <f>K16+M16</f>
        <v>1863000</v>
      </c>
      <c r="N17" s="1"/>
      <c r="O17" s="1"/>
      <c r="P17" s="1"/>
      <c r="Q17" s="1" t="s">
        <v>67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1" customHeight="1">
      <c r="A18" s="1" t="s">
        <v>68</v>
      </c>
      <c r="B18" s="1"/>
      <c r="C18" s="1"/>
      <c r="D18" s="1"/>
      <c r="E18" s="1"/>
      <c r="F18" s="1"/>
      <c r="G18" s="1"/>
      <c r="H18" s="1"/>
      <c r="I18" s="42"/>
      <c r="J18" s="42" t="s">
        <v>69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1" customHeight="1">
      <c r="A19" s="1" t="s">
        <v>70</v>
      </c>
      <c r="B19" s="1"/>
      <c r="C19" s="1"/>
      <c r="D19" s="1"/>
      <c r="E19" s="1"/>
      <c r="F19" s="1"/>
      <c r="G19" s="1"/>
      <c r="H19" s="1" t="s">
        <v>71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1" customHeight="1">
      <c r="A20" s="1" t="s">
        <v>72</v>
      </c>
      <c r="B20" s="1"/>
      <c r="C20" s="1"/>
      <c r="D20" s="1"/>
      <c r="E20" s="1"/>
      <c r="F20" s="1"/>
      <c r="G20" s="1"/>
      <c r="H20" s="43" t="s">
        <v>73</v>
      </c>
      <c r="I20" s="43"/>
      <c r="J20" s="43" t="s">
        <v>74</v>
      </c>
      <c r="K20" s="43"/>
      <c r="L20" s="1"/>
      <c r="M20" s="44" t="s">
        <v>75</v>
      </c>
      <c r="N20" s="44"/>
      <c r="O20" s="1"/>
      <c r="P20" s="45" t="s">
        <v>76</v>
      </c>
      <c r="Q20" s="4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1" customHeight="1">
      <c r="A21" s="1" t="s">
        <v>77</v>
      </c>
      <c r="B21" s="1"/>
      <c r="C21" s="1"/>
      <c r="D21" s="1"/>
      <c r="E21" s="1"/>
      <c r="F21" s="1"/>
      <c r="G21" s="1"/>
      <c r="H21" s="43" t="s">
        <v>78</v>
      </c>
      <c r="I21" s="43"/>
      <c r="J21" s="43" t="s">
        <v>79</v>
      </c>
      <c r="K21" s="43"/>
      <c r="L21" s="1"/>
      <c r="M21" s="1"/>
      <c r="N21" s="1"/>
      <c r="O21" s="1"/>
      <c r="P21" s="46" t="s">
        <v>0</v>
      </c>
      <c r="Q21" s="46" t="s">
        <v>80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1" customHeight="1">
      <c r="A22" s="1" t="s">
        <v>81</v>
      </c>
      <c r="B22" s="1"/>
      <c r="C22" s="1"/>
      <c r="D22" s="1"/>
      <c r="E22" s="1"/>
      <c r="F22" s="1"/>
      <c r="G22" s="1"/>
      <c r="H22" s="43" t="s">
        <v>82</v>
      </c>
      <c r="I22" s="43"/>
      <c r="J22" s="43" t="s">
        <v>83</v>
      </c>
      <c r="K22" s="43"/>
      <c r="L22" s="1"/>
      <c r="M22" s="1"/>
      <c r="N22" s="1"/>
      <c r="O22" s="1"/>
      <c r="P22" s="46" t="s">
        <v>84</v>
      </c>
      <c r="Q22" s="46" t="s">
        <v>85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1" customHeight="1">
      <c r="A23" s="1" t="s">
        <v>86</v>
      </c>
      <c r="B23" s="1"/>
      <c r="C23" s="1"/>
      <c r="D23" s="1"/>
      <c r="E23" s="1"/>
      <c r="F23" s="1"/>
      <c r="G23" s="1"/>
      <c r="H23" s="43" t="s">
        <v>87</v>
      </c>
      <c r="I23" s="43"/>
      <c r="J23" s="43" t="s">
        <v>88</v>
      </c>
      <c r="K23" s="43"/>
      <c r="L23" s="1"/>
      <c r="M23" s="1"/>
      <c r="N23" s="1"/>
      <c r="O23" s="1"/>
      <c r="P23" s="47"/>
      <c r="Q23" s="48" t="s">
        <v>89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1" customHeight="1">
      <c r="A24" s="1" t="s">
        <v>90</v>
      </c>
      <c r="B24" s="1"/>
      <c r="C24" s="1"/>
      <c r="D24" s="1"/>
      <c r="E24" s="1"/>
      <c r="F24" s="1"/>
      <c r="G24" s="1"/>
      <c r="H24" s="43" t="s">
        <v>91</v>
      </c>
      <c r="I24" s="43"/>
      <c r="J24" s="43" t="s">
        <v>92</v>
      </c>
      <c r="K24" s="43"/>
      <c r="L24" s="1"/>
      <c r="M24" s="1"/>
      <c r="N24" s="1"/>
      <c r="O24" s="1"/>
      <c r="P24" s="1" t="s">
        <v>93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1" customHeight="1">
      <c r="A25" s="1"/>
      <c r="B25" s="1"/>
      <c r="C25" s="1"/>
      <c r="D25" s="1"/>
      <c r="E25" s="1"/>
      <c r="F25" s="1"/>
      <c r="G25" s="1"/>
      <c r="H25" s="49" t="s">
        <v>94</v>
      </c>
      <c r="I25" s="49"/>
      <c r="J25" s="49"/>
      <c r="K25" s="4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</sheetData>
  <mergeCells count="5">
    <mergeCell ref="A1:B1"/>
    <mergeCell ref="E2:F2"/>
    <mergeCell ref="A2:C2"/>
    <mergeCell ref="K2:L2"/>
    <mergeCell ref="M2:N2"/>
  </mergeCells>
  <phoneticPr fontId="25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I100"/>
  <sheetViews>
    <sheetView showGridLines="0" workbookViewId="0"/>
  </sheetViews>
  <sheetFormatPr defaultColWidth="14.3984375" defaultRowHeight="15" customHeight="1"/>
  <cols>
    <col min="1" max="1" width="18.69921875" customWidth="1"/>
    <col min="2" max="2" width="18.8984375" customWidth="1"/>
    <col min="3" max="3" width="13.69921875" customWidth="1"/>
    <col min="4" max="4" width="2.09765625" customWidth="1"/>
    <col min="5" max="5" width="18.69921875" customWidth="1"/>
    <col min="6" max="6" width="12.3984375" customWidth="1"/>
    <col min="7" max="7" width="18.8984375" customWidth="1"/>
    <col min="8" max="8" width="7.69921875" customWidth="1"/>
    <col min="9" max="9" width="9.8984375" customWidth="1"/>
    <col min="10" max="10" width="15.3984375" customWidth="1"/>
    <col min="11" max="12" width="15.09765625" customWidth="1"/>
    <col min="13" max="13" width="9.3984375" customWidth="1"/>
    <col min="14" max="14" width="14.69921875" customWidth="1"/>
    <col min="15" max="15" width="7.09765625" customWidth="1"/>
    <col min="16" max="17" width="15.09765625" customWidth="1"/>
    <col min="18" max="18" width="13.8984375" customWidth="1"/>
    <col min="19" max="35" width="8.69921875" customWidth="1"/>
  </cols>
  <sheetData>
    <row r="1" spans="1:35" ht="21" customHeight="1">
      <c r="A1" s="143">
        <v>43336</v>
      </c>
      <c r="B1" s="1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1" customHeight="1">
      <c r="A2" s="147" t="s">
        <v>0</v>
      </c>
      <c r="B2" s="148"/>
      <c r="C2" s="149"/>
      <c r="D2" s="1"/>
      <c r="E2" s="145" t="s">
        <v>1</v>
      </c>
      <c r="F2" s="146"/>
      <c r="G2" s="1"/>
      <c r="H2" s="1"/>
      <c r="I2" s="153" t="s">
        <v>2</v>
      </c>
      <c r="J2" s="151"/>
      <c r="K2" s="3" t="s">
        <v>0</v>
      </c>
      <c r="L2" s="150" t="s">
        <v>3</v>
      </c>
      <c r="M2" s="151"/>
      <c r="N2" s="152" t="s">
        <v>4</v>
      </c>
      <c r="O2" s="151"/>
      <c r="P2" s="4" t="s">
        <v>5</v>
      </c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1" customHeight="1">
      <c r="A3" s="6" t="s">
        <v>95</v>
      </c>
      <c r="B3" s="7">
        <f>(SUM(K3:K15)-170000-170000)/13</f>
        <v>180769.23076923078</v>
      </c>
      <c r="C3" s="8"/>
      <c r="D3" s="1"/>
      <c r="E3" s="9" t="s">
        <v>8</v>
      </c>
      <c r="F3" s="10"/>
      <c r="G3" s="17" t="s">
        <v>48</v>
      </c>
      <c r="H3" s="22" t="s">
        <v>9</v>
      </c>
      <c r="I3" s="23" t="s">
        <v>96</v>
      </c>
      <c r="J3" s="23">
        <v>30000</v>
      </c>
      <c r="K3" s="23">
        <v>200000</v>
      </c>
      <c r="L3" s="23">
        <f>F10</f>
        <v>66000</v>
      </c>
      <c r="M3" s="22"/>
      <c r="N3" s="37">
        <v>65000</v>
      </c>
      <c r="O3" s="22" t="s">
        <v>59</v>
      </c>
      <c r="P3" s="24">
        <f>1350000+J3</f>
        <v>1380000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1" customHeight="1">
      <c r="A4" s="6" t="s">
        <v>11</v>
      </c>
      <c r="B4" s="14"/>
      <c r="C4" s="14"/>
      <c r="D4" s="1"/>
      <c r="E4" s="15" t="s">
        <v>12</v>
      </c>
      <c r="F4" s="16">
        <v>2000</v>
      </c>
      <c r="G4" s="1"/>
      <c r="H4" s="22" t="s">
        <v>13</v>
      </c>
      <c r="I4" s="23" t="s">
        <v>97</v>
      </c>
      <c r="J4" s="23">
        <f>100000+210000</f>
        <v>310000</v>
      </c>
      <c r="K4" s="23">
        <v>220000</v>
      </c>
      <c r="L4" s="23">
        <v>66000</v>
      </c>
      <c r="M4" s="22"/>
      <c r="N4" s="23">
        <v>30000</v>
      </c>
      <c r="O4" s="22"/>
      <c r="P4" s="50">
        <f t="shared" ref="P4:P15" si="0">P3+J4</f>
        <v>1690000</v>
      </c>
      <c r="Q4" s="1" t="s">
        <v>98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1" customHeight="1">
      <c r="A5" s="1"/>
      <c r="B5" s="17"/>
      <c r="C5" s="1"/>
      <c r="D5" s="1"/>
      <c r="E5" s="15" t="s">
        <v>17</v>
      </c>
      <c r="F5" s="16">
        <v>20000</v>
      </c>
      <c r="G5" s="1"/>
      <c r="H5" s="22" t="s">
        <v>18</v>
      </c>
      <c r="I5" s="23" t="s">
        <v>99</v>
      </c>
      <c r="J5" s="23">
        <f>100000+80000+10000+20000</f>
        <v>210000</v>
      </c>
      <c r="K5" s="18">
        <f>190000+170000</f>
        <v>360000</v>
      </c>
      <c r="L5" s="23">
        <v>66000</v>
      </c>
      <c r="M5" s="22"/>
      <c r="N5" s="23">
        <v>20000</v>
      </c>
      <c r="O5" s="22"/>
      <c r="P5" s="50">
        <f t="shared" si="0"/>
        <v>1900000</v>
      </c>
      <c r="Q5" s="1" t="s">
        <v>100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1" customHeight="1">
      <c r="A6" s="19" t="s">
        <v>20</v>
      </c>
      <c r="B6" s="20">
        <f>K16-L16-N16</f>
        <v>1457000</v>
      </c>
      <c r="C6" s="1" t="s">
        <v>21</v>
      </c>
      <c r="D6" s="1"/>
      <c r="E6" s="15" t="s">
        <v>22</v>
      </c>
      <c r="F6" s="16" t="s">
        <v>23</v>
      </c>
      <c r="G6" s="1"/>
      <c r="H6" s="22" t="s">
        <v>24</v>
      </c>
      <c r="I6" s="23"/>
      <c r="J6" s="23">
        <v>100000</v>
      </c>
      <c r="K6" s="23">
        <v>180000</v>
      </c>
      <c r="L6" s="23">
        <v>66000</v>
      </c>
      <c r="M6" s="22"/>
      <c r="N6" s="23">
        <v>20000</v>
      </c>
      <c r="O6" s="22"/>
      <c r="P6" s="50">
        <f t="shared" si="0"/>
        <v>2000000</v>
      </c>
      <c r="Q6" s="1" t="s">
        <v>101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1" customHeight="1">
      <c r="A7" s="5" t="s">
        <v>25</v>
      </c>
      <c r="B7" s="21">
        <f>B6*3</f>
        <v>4371000</v>
      </c>
      <c r="C7" s="1"/>
      <c r="D7" s="1"/>
      <c r="E7" s="15" t="s">
        <v>26</v>
      </c>
      <c r="F7" s="16">
        <v>20000</v>
      </c>
      <c r="G7" s="1"/>
      <c r="H7" s="22" t="s">
        <v>27</v>
      </c>
      <c r="I7" s="23"/>
      <c r="J7" s="23">
        <v>100000</v>
      </c>
      <c r="K7" s="23">
        <v>180000</v>
      </c>
      <c r="L7" s="23">
        <v>66000</v>
      </c>
      <c r="M7" s="22"/>
      <c r="N7" s="37">
        <f>30000+40000</f>
        <v>70000</v>
      </c>
      <c r="O7" s="22" t="s">
        <v>102</v>
      </c>
      <c r="P7" s="50">
        <f t="shared" si="0"/>
        <v>2100000</v>
      </c>
      <c r="Q7" s="25" t="s">
        <v>103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1" customHeight="1">
      <c r="A8" s="1"/>
      <c r="B8" s="21"/>
      <c r="C8" s="1"/>
      <c r="D8" s="1"/>
      <c r="E8" s="26" t="s">
        <v>32</v>
      </c>
      <c r="F8" s="27">
        <v>2000</v>
      </c>
      <c r="G8" s="28"/>
      <c r="H8" s="22" t="s">
        <v>33</v>
      </c>
      <c r="I8" s="23"/>
      <c r="J8" s="23">
        <v>100000</v>
      </c>
      <c r="K8" s="23">
        <v>190000</v>
      </c>
      <c r="L8" s="23">
        <v>66000</v>
      </c>
      <c r="M8" s="22"/>
      <c r="N8" s="23">
        <v>20000</v>
      </c>
      <c r="O8" s="22"/>
      <c r="P8" s="50">
        <f t="shared" si="0"/>
        <v>2200000</v>
      </c>
      <c r="Q8" s="25" t="s">
        <v>104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1" customHeight="1">
      <c r="A9" s="51" t="s">
        <v>0</v>
      </c>
      <c r="B9" s="52" t="s">
        <v>84</v>
      </c>
      <c r="C9" s="53" t="s">
        <v>105</v>
      </c>
      <c r="D9" s="1"/>
      <c r="E9" s="31" t="s">
        <v>35</v>
      </c>
      <c r="F9" s="32">
        <v>22000</v>
      </c>
      <c r="G9" s="28"/>
      <c r="H9" s="22" t="s">
        <v>37</v>
      </c>
      <c r="I9" s="23"/>
      <c r="J9" s="23">
        <v>100000</v>
      </c>
      <c r="K9" s="23">
        <v>190000</v>
      </c>
      <c r="L9" s="23">
        <v>66000</v>
      </c>
      <c r="M9" s="22"/>
      <c r="N9" s="23">
        <v>20000</v>
      </c>
      <c r="O9" s="22"/>
      <c r="P9" s="50">
        <f t="shared" si="0"/>
        <v>2300000</v>
      </c>
      <c r="Q9" s="1" t="s">
        <v>38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1" customHeight="1">
      <c r="A10" s="54">
        <f>K16</f>
        <v>2690000</v>
      </c>
      <c r="B10" s="55">
        <f>L16+N16</f>
        <v>1233000</v>
      </c>
      <c r="C10" s="56">
        <f>A10-B10</f>
        <v>1457000</v>
      </c>
      <c r="D10" s="1"/>
      <c r="E10" s="34" t="s">
        <v>39</v>
      </c>
      <c r="F10" s="35">
        <f>SUM(F4:F9)</f>
        <v>66000</v>
      </c>
      <c r="G10" s="1"/>
      <c r="H10" s="22" t="s">
        <v>40</v>
      </c>
      <c r="I10" s="23"/>
      <c r="J10" s="23">
        <v>100000</v>
      </c>
      <c r="K10" s="23">
        <v>180000</v>
      </c>
      <c r="L10" s="23">
        <v>66000</v>
      </c>
      <c r="M10" s="22"/>
      <c r="N10" s="23">
        <v>30000</v>
      </c>
      <c r="O10" s="22" t="s">
        <v>106</v>
      </c>
      <c r="P10" s="50">
        <f t="shared" si="0"/>
        <v>2400000</v>
      </c>
      <c r="Q10" s="1" t="s">
        <v>107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1" customHeight="1">
      <c r="A11" s="1"/>
      <c r="B11" s="1"/>
      <c r="C11" s="1"/>
      <c r="D11" s="1"/>
      <c r="E11" s="57" t="s">
        <v>108</v>
      </c>
      <c r="F11" s="58">
        <f>F10*12</f>
        <v>792000</v>
      </c>
      <c r="G11" s="1"/>
      <c r="H11" s="22" t="s">
        <v>43</v>
      </c>
      <c r="I11" s="23" t="s">
        <v>109</v>
      </c>
      <c r="J11" s="23">
        <f>100000+100000</f>
        <v>200000</v>
      </c>
      <c r="K11" s="18">
        <f>190000+170000</f>
        <v>360000</v>
      </c>
      <c r="L11" s="23">
        <v>66000</v>
      </c>
      <c r="M11" s="22"/>
      <c r="N11" s="23">
        <v>30000</v>
      </c>
      <c r="O11" s="22"/>
      <c r="P11" s="50">
        <f t="shared" si="0"/>
        <v>2600000</v>
      </c>
      <c r="Q11" s="1" t="s">
        <v>110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1" customHeight="1">
      <c r="A12" s="36" t="s">
        <v>47</v>
      </c>
      <c r="B12" s="1"/>
      <c r="C12" s="1"/>
      <c r="D12" s="1"/>
      <c r="E12" s="1"/>
      <c r="F12" s="1"/>
      <c r="G12" s="17" t="s">
        <v>111</v>
      </c>
      <c r="H12" s="22" t="s">
        <v>49</v>
      </c>
      <c r="I12" s="23"/>
      <c r="J12" s="23">
        <v>100000</v>
      </c>
      <c r="K12" s="23">
        <v>220000</v>
      </c>
      <c r="L12" s="23">
        <v>66000</v>
      </c>
      <c r="M12" s="22"/>
      <c r="N12" s="23">
        <v>20000</v>
      </c>
      <c r="O12" s="22"/>
      <c r="P12" s="50">
        <f t="shared" si="0"/>
        <v>2700000</v>
      </c>
      <c r="Q12" s="1" t="s">
        <v>112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1" customHeight="1">
      <c r="A13" s="59" t="s">
        <v>113</v>
      </c>
      <c r="B13" s="60"/>
      <c r="C13" s="60"/>
      <c r="D13" s="1"/>
      <c r="E13" s="1"/>
      <c r="F13" s="1"/>
      <c r="G13" s="1"/>
      <c r="H13" s="22" t="s">
        <v>54</v>
      </c>
      <c r="I13" s="23"/>
      <c r="J13" s="23">
        <v>70000</v>
      </c>
      <c r="K13" s="23">
        <v>200000</v>
      </c>
      <c r="L13" s="23">
        <v>66000</v>
      </c>
      <c r="M13" s="22"/>
      <c r="N13" s="23">
        <v>20000</v>
      </c>
      <c r="O13" s="22"/>
      <c r="P13" s="50">
        <f t="shared" si="0"/>
        <v>2770000</v>
      </c>
      <c r="Q13" s="1" t="s">
        <v>114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1" customHeight="1">
      <c r="A14" s="60" t="s">
        <v>115</v>
      </c>
      <c r="B14" s="60"/>
      <c r="C14" s="60"/>
      <c r="D14" s="1"/>
      <c r="E14" s="1"/>
      <c r="F14" s="1"/>
      <c r="G14" s="1"/>
      <c r="H14" s="22" t="s">
        <v>56</v>
      </c>
      <c r="I14" s="23"/>
      <c r="J14" s="23">
        <v>0</v>
      </c>
      <c r="K14" s="23">
        <v>90000</v>
      </c>
      <c r="L14" s="23">
        <v>66000</v>
      </c>
      <c r="M14" s="22"/>
      <c r="N14" s="23">
        <v>10000</v>
      </c>
      <c r="O14" s="22"/>
      <c r="P14" s="50">
        <f t="shared" si="0"/>
        <v>2770000</v>
      </c>
      <c r="Q14" s="1" t="s">
        <v>116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1" customHeight="1">
      <c r="A15" s="60" t="s">
        <v>117</v>
      </c>
      <c r="B15" s="60"/>
      <c r="C15" s="60"/>
      <c r="D15" s="1"/>
      <c r="E15" s="1"/>
      <c r="F15" s="1"/>
      <c r="G15" s="1"/>
      <c r="H15" s="22" t="s">
        <v>9</v>
      </c>
      <c r="I15" s="23"/>
      <c r="J15" s="23">
        <v>0</v>
      </c>
      <c r="K15" s="23">
        <v>120000</v>
      </c>
      <c r="L15" s="23">
        <v>66000</v>
      </c>
      <c r="M15" s="22"/>
      <c r="N15" s="23">
        <v>20000</v>
      </c>
      <c r="O15" s="22"/>
      <c r="P15" s="50">
        <f t="shared" si="0"/>
        <v>2770000</v>
      </c>
      <c r="Q15" s="21">
        <f>P15-P7</f>
        <v>670000</v>
      </c>
      <c r="R15" s="1" t="s">
        <v>60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1" customHeight="1">
      <c r="A16" s="60" t="s">
        <v>118</v>
      </c>
      <c r="B16" s="60"/>
      <c r="C16" s="60"/>
      <c r="D16" s="1"/>
      <c r="E16" s="1"/>
      <c r="F16" s="1"/>
      <c r="G16" s="1"/>
      <c r="H16" s="36" t="s">
        <v>62</v>
      </c>
      <c r="I16" s="38"/>
      <c r="J16" s="61">
        <f>SUM(J3:J15)-210000</f>
        <v>1210000</v>
      </c>
      <c r="K16" s="38">
        <f t="shared" ref="K16:L16" si="1">SUM(K3:K15)</f>
        <v>2690000</v>
      </c>
      <c r="L16" s="38">
        <f t="shared" si="1"/>
        <v>858000</v>
      </c>
      <c r="M16" s="39"/>
      <c r="N16" s="38">
        <f>SUM(N3:N15)</f>
        <v>375000</v>
      </c>
      <c r="O16" s="1" t="s">
        <v>119</v>
      </c>
      <c r="P16" s="38">
        <f>P14-P3</f>
        <v>1390000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1" customHeight="1">
      <c r="A17" s="60" t="s">
        <v>120</v>
      </c>
      <c r="B17" s="60"/>
      <c r="C17" s="60"/>
      <c r="D17" s="1"/>
      <c r="E17" s="1"/>
      <c r="F17" s="1"/>
      <c r="G17" s="1"/>
      <c r="H17" s="1" t="s">
        <v>63</v>
      </c>
      <c r="I17" s="1"/>
      <c r="J17" s="1"/>
      <c r="K17" s="1" t="s">
        <v>65</v>
      </c>
      <c r="L17" s="1"/>
      <c r="M17" s="40" t="s">
        <v>66</v>
      </c>
      <c r="N17" s="41">
        <f>L16+N16</f>
        <v>1233000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1" customHeight="1">
      <c r="A18" s="60" t="s">
        <v>121</v>
      </c>
      <c r="B18" s="60"/>
      <c r="C18" s="60"/>
      <c r="D18" s="1"/>
      <c r="E18" s="1"/>
      <c r="F18" s="1"/>
      <c r="G18" s="1"/>
      <c r="H18" s="1"/>
      <c r="I18" s="42"/>
      <c r="J18" s="42"/>
      <c r="K18" s="42" t="s">
        <v>69</v>
      </c>
      <c r="L18" s="1"/>
      <c r="M18" s="1"/>
      <c r="N18" s="1" t="s">
        <v>122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1" customHeight="1">
      <c r="A19" s="60" t="s">
        <v>123</v>
      </c>
      <c r="B19" s="60"/>
      <c r="C19" s="6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1" customHeight="1">
      <c r="A20" s="60" t="s">
        <v>124</v>
      </c>
      <c r="B20" s="62">
        <f>240000+36000+40000+50000+20000</f>
        <v>386000</v>
      </c>
      <c r="C20" s="60"/>
      <c r="D20" s="1"/>
      <c r="E20" s="1"/>
      <c r="F20" s="1"/>
      <c r="G20" s="1"/>
      <c r="H20" s="43" t="s">
        <v>73</v>
      </c>
      <c r="I20" s="43"/>
      <c r="J20" s="43"/>
      <c r="K20" s="43" t="s">
        <v>74</v>
      </c>
      <c r="L20" s="43"/>
      <c r="M20" s="1"/>
      <c r="N20" s="44" t="s">
        <v>75</v>
      </c>
      <c r="O20" s="44"/>
      <c r="P20" s="1"/>
      <c r="Q20" s="63" t="s">
        <v>125</v>
      </c>
      <c r="R20" s="6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1" customHeight="1">
      <c r="A21" s="64" t="s">
        <v>126</v>
      </c>
      <c r="B21" s="65"/>
      <c r="C21" s="60"/>
      <c r="D21" s="1"/>
      <c r="E21" s="1"/>
      <c r="F21" s="1"/>
      <c r="G21" s="1"/>
      <c r="H21" s="43" t="s">
        <v>78</v>
      </c>
      <c r="I21" s="43"/>
      <c r="J21" s="43"/>
      <c r="K21" s="43" t="s">
        <v>79</v>
      </c>
      <c r="L21" s="43"/>
      <c r="M21" s="1"/>
      <c r="N21" s="1" t="s">
        <v>127</v>
      </c>
      <c r="O21" s="1"/>
      <c r="P21" s="1"/>
      <c r="Q21" s="66" t="s">
        <v>0</v>
      </c>
      <c r="R21" s="66" t="s">
        <v>80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1" customHeight="1">
      <c r="A22" s="1"/>
      <c r="B22" s="1"/>
      <c r="C22" s="1"/>
      <c r="D22" s="1"/>
      <c r="E22" s="1"/>
      <c r="F22" s="1"/>
      <c r="G22" s="1"/>
      <c r="H22" s="43" t="s">
        <v>82</v>
      </c>
      <c r="I22" s="43"/>
      <c r="J22" s="43"/>
      <c r="K22" s="43" t="s">
        <v>83</v>
      </c>
      <c r="L22" s="43"/>
      <c r="M22" s="1"/>
      <c r="N22" s="1"/>
      <c r="O22" s="1"/>
      <c r="P22" s="1"/>
      <c r="Q22" s="66" t="s">
        <v>84</v>
      </c>
      <c r="R22" s="66" t="s">
        <v>85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1" customHeight="1">
      <c r="A23" s="67" t="s">
        <v>128</v>
      </c>
      <c r="B23" s="67"/>
      <c r="C23" s="1"/>
      <c r="D23" s="5"/>
      <c r="E23" s="1"/>
      <c r="F23" s="1"/>
      <c r="G23" s="1"/>
      <c r="H23" s="43" t="s">
        <v>87</v>
      </c>
      <c r="I23" s="43"/>
      <c r="J23" s="43"/>
      <c r="K23" s="43" t="s">
        <v>88</v>
      </c>
      <c r="L23" s="43"/>
      <c r="M23" s="1"/>
      <c r="N23" s="1"/>
      <c r="O23" s="1"/>
      <c r="P23" s="1"/>
      <c r="Q23" s="68"/>
      <c r="R23" s="69" t="s">
        <v>89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1" customHeight="1">
      <c r="A24" s="70" t="s">
        <v>129</v>
      </c>
      <c r="B24" s="71">
        <v>15000</v>
      </c>
      <c r="C24" s="1"/>
      <c r="D24" s="1"/>
      <c r="E24" s="1"/>
      <c r="F24" s="1"/>
      <c r="G24" s="1"/>
      <c r="H24" s="43" t="s">
        <v>91</v>
      </c>
      <c r="I24" s="43"/>
      <c r="J24" s="43"/>
      <c r="K24" s="43" t="s">
        <v>92</v>
      </c>
      <c r="L24" s="43"/>
      <c r="M24" s="1"/>
      <c r="N24" s="1"/>
      <c r="O24" s="1"/>
      <c r="P24" s="1"/>
      <c r="Q24" s="72" t="s">
        <v>93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1" customHeight="1">
      <c r="A25" s="70" t="s">
        <v>130</v>
      </c>
      <c r="B25" s="71">
        <v>8000</v>
      </c>
      <c r="C25" s="1"/>
      <c r="D25" s="1"/>
      <c r="E25" s="1"/>
      <c r="F25" s="1"/>
      <c r="G25" s="1"/>
      <c r="H25" s="49" t="s">
        <v>94</v>
      </c>
      <c r="I25" s="49"/>
      <c r="J25" s="49"/>
      <c r="K25" s="49"/>
      <c r="L25" s="4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1" customHeight="1">
      <c r="A26" s="70" t="s">
        <v>131</v>
      </c>
      <c r="B26" s="71">
        <v>5000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1" customHeight="1">
      <c r="A27" s="70" t="s">
        <v>132</v>
      </c>
      <c r="B27" s="71">
        <v>5000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1" customHeight="1">
      <c r="A28" s="73" t="s">
        <v>62</v>
      </c>
      <c r="B28" s="74">
        <f>SUM(B24:B27)</f>
        <v>33000</v>
      </c>
      <c r="C28" s="1"/>
      <c r="D28" s="1"/>
      <c r="E28" s="1"/>
      <c r="F28" s="1"/>
      <c r="G28" s="1"/>
      <c r="H28" s="1"/>
      <c r="I28" s="1"/>
      <c r="J28" s="1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</sheetData>
  <mergeCells count="6">
    <mergeCell ref="A1:B1"/>
    <mergeCell ref="A2:C2"/>
    <mergeCell ref="E2:F2"/>
    <mergeCell ref="L2:M2"/>
    <mergeCell ref="N2:O2"/>
    <mergeCell ref="I2:J2"/>
  </mergeCells>
  <phoneticPr fontId="25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K100"/>
  <sheetViews>
    <sheetView showGridLines="0" tabSelected="1" topLeftCell="D1" zoomScale="58" workbookViewId="0">
      <selection activeCell="I15" sqref="I15"/>
    </sheetView>
  </sheetViews>
  <sheetFormatPr defaultColWidth="14.3984375" defaultRowHeight="15" customHeight="1"/>
  <cols>
    <col min="1" max="1" width="18.09765625" customWidth="1"/>
    <col min="2" max="2" width="18.8984375" customWidth="1"/>
    <col min="3" max="3" width="13.69921875" customWidth="1"/>
    <col min="4" max="4" width="2.09765625" customWidth="1"/>
    <col min="5" max="5" width="18.69921875" customWidth="1"/>
    <col min="6" max="6" width="12.3984375" customWidth="1"/>
    <col min="7" max="7" width="18.8984375" customWidth="1"/>
    <col min="8" max="8" width="20" customWidth="1"/>
    <col min="9" max="22" width="15.296875" customWidth="1"/>
    <col min="23" max="37" width="8.69921875" customWidth="1"/>
  </cols>
  <sheetData>
    <row r="1" spans="1:37" ht="21" customHeight="1">
      <c r="A1" s="143" t="s">
        <v>133</v>
      </c>
      <c r="B1" s="1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" customHeight="1">
      <c r="A2" s="147" t="s">
        <v>0</v>
      </c>
      <c r="B2" s="148"/>
      <c r="C2" s="149"/>
      <c r="D2" s="1"/>
      <c r="E2" s="156" t="s">
        <v>1</v>
      </c>
      <c r="F2" s="146"/>
      <c r="G2" s="1"/>
      <c r="H2" s="1"/>
      <c r="I2" s="154"/>
      <c r="J2" s="155"/>
      <c r="K2" s="5"/>
      <c r="L2" s="154"/>
      <c r="M2" s="155"/>
      <c r="N2" s="155"/>
      <c r="O2" s="154"/>
      <c r="P2" s="15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>
      <c r="A3" s="6" t="s">
        <v>95</v>
      </c>
      <c r="B3" s="7">
        <f>(SUM(K4:K19)-170000-170000)/13</f>
        <v>105692.30769230769</v>
      </c>
      <c r="C3" s="8"/>
      <c r="D3" s="1"/>
      <c r="E3" s="75" t="s">
        <v>134</v>
      </c>
      <c r="F3" s="76">
        <v>10000</v>
      </c>
      <c r="G3" s="1"/>
      <c r="H3" s="5" t="s">
        <v>135</v>
      </c>
      <c r="I3" s="77" t="s">
        <v>27</v>
      </c>
      <c r="J3" s="77" t="s">
        <v>33</v>
      </c>
      <c r="K3" s="77" t="s">
        <v>37</v>
      </c>
      <c r="L3" s="77" t="s">
        <v>40</v>
      </c>
      <c r="M3" s="77" t="s">
        <v>43</v>
      </c>
      <c r="N3" s="77" t="s">
        <v>49</v>
      </c>
      <c r="O3" s="77" t="s">
        <v>54</v>
      </c>
      <c r="P3" s="77" t="s">
        <v>56</v>
      </c>
      <c r="Q3" s="77" t="s">
        <v>9</v>
      </c>
      <c r="R3" s="77" t="s">
        <v>13</v>
      </c>
      <c r="S3" s="77" t="s">
        <v>18</v>
      </c>
      <c r="T3" s="77" t="s">
        <v>24</v>
      </c>
      <c r="U3" s="77" t="s">
        <v>27</v>
      </c>
      <c r="V3" s="19"/>
      <c r="W3" s="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1" customHeight="1">
      <c r="A4" s="6" t="s">
        <v>11</v>
      </c>
      <c r="B4" s="14"/>
      <c r="C4" s="14"/>
      <c r="D4" s="1"/>
      <c r="E4" s="75" t="s">
        <v>17</v>
      </c>
      <c r="F4" s="76">
        <v>20000</v>
      </c>
      <c r="G4" s="17" t="s">
        <v>136</v>
      </c>
      <c r="H4" s="78" t="s">
        <v>2</v>
      </c>
      <c r="I4" s="18">
        <v>75000</v>
      </c>
      <c r="J4" s="18">
        <v>105000</v>
      </c>
      <c r="K4" s="18">
        <v>80000</v>
      </c>
      <c r="L4" s="18"/>
      <c r="M4" s="18">
        <f>180000+70000+70000</f>
        <v>320000</v>
      </c>
      <c r="N4" s="18">
        <f>180000+70000</f>
        <v>250000</v>
      </c>
      <c r="O4" s="18"/>
      <c r="P4" s="18"/>
      <c r="Q4" s="18"/>
      <c r="R4" s="18"/>
      <c r="S4" s="18"/>
      <c r="T4" s="18"/>
      <c r="U4" s="18"/>
      <c r="V4" s="21">
        <f>SUM(I4:U4)</f>
        <v>830000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1" customHeight="1">
      <c r="A5" s="1"/>
      <c r="B5" s="17"/>
      <c r="C5" s="1"/>
      <c r="D5" s="1"/>
      <c r="E5" s="75" t="s">
        <v>22</v>
      </c>
      <c r="F5" s="76" t="s">
        <v>23</v>
      </c>
      <c r="G5" s="17" t="s">
        <v>0</v>
      </c>
      <c r="H5" s="79" t="s">
        <v>137</v>
      </c>
      <c r="I5" s="23">
        <v>207000</v>
      </c>
      <c r="J5" s="23">
        <v>224000</v>
      </c>
      <c r="K5" s="80">
        <v>224000</v>
      </c>
      <c r="L5" s="80">
        <v>224000</v>
      </c>
      <c r="M5" s="80">
        <f>224000+180000</f>
        <v>404000</v>
      </c>
      <c r="N5" s="80">
        <f>224000+180000</f>
        <v>404000</v>
      </c>
      <c r="O5" s="23"/>
      <c r="P5" s="23"/>
      <c r="Q5" s="23"/>
      <c r="R5" s="23"/>
      <c r="S5" s="23"/>
      <c r="T5" s="23"/>
      <c r="U5" s="23"/>
      <c r="V5" s="2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4" customHeight="1">
      <c r="A6" s="19" t="s">
        <v>20</v>
      </c>
      <c r="B6" s="20">
        <f>K20-L20-O20</f>
        <v>-1180000</v>
      </c>
      <c r="C6" s="1" t="s">
        <v>21</v>
      </c>
      <c r="D6" s="1"/>
      <c r="E6" s="75" t="s">
        <v>26</v>
      </c>
      <c r="F6" s="76">
        <v>20000</v>
      </c>
      <c r="G6" s="17"/>
      <c r="H6" s="81" t="s">
        <v>138</v>
      </c>
      <c r="I6" s="82">
        <v>140000</v>
      </c>
      <c r="J6" s="82">
        <v>140000</v>
      </c>
      <c r="K6" s="83">
        <v>140000</v>
      </c>
      <c r="L6" s="83">
        <v>140000</v>
      </c>
      <c r="M6" s="83">
        <v>140000</v>
      </c>
      <c r="N6" s="83">
        <v>140000</v>
      </c>
      <c r="O6" s="82"/>
      <c r="P6" s="82"/>
      <c r="Q6" s="82"/>
      <c r="R6" s="82"/>
      <c r="S6" s="82"/>
      <c r="T6" s="82"/>
      <c r="U6" s="82"/>
      <c r="V6" s="2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1" customHeight="1">
      <c r="A7" s="5" t="s">
        <v>25</v>
      </c>
      <c r="B7" s="21">
        <f>B6*3</f>
        <v>-3540000</v>
      </c>
      <c r="C7" s="1"/>
      <c r="D7" s="1"/>
      <c r="E7" s="84" t="s">
        <v>32</v>
      </c>
      <c r="F7" s="85">
        <v>10000</v>
      </c>
      <c r="G7" s="1"/>
      <c r="H7" s="86" t="s">
        <v>139</v>
      </c>
      <c r="I7" s="87">
        <f t="shared" ref="I7:U7" si="0">SUM(I5:I6)</f>
        <v>347000</v>
      </c>
      <c r="J7" s="87">
        <f t="shared" si="0"/>
        <v>364000</v>
      </c>
      <c r="K7" s="87">
        <f t="shared" ref="K7:L7" si="1">SUM(K5:K6)</f>
        <v>364000</v>
      </c>
      <c r="L7" s="87">
        <f t="shared" si="1"/>
        <v>364000</v>
      </c>
      <c r="M7" s="87">
        <f t="shared" ref="M7:N7" si="2">SUM(M5:M6)</f>
        <v>544000</v>
      </c>
      <c r="N7" s="87">
        <f t="shared" si="2"/>
        <v>544000</v>
      </c>
      <c r="O7" s="87">
        <f t="shared" si="0"/>
        <v>0</v>
      </c>
      <c r="P7" s="87">
        <f t="shared" si="0"/>
        <v>0</v>
      </c>
      <c r="Q7" s="87">
        <f t="shared" si="0"/>
        <v>0</v>
      </c>
      <c r="R7" s="87">
        <f t="shared" si="0"/>
        <v>0</v>
      </c>
      <c r="S7" s="87">
        <f t="shared" si="0"/>
        <v>0</v>
      </c>
      <c r="T7" s="87">
        <f t="shared" si="0"/>
        <v>0</v>
      </c>
      <c r="U7" s="87">
        <f t="shared" si="0"/>
        <v>0</v>
      </c>
      <c r="V7" s="2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customHeight="1">
      <c r="A8" s="1"/>
      <c r="B8" s="21"/>
      <c r="C8" s="1"/>
      <c r="D8" s="1"/>
      <c r="E8" s="75" t="s">
        <v>35</v>
      </c>
      <c r="F8" s="76">
        <v>80000</v>
      </c>
      <c r="G8" s="17" t="s">
        <v>140</v>
      </c>
      <c r="H8" s="88" t="s">
        <v>141</v>
      </c>
      <c r="I8" s="23">
        <v>100000</v>
      </c>
      <c r="J8" s="23">
        <v>100000</v>
      </c>
      <c r="K8" s="80">
        <v>100000</v>
      </c>
      <c r="L8" s="80">
        <v>100000</v>
      </c>
      <c r="M8" s="80">
        <v>100000</v>
      </c>
      <c r="N8" s="80">
        <v>100000</v>
      </c>
      <c r="O8" s="23"/>
      <c r="P8" s="22"/>
      <c r="Q8" s="50"/>
      <c r="R8" s="23"/>
      <c r="S8" s="23"/>
      <c r="T8" s="23"/>
      <c r="U8" s="23"/>
      <c r="V8" s="2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1" customHeight="1">
      <c r="A9" s="51" t="s">
        <v>0</v>
      </c>
      <c r="B9" s="52" t="s">
        <v>84</v>
      </c>
      <c r="C9" s="53" t="s">
        <v>105</v>
      </c>
      <c r="D9" s="1"/>
      <c r="E9" s="75" t="s">
        <v>142</v>
      </c>
      <c r="F9" s="76">
        <v>10000</v>
      </c>
      <c r="G9" s="1"/>
      <c r="H9" s="88" t="s">
        <v>143</v>
      </c>
      <c r="I9" s="23">
        <f t="shared" ref="I9:N9" si="3">33000+33000</f>
        <v>66000</v>
      </c>
      <c r="J9" s="23">
        <f t="shared" si="3"/>
        <v>66000</v>
      </c>
      <c r="K9" s="80">
        <f t="shared" si="3"/>
        <v>66000</v>
      </c>
      <c r="L9" s="80">
        <f t="shared" si="3"/>
        <v>66000</v>
      </c>
      <c r="M9" s="80">
        <f t="shared" si="3"/>
        <v>66000</v>
      </c>
      <c r="N9" s="80">
        <f t="shared" si="3"/>
        <v>66000</v>
      </c>
      <c r="O9" s="23"/>
      <c r="P9" s="23"/>
      <c r="Q9" s="23"/>
      <c r="R9" s="23"/>
      <c r="S9" s="23"/>
      <c r="T9" s="23"/>
      <c r="U9" s="23"/>
      <c r="V9" s="2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1" customHeight="1">
      <c r="A10" s="54">
        <f>K20</f>
        <v>1010000</v>
      </c>
      <c r="B10" s="55">
        <f>L20+O20</f>
        <v>2190000</v>
      </c>
      <c r="C10" s="56">
        <f>A10-B10</f>
        <v>-1180000</v>
      </c>
      <c r="D10" s="1"/>
      <c r="E10" s="84" t="s">
        <v>144</v>
      </c>
      <c r="F10" s="76">
        <v>20000</v>
      </c>
      <c r="G10" s="28"/>
      <c r="H10" s="88" t="s">
        <v>144</v>
      </c>
      <c r="I10" s="23">
        <v>20000</v>
      </c>
      <c r="J10" s="23">
        <v>20000</v>
      </c>
      <c r="K10" s="80">
        <v>20000</v>
      </c>
      <c r="L10" s="80">
        <v>20000</v>
      </c>
      <c r="M10" s="80">
        <v>20000</v>
      </c>
      <c r="N10" s="80">
        <v>20000</v>
      </c>
      <c r="O10" s="23"/>
      <c r="P10" s="22"/>
      <c r="Q10" s="50"/>
      <c r="R10" s="23"/>
      <c r="S10" s="23"/>
      <c r="T10" s="23"/>
      <c r="U10" s="23"/>
      <c r="V10" s="2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1" customHeight="1">
      <c r="A11" s="1"/>
      <c r="B11" s="1"/>
      <c r="C11" s="1"/>
      <c r="D11" s="1"/>
      <c r="E11" s="84" t="s">
        <v>145</v>
      </c>
      <c r="F11" s="76">
        <v>30000</v>
      </c>
      <c r="G11" s="1"/>
      <c r="H11" s="88" t="s">
        <v>146</v>
      </c>
      <c r="I11" s="23">
        <v>20000</v>
      </c>
      <c r="J11" s="23">
        <v>20000</v>
      </c>
      <c r="K11" s="80">
        <v>20000</v>
      </c>
      <c r="L11" s="80">
        <v>20000</v>
      </c>
      <c r="M11" s="80">
        <v>20000</v>
      </c>
      <c r="N11" s="80">
        <v>20000</v>
      </c>
      <c r="O11" s="23"/>
      <c r="P11" s="22"/>
      <c r="Q11" s="50"/>
      <c r="R11" s="23"/>
      <c r="S11" s="23"/>
      <c r="T11" s="23"/>
      <c r="U11" s="23"/>
      <c r="V11" s="2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1" customHeight="1">
      <c r="A12" s="36" t="s">
        <v>47</v>
      </c>
      <c r="B12" s="1"/>
      <c r="C12" s="1"/>
      <c r="D12" s="1"/>
      <c r="E12" s="89" t="s">
        <v>39</v>
      </c>
      <c r="F12" s="90">
        <f>SUM(F3:F11)</f>
        <v>200000</v>
      </c>
      <c r="G12" s="1"/>
      <c r="H12" s="88" t="s">
        <v>134</v>
      </c>
      <c r="I12" s="23">
        <v>10000</v>
      </c>
      <c r="J12" s="23">
        <v>10000</v>
      </c>
      <c r="K12" s="80">
        <v>10000</v>
      </c>
      <c r="L12" s="80">
        <v>10000</v>
      </c>
      <c r="M12" s="80">
        <v>10000</v>
      </c>
      <c r="N12" s="80">
        <v>10000</v>
      </c>
      <c r="O12" s="23"/>
      <c r="P12" s="22"/>
      <c r="Q12" s="50"/>
      <c r="R12" s="23"/>
      <c r="S12" s="23"/>
      <c r="T12" s="23"/>
      <c r="U12" s="23"/>
      <c r="V12" s="2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1" customHeight="1">
      <c r="A13" s="59" t="s">
        <v>113</v>
      </c>
      <c r="B13" s="60"/>
      <c r="C13" s="60"/>
      <c r="D13" s="1"/>
      <c r="E13" s="1"/>
      <c r="F13" s="1"/>
      <c r="G13" s="1"/>
      <c r="H13" s="91" t="s">
        <v>147</v>
      </c>
      <c r="I13" s="82">
        <v>20000</v>
      </c>
      <c r="J13" s="82">
        <v>20000</v>
      </c>
      <c r="K13" s="83">
        <v>20000</v>
      </c>
      <c r="L13" s="83">
        <v>20000</v>
      </c>
      <c r="M13" s="83">
        <v>20000</v>
      </c>
      <c r="N13" s="83">
        <v>20000</v>
      </c>
      <c r="O13" s="82"/>
      <c r="P13" s="92"/>
      <c r="Q13" s="93"/>
      <c r="R13" s="82"/>
      <c r="S13" s="82"/>
      <c r="T13" s="82"/>
      <c r="U13" s="82"/>
      <c r="V13" s="2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1" customHeight="1">
      <c r="A14" s="60" t="s">
        <v>115</v>
      </c>
      <c r="B14" s="60"/>
      <c r="C14" s="60"/>
      <c r="D14" s="1"/>
      <c r="E14" s="1"/>
      <c r="F14" s="1"/>
      <c r="G14" s="17" t="s">
        <v>148</v>
      </c>
      <c r="H14" s="94" t="s">
        <v>62</v>
      </c>
      <c r="I14" s="95">
        <f t="shared" ref="I14:J14" si="4">SUM(I8:I13)</f>
        <v>236000</v>
      </c>
      <c r="J14" s="95">
        <f t="shared" si="4"/>
        <v>236000</v>
      </c>
      <c r="K14" s="95">
        <f t="shared" ref="K14:L14" si="5">SUM(K8:K13)</f>
        <v>236000</v>
      </c>
      <c r="L14" s="95">
        <f t="shared" si="5"/>
        <v>236000</v>
      </c>
      <c r="M14" s="95">
        <f t="shared" ref="M14:N14" si="6">SUM(M8:M13)</f>
        <v>236000</v>
      </c>
      <c r="N14" s="95">
        <f t="shared" si="6"/>
        <v>236000</v>
      </c>
      <c r="O14" s="95"/>
      <c r="P14" s="96"/>
      <c r="Q14" s="97"/>
      <c r="R14" s="95"/>
      <c r="S14" s="95"/>
      <c r="T14" s="95"/>
      <c r="U14" s="95"/>
      <c r="V14" s="2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1" customHeight="1">
      <c r="A15" s="60" t="s">
        <v>117</v>
      </c>
      <c r="B15" s="60"/>
      <c r="C15" s="60"/>
      <c r="D15" s="1"/>
      <c r="E15" s="1"/>
      <c r="F15" s="1"/>
      <c r="G15" s="1"/>
      <c r="H15" s="98" t="s">
        <v>137</v>
      </c>
      <c r="I15" s="23">
        <v>15000</v>
      </c>
      <c r="J15" s="23">
        <v>15000</v>
      </c>
      <c r="K15" s="80">
        <v>15000</v>
      </c>
      <c r="L15" s="80">
        <v>15000</v>
      </c>
      <c r="M15" s="80">
        <v>15000</v>
      </c>
      <c r="N15" s="80">
        <v>15000</v>
      </c>
      <c r="O15" s="23"/>
      <c r="P15" s="22"/>
      <c r="Q15" s="50"/>
      <c r="R15" s="23"/>
      <c r="S15" s="23"/>
      <c r="T15" s="23"/>
      <c r="U15" s="23"/>
      <c r="V15" s="2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1" customHeight="1">
      <c r="A16" s="60" t="s">
        <v>118</v>
      </c>
      <c r="B16" s="60"/>
      <c r="C16" s="60"/>
      <c r="D16" s="1"/>
      <c r="E16" s="1"/>
      <c r="F16" s="1"/>
      <c r="G16" s="1"/>
      <c r="H16" s="98" t="s">
        <v>138</v>
      </c>
      <c r="I16" s="23">
        <v>20000</v>
      </c>
      <c r="J16" s="23">
        <v>20000</v>
      </c>
      <c r="K16" s="80">
        <v>20000</v>
      </c>
      <c r="L16" s="80">
        <v>20000</v>
      </c>
      <c r="M16" s="80">
        <v>20000</v>
      </c>
      <c r="N16" s="80">
        <v>20000</v>
      </c>
      <c r="O16" s="23"/>
      <c r="P16" s="22"/>
      <c r="Q16" s="50"/>
      <c r="R16" s="23"/>
      <c r="S16" s="23"/>
      <c r="T16" s="23"/>
      <c r="U16" s="23"/>
      <c r="V16" s="2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1" customHeight="1" thickBot="1">
      <c r="A17" s="60" t="s">
        <v>120</v>
      </c>
      <c r="B17" s="60"/>
      <c r="C17" s="60"/>
      <c r="D17" s="1"/>
      <c r="E17" s="1"/>
      <c r="F17" s="1"/>
      <c r="G17" s="1"/>
      <c r="H17" s="99" t="s">
        <v>62</v>
      </c>
      <c r="I17" s="82">
        <v>35000</v>
      </c>
      <c r="J17" s="82">
        <v>35000</v>
      </c>
      <c r="K17" s="83">
        <v>35000</v>
      </c>
      <c r="L17" s="83">
        <v>35000</v>
      </c>
      <c r="M17" s="83">
        <v>35000</v>
      </c>
      <c r="N17" s="83">
        <v>35000</v>
      </c>
      <c r="O17" s="82"/>
      <c r="P17" s="92"/>
      <c r="Q17" s="93"/>
      <c r="R17" s="82"/>
      <c r="S17" s="82"/>
      <c r="T17" s="82"/>
      <c r="U17" s="82"/>
      <c r="V17" s="2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1" customHeight="1" thickTop="1">
      <c r="A18" s="60" t="s">
        <v>121</v>
      </c>
      <c r="B18" s="60"/>
      <c r="C18" s="60"/>
      <c r="D18" s="1"/>
      <c r="E18" s="1"/>
      <c r="F18" s="1"/>
      <c r="G18" s="1"/>
      <c r="H18" s="100" t="s">
        <v>66</v>
      </c>
      <c r="I18" s="101">
        <f t="shared" ref="I18:K18" si="7">I14+I17</f>
        <v>271000</v>
      </c>
      <c r="J18" s="101">
        <f t="shared" si="7"/>
        <v>271000</v>
      </c>
      <c r="K18" s="101">
        <f t="shared" si="7"/>
        <v>271000</v>
      </c>
      <c r="L18" s="101"/>
      <c r="M18" s="101"/>
      <c r="N18" s="101"/>
      <c r="O18" s="101"/>
      <c r="P18" s="102"/>
      <c r="Q18" s="103"/>
      <c r="R18" s="101"/>
      <c r="S18" s="101"/>
      <c r="T18" s="101"/>
      <c r="U18" s="101"/>
      <c r="V18" s="10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1" customHeight="1">
      <c r="A19" s="60" t="s">
        <v>123</v>
      </c>
      <c r="B19" s="60"/>
      <c r="C19" s="60"/>
      <c r="D19" s="1"/>
      <c r="E19" s="1"/>
      <c r="F19" s="1"/>
      <c r="G19" s="1"/>
      <c r="H19" s="22" t="s">
        <v>149</v>
      </c>
      <c r="I19" s="23">
        <f t="shared" ref="I19:U19" si="8">I7-I14-I17</f>
        <v>76000</v>
      </c>
      <c r="J19" s="23">
        <f t="shared" si="8"/>
        <v>93000</v>
      </c>
      <c r="K19" s="23">
        <f t="shared" si="8"/>
        <v>93000</v>
      </c>
      <c r="L19" s="23">
        <f t="shared" si="8"/>
        <v>93000</v>
      </c>
      <c r="M19" s="23">
        <f t="shared" si="8"/>
        <v>273000</v>
      </c>
      <c r="N19" s="23">
        <f t="shared" si="8"/>
        <v>273000</v>
      </c>
      <c r="O19" s="23">
        <f t="shared" si="8"/>
        <v>0</v>
      </c>
      <c r="P19" s="23">
        <f t="shared" si="8"/>
        <v>0</v>
      </c>
      <c r="Q19" s="23">
        <f t="shared" si="8"/>
        <v>0</v>
      </c>
      <c r="R19" s="23">
        <f t="shared" si="8"/>
        <v>0</v>
      </c>
      <c r="S19" s="23">
        <f t="shared" si="8"/>
        <v>0</v>
      </c>
      <c r="T19" s="23">
        <f t="shared" si="8"/>
        <v>0</v>
      </c>
      <c r="U19" s="23">
        <f t="shared" si="8"/>
        <v>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1" customHeight="1">
      <c r="A20" s="60" t="s">
        <v>124</v>
      </c>
      <c r="B20" s="62">
        <f>240000+36000+40000+50000+20000</f>
        <v>386000</v>
      </c>
      <c r="C20" s="60"/>
      <c r="D20" s="1"/>
      <c r="E20" s="1"/>
      <c r="F20" s="1"/>
      <c r="G20" s="1"/>
      <c r="H20" s="36" t="s">
        <v>150</v>
      </c>
      <c r="I20" s="38">
        <f>750000+I4</f>
        <v>825000</v>
      </c>
      <c r="J20" s="38">
        <f t="shared" ref="J20:U20" si="9">I20+J4</f>
        <v>930000</v>
      </c>
      <c r="K20" s="38">
        <f t="shared" si="9"/>
        <v>1010000</v>
      </c>
      <c r="L20" s="38">
        <f>K20+L4-200000</f>
        <v>810000</v>
      </c>
      <c r="M20" s="38">
        <f t="shared" si="9"/>
        <v>1130000</v>
      </c>
      <c r="N20" s="38">
        <f t="shared" si="9"/>
        <v>1380000</v>
      </c>
      <c r="O20" s="38">
        <f t="shared" si="9"/>
        <v>1380000</v>
      </c>
      <c r="P20" s="38">
        <f t="shared" si="9"/>
        <v>1380000</v>
      </c>
      <c r="Q20" s="38">
        <f t="shared" si="9"/>
        <v>1380000</v>
      </c>
      <c r="R20" s="38">
        <f t="shared" si="9"/>
        <v>1380000</v>
      </c>
      <c r="S20" s="38">
        <f t="shared" si="9"/>
        <v>1380000</v>
      </c>
      <c r="T20" s="38">
        <f t="shared" si="9"/>
        <v>1380000</v>
      </c>
      <c r="U20" s="38">
        <f t="shared" si="9"/>
        <v>1380000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1" customHeight="1">
      <c r="A21" s="64" t="s">
        <v>151</v>
      </c>
      <c r="B21" s="65"/>
      <c r="C21" s="60"/>
      <c r="D21" s="1"/>
      <c r="E21" s="1"/>
      <c r="F21" s="1"/>
      <c r="G21" s="1"/>
      <c r="H21" s="1" t="s">
        <v>63</v>
      </c>
      <c r="I21" s="1"/>
      <c r="J21" s="1"/>
      <c r="K21" s="1"/>
      <c r="L21" s="1"/>
      <c r="M21" s="1"/>
      <c r="N21" s="1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1" customHeight="1">
      <c r="A22" s="1"/>
      <c r="B22" s="1"/>
      <c r="C22" s="1"/>
      <c r="D22" s="1"/>
      <c r="E22" s="1"/>
      <c r="F22" s="1"/>
      <c r="G22" s="1"/>
      <c r="H22" s="1"/>
      <c r="I22" s="42"/>
      <c r="J22" s="42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1" customHeight="1">
      <c r="A23" s="67" t="s">
        <v>128</v>
      </c>
      <c r="B23" s="67"/>
      <c r="C23" s="1"/>
      <c r="D23" s="5"/>
      <c r="E23" s="1"/>
      <c r="F23" s="1"/>
      <c r="G23" s="1"/>
      <c r="H23" s="105" t="s">
        <v>152</v>
      </c>
      <c r="I23" s="106">
        <f>SUM(I24:I27)</f>
        <v>71000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1" customHeight="1">
      <c r="A24" s="70" t="s">
        <v>129</v>
      </c>
      <c r="B24" s="71">
        <v>15000</v>
      </c>
      <c r="C24" s="1"/>
      <c r="D24" s="1"/>
      <c r="E24" s="1"/>
      <c r="F24" s="1"/>
      <c r="G24" s="1"/>
      <c r="H24" s="1" t="s">
        <v>143</v>
      </c>
      <c r="I24" s="21">
        <v>33000</v>
      </c>
      <c r="J24" s="1"/>
      <c r="K24" s="1"/>
      <c r="L24" s="1"/>
      <c r="M24" s="1"/>
      <c r="N24" s="1"/>
      <c r="O24" s="1"/>
      <c r="P24" s="1"/>
      <c r="Q24" s="1"/>
      <c r="R24" s="63" t="s">
        <v>125</v>
      </c>
      <c r="S24" s="6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1" customHeight="1">
      <c r="A25" s="70" t="s">
        <v>130</v>
      </c>
      <c r="B25" s="71">
        <v>8000</v>
      </c>
      <c r="C25" s="1"/>
      <c r="D25" s="1"/>
      <c r="E25" s="1"/>
      <c r="F25" s="1"/>
      <c r="G25" s="1"/>
      <c r="H25" s="1" t="s">
        <v>142</v>
      </c>
      <c r="I25" s="21">
        <v>10000</v>
      </c>
      <c r="J25" s="1"/>
      <c r="K25" s="1"/>
      <c r="L25" s="1"/>
      <c r="M25" s="1"/>
      <c r="N25" s="1"/>
      <c r="O25" s="1"/>
      <c r="P25" s="1"/>
      <c r="Q25" s="1"/>
      <c r="R25" s="66" t="s">
        <v>0</v>
      </c>
      <c r="S25" s="66" t="s">
        <v>80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1" customHeight="1">
      <c r="A26" s="70" t="s">
        <v>131</v>
      </c>
      <c r="B26" s="71">
        <v>5000</v>
      </c>
      <c r="C26" s="1"/>
      <c r="D26" s="1"/>
      <c r="E26" s="1"/>
      <c r="F26" s="1"/>
      <c r="G26" s="1"/>
      <c r="H26" s="1" t="s">
        <v>153</v>
      </c>
      <c r="I26" s="21">
        <v>20000</v>
      </c>
      <c r="J26" s="1"/>
      <c r="K26" s="1"/>
      <c r="L26" s="1"/>
      <c r="M26" s="1"/>
      <c r="N26" s="1"/>
      <c r="O26" s="1"/>
      <c r="P26" s="1"/>
      <c r="Q26" s="1"/>
      <c r="R26" s="66" t="s">
        <v>84</v>
      </c>
      <c r="S26" s="66" t="s">
        <v>85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1" customHeight="1">
      <c r="A27" s="70" t="s">
        <v>132</v>
      </c>
      <c r="B27" s="71">
        <v>5000</v>
      </c>
      <c r="C27" s="1"/>
      <c r="D27" s="1"/>
      <c r="E27" s="1"/>
      <c r="F27" s="1"/>
      <c r="G27" s="1"/>
      <c r="H27" s="1" t="s">
        <v>134</v>
      </c>
      <c r="I27" s="21">
        <v>8000</v>
      </c>
      <c r="J27" s="1"/>
      <c r="K27" s="1"/>
      <c r="L27" s="1"/>
      <c r="M27" s="1"/>
      <c r="N27" s="1"/>
      <c r="O27" s="1"/>
      <c r="P27" s="1"/>
      <c r="Q27" s="1"/>
      <c r="R27" s="68"/>
      <c r="S27" s="69" t="s">
        <v>89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1" customHeight="1">
      <c r="A28" s="73" t="s">
        <v>62</v>
      </c>
      <c r="B28" s="74">
        <f>SUM(B24:B27)</f>
        <v>33000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2" t="s">
        <v>93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1" customHeight="1">
      <c r="A29" s="1"/>
      <c r="B29" s="1"/>
      <c r="C29" s="1"/>
      <c r="D29" s="1"/>
      <c r="E29" s="1"/>
      <c r="F29" s="1"/>
      <c r="G29" s="1"/>
      <c r="H29" s="49"/>
      <c r="I29" s="49"/>
      <c r="J29" s="49"/>
      <c r="K29" s="49"/>
      <c r="L29" s="49"/>
      <c r="M29" s="4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</sheetData>
  <mergeCells count="6">
    <mergeCell ref="O2:P2"/>
    <mergeCell ref="A1:B1"/>
    <mergeCell ref="A2:C2"/>
    <mergeCell ref="E2:F2"/>
    <mergeCell ref="I2:J2"/>
    <mergeCell ref="L2:N2"/>
  </mergeCells>
  <phoneticPr fontId="25"/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"/>
  <sheetViews>
    <sheetView workbookViewId="0"/>
  </sheetViews>
  <sheetFormatPr defaultColWidth="14.3984375" defaultRowHeight="15" customHeight="1"/>
  <cols>
    <col min="1" max="1" width="14.3984375" customWidth="1"/>
    <col min="2" max="22" width="8.8984375" customWidth="1"/>
  </cols>
  <sheetData>
    <row r="1" spans="1:22" ht="17.25" customHeight="1">
      <c r="A1" s="107"/>
      <c r="B1" s="107"/>
      <c r="C1" s="107"/>
      <c r="D1" s="107" t="s">
        <v>154</v>
      </c>
      <c r="E1" s="107"/>
      <c r="F1" s="107"/>
      <c r="G1" s="107" t="s">
        <v>155</v>
      </c>
      <c r="H1" s="107"/>
      <c r="I1" s="107"/>
      <c r="J1" s="107"/>
      <c r="K1" s="107"/>
      <c r="L1" s="107" t="s">
        <v>156</v>
      </c>
      <c r="M1" s="107"/>
      <c r="N1" s="107"/>
      <c r="O1" s="107"/>
      <c r="P1" s="107"/>
      <c r="Q1" s="107" t="s">
        <v>157</v>
      </c>
      <c r="R1" s="107"/>
      <c r="S1" s="107"/>
      <c r="T1" s="107"/>
      <c r="U1" s="107"/>
      <c r="V1" s="107"/>
    </row>
    <row r="2" spans="1:22" ht="17.25" customHeight="1">
      <c r="A2" s="107"/>
      <c r="B2" s="107">
        <v>2020</v>
      </c>
      <c r="C2" s="107">
        <f t="shared" ref="C2:V2" si="0">B2+2</f>
        <v>2022</v>
      </c>
      <c r="D2" s="107">
        <f t="shared" si="0"/>
        <v>2024</v>
      </c>
      <c r="E2" s="107">
        <f t="shared" si="0"/>
        <v>2026</v>
      </c>
      <c r="F2" s="107">
        <f t="shared" si="0"/>
        <v>2028</v>
      </c>
      <c r="G2" s="107">
        <f t="shared" si="0"/>
        <v>2030</v>
      </c>
      <c r="H2" s="107">
        <f t="shared" si="0"/>
        <v>2032</v>
      </c>
      <c r="I2" s="107">
        <f t="shared" si="0"/>
        <v>2034</v>
      </c>
      <c r="J2" s="107">
        <f t="shared" si="0"/>
        <v>2036</v>
      </c>
      <c r="K2" s="107">
        <f t="shared" si="0"/>
        <v>2038</v>
      </c>
      <c r="L2" s="107">
        <f t="shared" si="0"/>
        <v>2040</v>
      </c>
      <c r="M2" s="107">
        <f t="shared" si="0"/>
        <v>2042</v>
      </c>
      <c r="N2" s="107">
        <f t="shared" si="0"/>
        <v>2044</v>
      </c>
      <c r="O2" s="107">
        <f t="shared" si="0"/>
        <v>2046</v>
      </c>
      <c r="P2" s="107">
        <f t="shared" si="0"/>
        <v>2048</v>
      </c>
      <c r="Q2" s="107">
        <f t="shared" si="0"/>
        <v>2050</v>
      </c>
      <c r="R2" s="107">
        <f t="shared" si="0"/>
        <v>2052</v>
      </c>
      <c r="S2" s="107">
        <f t="shared" si="0"/>
        <v>2054</v>
      </c>
      <c r="T2" s="107">
        <f t="shared" si="0"/>
        <v>2056</v>
      </c>
      <c r="U2" s="107">
        <f t="shared" si="0"/>
        <v>2058</v>
      </c>
      <c r="V2" s="107">
        <f t="shared" si="0"/>
        <v>2060</v>
      </c>
    </row>
    <row r="3" spans="1:22" ht="17.25" customHeight="1">
      <c r="A3" s="108" t="s">
        <v>158</v>
      </c>
      <c r="B3" s="109">
        <v>28</v>
      </c>
      <c r="C3" s="110">
        <f t="shared" ref="C3:V3" si="1">B3+2</f>
        <v>30</v>
      </c>
      <c r="D3" s="110">
        <f t="shared" si="1"/>
        <v>32</v>
      </c>
      <c r="E3" s="110">
        <f t="shared" si="1"/>
        <v>34</v>
      </c>
      <c r="F3" s="110">
        <f t="shared" si="1"/>
        <v>36</v>
      </c>
      <c r="G3" s="111">
        <f t="shared" si="1"/>
        <v>38</v>
      </c>
      <c r="H3" s="109">
        <f t="shared" si="1"/>
        <v>40</v>
      </c>
      <c r="I3" s="110">
        <f t="shared" si="1"/>
        <v>42</v>
      </c>
      <c r="J3" s="110">
        <f t="shared" si="1"/>
        <v>44</v>
      </c>
      <c r="K3" s="110">
        <f t="shared" si="1"/>
        <v>46</v>
      </c>
      <c r="L3" s="111">
        <f t="shared" si="1"/>
        <v>48</v>
      </c>
      <c r="M3" s="109">
        <f t="shared" si="1"/>
        <v>50</v>
      </c>
      <c r="N3" s="110">
        <f t="shared" si="1"/>
        <v>52</v>
      </c>
      <c r="O3" s="110">
        <f t="shared" si="1"/>
        <v>54</v>
      </c>
      <c r="P3" s="110">
        <f t="shared" si="1"/>
        <v>56</v>
      </c>
      <c r="Q3" s="112">
        <f t="shared" si="1"/>
        <v>58</v>
      </c>
      <c r="R3" s="109">
        <f t="shared" si="1"/>
        <v>60</v>
      </c>
      <c r="S3" s="110">
        <f t="shared" si="1"/>
        <v>62</v>
      </c>
      <c r="T3" s="110">
        <f t="shared" si="1"/>
        <v>64</v>
      </c>
      <c r="U3" s="110">
        <f t="shared" si="1"/>
        <v>66</v>
      </c>
      <c r="V3" s="111">
        <f t="shared" si="1"/>
        <v>68</v>
      </c>
    </row>
    <row r="4" spans="1:22" ht="17.25" customHeight="1">
      <c r="A4" s="113" t="s">
        <v>159</v>
      </c>
      <c r="B4" s="114">
        <v>28</v>
      </c>
      <c r="C4" s="115">
        <f t="shared" ref="C4:V4" si="2">B4+2</f>
        <v>30</v>
      </c>
      <c r="D4" s="115">
        <f t="shared" si="2"/>
        <v>32</v>
      </c>
      <c r="E4" s="115">
        <f t="shared" si="2"/>
        <v>34</v>
      </c>
      <c r="F4" s="115">
        <f t="shared" si="2"/>
        <v>36</v>
      </c>
      <c r="G4" s="116">
        <f t="shared" si="2"/>
        <v>38</v>
      </c>
      <c r="H4" s="114">
        <f t="shared" si="2"/>
        <v>40</v>
      </c>
      <c r="I4" s="115">
        <f t="shared" si="2"/>
        <v>42</v>
      </c>
      <c r="J4" s="115">
        <f t="shared" si="2"/>
        <v>44</v>
      </c>
      <c r="K4" s="115">
        <f t="shared" si="2"/>
        <v>46</v>
      </c>
      <c r="L4" s="116">
        <f t="shared" si="2"/>
        <v>48</v>
      </c>
      <c r="M4" s="114">
        <f t="shared" si="2"/>
        <v>50</v>
      </c>
      <c r="N4" s="115">
        <f t="shared" si="2"/>
        <v>52</v>
      </c>
      <c r="O4" s="115">
        <f t="shared" si="2"/>
        <v>54</v>
      </c>
      <c r="P4" s="115">
        <f t="shared" si="2"/>
        <v>56</v>
      </c>
      <c r="Q4" s="117">
        <f t="shared" si="2"/>
        <v>58</v>
      </c>
      <c r="R4" s="114">
        <f t="shared" si="2"/>
        <v>60</v>
      </c>
      <c r="S4" s="115">
        <f t="shared" si="2"/>
        <v>62</v>
      </c>
      <c r="T4" s="115">
        <f t="shared" si="2"/>
        <v>64</v>
      </c>
      <c r="U4" s="115">
        <f t="shared" si="2"/>
        <v>66</v>
      </c>
      <c r="V4" s="116">
        <f t="shared" si="2"/>
        <v>68</v>
      </c>
    </row>
    <row r="5" spans="1:22" ht="17.25" customHeight="1">
      <c r="A5" s="118"/>
      <c r="B5" s="119"/>
      <c r="C5" s="120"/>
      <c r="D5" s="120"/>
      <c r="E5" s="120"/>
      <c r="F5" s="120"/>
      <c r="G5" s="121"/>
      <c r="H5" s="119"/>
      <c r="I5" s="120"/>
      <c r="J5" s="120"/>
      <c r="K5" s="120"/>
      <c r="L5" s="121"/>
      <c r="M5" s="119"/>
      <c r="N5" s="120"/>
      <c r="O5" s="120"/>
      <c r="P5" s="120"/>
      <c r="Q5" s="122"/>
      <c r="R5" s="119"/>
      <c r="S5" s="120"/>
      <c r="T5" s="120"/>
      <c r="U5" s="120"/>
      <c r="V5" s="121"/>
    </row>
    <row r="6" spans="1:22" ht="17.25" customHeight="1">
      <c r="A6" s="123" t="s">
        <v>160</v>
      </c>
      <c r="B6" s="124" t="s">
        <v>161</v>
      </c>
      <c r="C6" s="125" t="s">
        <v>162</v>
      </c>
      <c r="D6" s="125" t="s">
        <v>163</v>
      </c>
      <c r="E6" s="125"/>
      <c r="F6" s="125" t="s">
        <v>164</v>
      </c>
      <c r="G6" s="126"/>
      <c r="H6" s="124"/>
      <c r="I6" s="125" t="s">
        <v>165</v>
      </c>
      <c r="J6" s="125"/>
      <c r="K6" s="125"/>
      <c r="L6" s="126"/>
      <c r="M6" s="124"/>
      <c r="N6" s="125"/>
      <c r="O6" s="125"/>
      <c r="P6" s="125"/>
      <c r="Q6" s="127"/>
      <c r="R6" s="124"/>
      <c r="S6" s="125"/>
      <c r="T6" s="125"/>
      <c r="U6" s="125"/>
      <c r="V6" s="126"/>
    </row>
    <row r="7" spans="1:22" ht="17.25" customHeight="1">
      <c r="A7" s="123"/>
      <c r="B7" s="124"/>
      <c r="C7" s="125" t="s">
        <v>166</v>
      </c>
      <c r="D7" s="125"/>
      <c r="E7" s="125"/>
      <c r="F7" s="125"/>
      <c r="G7" s="126"/>
      <c r="H7" s="124"/>
      <c r="I7" s="125"/>
      <c r="J7" s="125"/>
      <c r="K7" s="125"/>
      <c r="L7" s="126"/>
      <c r="M7" s="124"/>
      <c r="N7" s="125"/>
      <c r="O7" s="125"/>
      <c r="P7" s="125"/>
      <c r="Q7" s="127"/>
      <c r="R7" s="124"/>
      <c r="S7" s="125"/>
      <c r="T7" s="125"/>
      <c r="U7" s="125"/>
      <c r="V7" s="126"/>
    </row>
    <row r="8" spans="1:22" ht="17.25" customHeight="1">
      <c r="A8" s="123" t="s">
        <v>167</v>
      </c>
      <c r="B8" s="124"/>
      <c r="C8" s="125" t="s">
        <v>168</v>
      </c>
      <c r="D8" s="125"/>
      <c r="E8" s="125" t="s">
        <v>169</v>
      </c>
      <c r="F8" s="125" t="s">
        <v>170</v>
      </c>
      <c r="G8" s="126"/>
      <c r="H8" s="124"/>
      <c r="I8" s="125" t="s">
        <v>171</v>
      </c>
      <c r="J8" s="125" t="s">
        <v>172</v>
      </c>
      <c r="K8" s="125"/>
      <c r="L8" s="126" t="s">
        <v>173</v>
      </c>
      <c r="M8" s="124" t="s">
        <v>174</v>
      </c>
      <c r="N8" s="125" t="s">
        <v>175</v>
      </c>
      <c r="O8" s="125"/>
      <c r="P8" s="125"/>
      <c r="Q8" s="127"/>
      <c r="R8" s="124"/>
      <c r="S8" s="125"/>
      <c r="T8" s="125"/>
      <c r="U8" s="125"/>
      <c r="V8" s="126"/>
    </row>
    <row r="9" spans="1:22" ht="17.25" customHeight="1">
      <c r="A9" s="123" t="s">
        <v>176</v>
      </c>
      <c r="B9" s="124"/>
      <c r="C9" s="125"/>
      <c r="D9" s="125" t="s">
        <v>177</v>
      </c>
      <c r="E9" s="125"/>
      <c r="F9" s="125" t="s">
        <v>169</v>
      </c>
      <c r="G9" s="126" t="s">
        <v>178</v>
      </c>
      <c r="H9" s="124"/>
      <c r="I9" s="125"/>
      <c r="J9" s="125" t="s">
        <v>171</v>
      </c>
      <c r="K9" s="125" t="s">
        <v>172</v>
      </c>
      <c r="L9" s="126"/>
      <c r="M9" s="124" t="s">
        <v>173</v>
      </c>
      <c r="N9" s="125" t="s">
        <v>179</v>
      </c>
      <c r="O9" s="125" t="s">
        <v>175</v>
      </c>
      <c r="P9" s="125"/>
      <c r="Q9" s="127"/>
      <c r="R9" s="124"/>
      <c r="S9" s="125"/>
      <c r="T9" s="125"/>
      <c r="U9" s="125"/>
      <c r="V9" s="126"/>
    </row>
    <row r="10" spans="1:22" ht="17.25" customHeight="1">
      <c r="A10" s="123"/>
      <c r="B10" s="124"/>
      <c r="C10" s="125"/>
      <c r="D10" s="125"/>
      <c r="E10" s="125"/>
      <c r="F10" s="125"/>
      <c r="G10" s="126"/>
      <c r="H10" s="124"/>
      <c r="I10" s="125"/>
      <c r="J10" s="125"/>
      <c r="K10" s="125"/>
      <c r="L10" s="126"/>
      <c r="M10" s="124"/>
      <c r="N10" s="125"/>
      <c r="O10" s="125"/>
      <c r="P10" s="125"/>
      <c r="Q10" s="127"/>
      <c r="R10" s="124"/>
      <c r="S10" s="125"/>
      <c r="T10" s="125"/>
      <c r="U10" s="125"/>
      <c r="V10" s="126"/>
    </row>
    <row r="11" spans="1:22" ht="17.25" customHeight="1">
      <c r="A11" s="123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6"/>
      <c r="M11" s="124"/>
      <c r="N11" s="125"/>
      <c r="O11" s="125"/>
      <c r="P11" s="125"/>
      <c r="Q11" s="127"/>
      <c r="R11" s="124"/>
      <c r="S11" s="125"/>
      <c r="T11" s="125"/>
      <c r="U11" s="125"/>
      <c r="V11" s="126"/>
    </row>
    <row r="12" spans="1:22" ht="17.25" customHeight="1">
      <c r="A12" s="128" t="s">
        <v>180</v>
      </c>
      <c r="B12" s="129">
        <v>350</v>
      </c>
      <c r="C12" s="130">
        <f>B12+(8*24)+30</f>
        <v>572</v>
      </c>
      <c r="D12" s="130">
        <f t="shared" ref="D12:V12" si="3">C12+(8*12)+30</f>
        <v>698</v>
      </c>
      <c r="E12" s="130">
        <f t="shared" si="3"/>
        <v>824</v>
      </c>
      <c r="F12" s="130">
        <f t="shared" si="3"/>
        <v>950</v>
      </c>
      <c r="G12" s="130">
        <f t="shared" si="3"/>
        <v>1076</v>
      </c>
      <c r="H12" s="130">
        <f t="shared" si="3"/>
        <v>1202</v>
      </c>
      <c r="I12" s="130">
        <f t="shared" si="3"/>
        <v>1328</v>
      </c>
      <c r="J12" s="130">
        <f t="shared" si="3"/>
        <v>1454</v>
      </c>
      <c r="K12" s="130">
        <f t="shared" si="3"/>
        <v>1580</v>
      </c>
      <c r="L12" s="130">
        <f t="shared" si="3"/>
        <v>1706</v>
      </c>
      <c r="M12" s="130">
        <f t="shared" si="3"/>
        <v>1832</v>
      </c>
      <c r="N12" s="130">
        <f t="shared" si="3"/>
        <v>1958</v>
      </c>
      <c r="O12" s="130">
        <f t="shared" si="3"/>
        <v>2084</v>
      </c>
      <c r="P12" s="130">
        <f t="shared" si="3"/>
        <v>2210</v>
      </c>
      <c r="Q12" s="131">
        <f t="shared" si="3"/>
        <v>2336</v>
      </c>
      <c r="R12" s="129">
        <f t="shared" si="3"/>
        <v>2462</v>
      </c>
      <c r="S12" s="130">
        <f t="shared" si="3"/>
        <v>2588</v>
      </c>
      <c r="T12" s="130">
        <f t="shared" si="3"/>
        <v>2714</v>
      </c>
      <c r="U12" s="130">
        <f t="shared" si="3"/>
        <v>2840</v>
      </c>
      <c r="V12" s="132">
        <f t="shared" si="3"/>
        <v>2966</v>
      </c>
    </row>
    <row r="13" spans="1:22" ht="17.25" customHeight="1">
      <c r="A13" s="118"/>
      <c r="B13" s="119"/>
      <c r="C13" s="120"/>
      <c r="D13" s="120"/>
      <c r="E13" s="120"/>
      <c r="F13" s="120"/>
      <c r="G13" s="121"/>
      <c r="H13" s="119"/>
      <c r="I13" s="120"/>
      <c r="J13" s="120"/>
      <c r="K13" s="120"/>
      <c r="L13" s="121"/>
      <c r="M13" s="119"/>
      <c r="N13" s="120"/>
      <c r="O13" s="120"/>
      <c r="P13" s="120"/>
      <c r="Q13" s="122"/>
      <c r="R13" s="119"/>
      <c r="S13" s="120"/>
      <c r="T13" s="120"/>
      <c r="U13" s="120"/>
      <c r="V13" s="121"/>
    </row>
    <row r="14" spans="1:22" ht="17.25" customHeight="1">
      <c r="A14" s="118" t="s">
        <v>181</v>
      </c>
      <c r="B14" s="119"/>
      <c r="C14" s="120"/>
      <c r="D14" s="120"/>
      <c r="E14" s="120"/>
      <c r="F14" s="120"/>
      <c r="G14" s="121"/>
      <c r="H14" s="119"/>
      <c r="I14" s="120"/>
      <c r="J14" s="120"/>
      <c r="K14" s="120"/>
      <c r="L14" s="121"/>
      <c r="M14" s="119"/>
      <c r="N14" s="120"/>
      <c r="O14" s="120"/>
      <c r="P14" s="120"/>
      <c r="Q14" s="122"/>
      <c r="R14" s="119"/>
      <c r="S14" s="120"/>
      <c r="T14" s="120"/>
      <c r="U14" s="120"/>
      <c r="V14" s="121"/>
    </row>
    <row r="15" spans="1:22" ht="17.25" customHeight="1">
      <c r="A15" s="118" t="s">
        <v>182</v>
      </c>
      <c r="B15" s="119"/>
      <c r="C15" s="120"/>
      <c r="D15" s="120"/>
      <c r="E15" s="120"/>
      <c r="F15" s="120"/>
      <c r="G15" s="121"/>
      <c r="H15" s="119"/>
      <c r="I15" s="120"/>
      <c r="J15" s="120"/>
      <c r="K15" s="120"/>
      <c r="L15" s="121"/>
      <c r="M15" s="119"/>
      <c r="N15" s="120"/>
      <c r="O15" s="120"/>
      <c r="P15" s="120"/>
      <c r="Q15" s="122"/>
      <c r="R15" s="119"/>
      <c r="S15" s="120"/>
      <c r="T15" s="120"/>
      <c r="U15" s="120"/>
      <c r="V15" s="121"/>
    </row>
    <row r="16" spans="1:22" ht="17.25" customHeight="1">
      <c r="A16" s="118"/>
      <c r="B16" s="119"/>
      <c r="C16" s="120"/>
      <c r="D16" s="120"/>
      <c r="E16" s="120"/>
      <c r="F16" s="120"/>
      <c r="G16" s="121"/>
      <c r="H16" s="119"/>
      <c r="I16" s="120"/>
      <c r="J16" s="120"/>
      <c r="K16" s="120"/>
      <c r="L16" s="121"/>
      <c r="M16" s="119"/>
      <c r="N16" s="120"/>
      <c r="O16" s="120"/>
      <c r="P16" s="120"/>
      <c r="Q16" s="122"/>
      <c r="R16" s="119"/>
      <c r="S16" s="120"/>
      <c r="T16" s="120"/>
      <c r="U16" s="120"/>
      <c r="V16" s="121"/>
    </row>
    <row r="17" spans="1:22" ht="17.25" customHeight="1">
      <c r="A17" s="118"/>
      <c r="B17" s="119"/>
      <c r="C17" s="120"/>
      <c r="D17" s="120"/>
      <c r="E17" s="120"/>
      <c r="F17" s="120"/>
      <c r="G17" s="121"/>
      <c r="H17" s="119"/>
      <c r="I17" s="120"/>
      <c r="J17" s="120"/>
      <c r="K17" s="120"/>
      <c r="L17" s="121"/>
      <c r="M17" s="119"/>
      <c r="N17" s="120"/>
      <c r="O17" s="120"/>
      <c r="P17" s="120"/>
      <c r="Q17" s="122"/>
      <c r="R17" s="119"/>
      <c r="S17" s="120"/>
      <c r="T17" s="120"/>
      <c r="U17" s="120"/>
      <c r="V17" s="121"/>
    </row>
    <row r="18" spans="1:22" ht="17.25" customHeight="1">
      <c r="A18" s="118"/>
      <c r="B18" s="119"/>
      <c r="C18" s="120"/>
      <c r="D18" s="120"/>
      <c r="E18" s="120"/>
      <c r="F18" s="120"/>
      <c r="G18" s="121"/>
      <c r="H18" s="119"/>
      <c r="I18" s="120"/>
      <c r="J18" s="120"/>
      <c r="K18" s="120"/>
      <c r="L18" s="121"/>
      <c r="M18" s="119"/>
      <c r="N18" s="120"/>
      <c r="O18" s="120"/>
      <c r="P18" s="120"/>
      <c r="Q18" s="122"/>
      <c r="R18" s="119"/>
      <c r="S18" s="120"/>
      <c r="T18" s="120"/>
      <c r="U18" s="120"/>
      <c r="V18" s="121"/>
    </row>
    <row r="19" spans="1:22" ht="17.25" customHeight="1">
      <c r="A19" s="118"/>
      <c r="B19" s="119"/>
      <c r="C19" s="120"/>
      <c r="D19" s="120"/>
      <c r="E19" s="120"/>
      <c r="F19" s="120"/>
      <c r="G19" s="121"/>
      <c r="H19" s="119"/>
      <c r="I19" s="120"/>
      <c r="J19" s="120"/>
      <c r="K19" s="120"/>
      <c r="L19" s="121"/>
      <c r="M19" s="119"/>
      <c r="N19" s="120"/>
      <c r="O19" s="120"/>
      <c r="P19" s="120"/>
      <c r="Q19" s="122"/>
      <c r="R19" s="119"/>
      <c r="S19" s="120"/>
      <c r="T19" s="120"/>
      <c r="U19" s="120"/>
      <c r="V19" s="121"/>
    </row>
    <row r="20" spans="1:22" ht="17.25" customHeight="1">
      <c r="A20" s="133"/>
      <c r="B20" s="134"/>
      <c r="C20" s="135"/>
      <c r="D20" s="135"/>
      <c r="E20" s="135"/>
      <c r="F20" s="135"/>
      <c r="G20" s="136"/>
      <c r="H20" s="134"/>
      <c r="I20" s="135"/>
      <c r="J20" s="135"/>
      <c r="K20" s="135"/>
      <c r="L20" s="136"/>
      <c r="M20" s="134"/>
      <c r="N20" s="135"/>
      <c r="O20" s="135"/>
      <c r="P20" s="135"/>
      <c r="Q20" s="137"/>
      <c r="R20" s="134"/>
      <c r="S20" s="135"/>
      <c r="T20" s="135"/>
      <c r="U20" s="135"/>
      <c r="V20" s="136"/>
    </row>
    <row r="21" spans="1:22" ht="17.25" customHeight="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ht="17.25" customHeight="1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ht="17.25" customHeight="1">
      <c r="A23" s="107" t="s">
        <v>183</v>
      </c>
      <c r="B23" s="107" t="s">
        <v>184</v>
      </c>
      <c r="C23" s="107" t="s">
        <v>185</v>
      </c>
      <c r="D23" s="107"/>
      <c r="E23" s="107" t="s">
        <v>186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7.25" customHeight="1">
      <c r="A24" s="107" t="s">
        <v>187</v>
      </c>
      <c r="B24" s="107">
        <v>67</v>
      </c>
      <c r="C24" s="107">
        <v>158</v>
      </c>
      <c r="D24" s="107"/>
      <c r="E24" s="107">
        <v>22</v>
      </c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17.25" customHeight="1">
      <c r="A25" s="107" t="s">
        <v>188</v>
      </c>
      <c r="B25" s="107">
        <v>193</v>
      </c>
      <c r="C25" s="107">
        <v>960</v>
      </c>
      <c r="D25" s="107"/>
      <c r="E25" s="107">
        <v>32</v>
      </c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7.25" customHeight="1">
      <c r="A26" s="107" t="s">
        <v>189</v>
      </c>
      <c r="B26" s="107">
        <v>146</v>
      </c>
      <c r="C26" s="107">
        <v>422</v>
      </c>
      <c r="D26" s="107"/>
      <c r="E26" s="107">
        <v>49</v>
      </c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7.25" customHeight="1">
      <c r="A27" s="107" t="s">
        <v>190</v>
      </c>
      <c r="B27" s="107">
        <v>137</v>
      </c>
      <c r="C27" s="107">
        <v>290</v>
      </c>
      <c r="D27" s="107"/>
      <c r="E27" s="107">
        <v>46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7.25" customHeight="1">
      <c r="A28" s="107" t="s">
        <v>191</v>
      </c>
      <c r="B28" s="107">
        <v>254</v>
      </c>
      <c r="C28" s="107">
        <v>450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7.25" customHeight="1">
      <c r="A29" s="107"/>
      <c r="B29" s="107">
        <f t="shared" ref="B29:C29" si="4">SUM(B24:B28)</f>
        <v>797</v>
      </c>
      <c r="C29" s="107">
        <f t="shared" si="4"/>
        <v>2280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7.25" customHeigh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7.25" customHeight="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7.25" customHeight="1">
      <c r="A32" s="138" t="s">
        <v>192</v>
      </c>
      <c r="B32" s="138"/>
      <c r="C32" s="138"/>
      <c r="D32" s="138"/>
      <c r="E32" s="138"/>
      <c r="F32" s="138" t="s">
        <v>193</v>
      </c>
      <c r="G32" s="138"/>
      <c r="H32" s="138"/>
      <c r="I32" s="138"/>
      <c r="J32" s="138"/>
      <c r="K32" s="138"/>
      <c r="L32" s="138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7.25" customHeight="1">
      <c r="A33" s="139" t="s">
        <v>194</v>
      </c>
      <c r="B33" s="120" t="s">
        <v>195</v>
      </c>
      <c r="C33" s="120" t="s">
        <v>196</v>
      </c>
      <c r="D33" s="139" t="s">
        <v>197</v>
      </c>
      <c r="E33" s="120"/>
      <c r="F33" s="140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7.25" customHeight="1">
      <c r="A34" s="139" t="s">
        <v>137</v>
      </c>
      <c r="B34" s="120">
        <v>180</v>
      </c>
      <c r="C34" s="120"/>
      <c r="D34" s="120">
        <v>30</v>
      </c>
      <c r="E34" s="120"/>
      <c r="F34" s="140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7.25" customHeight="1">
      <c r="A35" s="139" t="s">
        <v>138</v>
      </c>
      <c r="B35" s="120">
        <v>170</v>
      </c>
      <c r="C35" s="120"/>
      <c r="D35" s="120">
        <v>13</v>
      </c>
      <c r="E35" s="120"/>
      <c r="F35" s="140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7.25" customHeight="1">
      <c r="A36" s="139" t="s">
        <v>198</v>
      </c>
      <c r="B36" s="120">
        <v>90</v>
      </c>
      <c r="C36" s="120">
        <v>8</v>
      </c>
      <c r="D36" s="139"/>
      <c r="E36" s="120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7.25" customHeight="1">
      <c r="A37" s="139" t="s">
        <v>62</v>
      </c>
      <c r="B37" s="120">
        <f>SUM(B34:B36)</f>
        <v>440</v>
      </c>
      <c r="C37" s="120">
        <f>SUM(C34:C36)*24</f>
        <v>192</v>
      </c>
      <c r="D37" s="120">
        <f>SUM(D34:D36)*5</f>
        <v>215</v>
      </c>
      <c r="E37" s="139">
        <f>SUM(B37:D37)</f>
        <v>847</v>
      </c>
      <c r="F37" s="141" t="s">
        <v>199</v>
      </c>
      <c r="G37" s="141"/>
      <c r="H37" s="141"/>
      <c r="I37" s="142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7.25" customHeight="1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7.25" customHeight="1">
      <c r="A39" s="107" t="s">
        <v>200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7.25" customHeight="1">
      <c r="A40" s="107" t="s">
        <v>162</v>
      </c>
      <c r="B40" s="107">
        <v>50</v>
      </c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7.25" customHeight="1">
      <c r="A41" s="107" t="s">
        <v>166</v>
      </c>
      <c r="B41" s="107">
        <v>100</v>
      </c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7.25" customHeight="1">
      <c r="A42" s="107" t="s">
        <v>62</v>
      </c>
      <c r="B42" s="107">
        <v>150</v>
      </c>
      <c r="C42" s="107"/>
      <c r="D42" s="107"/>
      <c r="E42" s="107"/>
      <c r="F42" s="107"/>
      <c r="G42" s="140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7.25" customHeight="1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7.25" customHeight="1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7.25" customHeight="1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7.2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7.2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7.25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7.2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7.2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7.2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7.2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7.2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17.2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7.2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ht="17.2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 spans="1:22" ht="17.2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 spans="1:22" ht="17.2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 spans="1:22" ht="17.2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 spans="1:22" ht="17.2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 spans="1:22" ht="17.2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 spans="1:22" ht="17.2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 spans="1:22" ht="17.2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 spans="1:22" ht="17.2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 spans="1:22" ht="17.2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 spans="1:22" ht="17.2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 spans="1:22" ht="17.2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 spans="1:22" ht="17.2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 spans="1:22" ht="17.2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 spans="1:22" ht="17.2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 spans="1:22" ht="17.2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 spans="1:22" ht="17.2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 spans="1:22" ht="17.2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 spans="1:22" ht="17.2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 spans="1:22" ht="17.2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 spans="1:22" ht="17.2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 spans="1:22" ht="17.2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 spans="1:22" ht="17.2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 spans="1:22" ht="17.2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 spans="1:22" ht="17.2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 spans="1:22" ht="17.2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 spans="1:22" ht="17.2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 spans="1:22" ht="17.2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 spans="1:22" ht="17.2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 spans="1:22" ht="17.2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 spans="1:22" ht="17.2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 spans="1:22" ht="17.2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 spans="1:22" ht="17.2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 spans="1:22" ht="17.2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 spans="1:22" ht="17.2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 spans="1:22" ht="17.2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 spans="1:22" ht="17.2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 spans="1:22" ht="17.2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 spans="1:22" ht="17.2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 spans="1:22" ht="17.2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 spans="1:22" ht="17.2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 spans="1:22" ht="17.2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 spans="1:22" ht="17.2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 spans="1:22" ht="17.2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 spans="1:22" ht="17.2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</sheetData>
  <phoneticPr fontId="2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2018年4月～19年4月年</vt:lpstr>
      <vt:lpstr>2019年4月～20年4月年</vt:lpstr>
      <vt:lpstr>2020年4月～21年4月年メイン</vt:lpstr>
      <vt:lpstr>将来設計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山下星夜</dc:creator>
  <cp:lastModifiedBy>hosy1</cp:lastModifiedBy>
  <dcterms:created xsi:type="dcterms:W3CDTF">2018-02-23T15:02:54Z</dcterms:created>
  <dcterms:modified xsi:type="dcterms:W3CDTF">2021-02-01T13:34:12Z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dd3c7e6c-bc53-42ce-951c-424736bffc48</vt:lpwstr>
  </property>
</Properties>
</file>