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_Place\Practice_space\Practice_SP\Verilog\Thesis_FPGA_Traffic_Light\Trust_Table\"/>
    </mc:Choice>
  </mc:AlternateContent>
  <bookViews>
    <workbookView xWindow="0" yWindow="0" windowWidth="28800" windowHeight="12420"/>
  </bookViews>
  <sheets>
    <sheet name="State machine" sheetId="1" r:id="rId1"/>
    <sheet name="Bảng quy định" sheetId="2" r:id="rId2"/>
    <sheet name="Trust tabl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3" l="1"/>
  <c r="P8" i="3"/>
  <c r="P9" i="3"/>
  <c r="P10" i="3"/>
  <c r="P11" i="3"/>
  <c r="P6" i="3"/>
  <c r="L7" i="3"/>
  <c r="L8" i="3"/>
  <c r="L9" i="3"/>
  <c r="L10" i="3"/>
  <c r="L11" i="3"/>
  <c r="L6" i="3"/>
  <c r="O7" i="3" l="1"/>
  <c r="O8" i="3"/>
  <c r="O9" i="3"/>
  <c r="O10" i="3"/>
  <c r="O11" i="3"/>
  <c r="O6" i="3"/>
  <c r="N7" i="3"/>
  <c r="N8" i="3"/>
  <c r="N9" i="3"/>
  <c r="N10" i="3"/>
  <c r="N11" i="3"/>
  <c r="N6" i="3"/>
  <c r="M7" i="3"/>
  <c r="M8" i="3"/>
  <c r="M9" i="3"/>
  <c r="M10" i="3"/>
  <c r="M11" i="3"/>
  <c r="M6" i="3"/>
  <c r="K7" i="3"/>
  <c r="K8" i="3"/>
  <c r="K9" i="3"/>
  <c r="K10" i="3"/>
  <c r="K11" i="3"/>
  <c r="K6" i="3"/>
  <c r="J11" i="3"/>
  <c r="J7" i="3"/>
  <c r="J8" i="3"/>
  <c r="J9" i="3"/>
  <c r="J10" i="3"/>
  <c r="J6" i="3"/>
  <c r="I6" i="3"/>
  <c r="I7" i="3"/>
  <c r="I8" i="3"/>
  <c r="I9" i="3"/>
  <c r="I10" i="3"/>
  <c r="I11" i="3"/>
  <c r="B11" i="3"/>
  <c r="H11" i="2"/>
  <c r="H10" i="3" s="1"/>
  <c r="H6" i="2"/>
  <c r="D6" i="3" s="1"/>
  <c r="F11" i="2"/>
  <c r="F10" i="3" s="1"/>
  <c r="E11" i="2"/>
  <c r="G11" i="2" s="1"/>
  <c r="E10" i="2"/>
  <c r="H10" i="2" s="1"/>
  <c r="E9" i="2"/>
  <c r="G9" i="2" s="1"/>
  <c r="E8" i="2"/>
  <c r="H8" i="2" s="1"/>
  <c r="E7" i="2"/>
  <c r="G7" i="2" s="1"/>
  <c r="E6" i="2"/>
  <c r="G6" i="2" s="1"/>
  <c r="C6" i="3" s="1"/>
  <c r="G11" i="3" l="1"/>
  <c r="G6" i="3"/>
  <c r="C7" i="3"/>
  <c r="G8" i="3"/>
  <c r="C9" i="3"/>
  <c r="H9" i="3"/>
  <c r="D10" i="3"/>
  <c r="H7" i="3"/>
  <c r="D8" i="3"/>
  <c r="G10" i="3"/>
  <c r="C11" i="3"/>
  <c r="F9" i="2"/>
  <c r="G10" i="2"/>
  <c r="H9" i="2"/>
  <c r="F7" i="2"/>
  <c r="G8" i="2"/>
  <c r="H7" i="2"/>
  <c r="F6" i="2"/>
  <c r="B6" i="3" s="1"/>
  <c r="D11" i="3"/>
  <c r="F10" i="2"/>
  <c r="F8" i="2"/>
  <c r="F7" i="3" l="1"/>
  <c r="B8" i="3"/>
  <c r="F9" i="3"/>
  <c r="B10" i="3"/>
  <c r="G9" i="3"/>
  <c r="C10" i="3"/>
  <c r="F8" i="3"/>
  <c r="B9" i="3"/>
  <c r="B7" i="3"/>
  <c r="F11" i="3"/>
  <c r="F6" i="3"/>
  <c r="D7" i="3"/>
  <c r="H11" i="3"/>
  <c r="H6" i="3"/>
  <c r="C8" i="3"/>
  <c r="G7" i="3"/>
  <c r="H8" i="3"/>
  <c r="D9" i="3"/>
</calcChain>
</file>

<file path=xl/sharedStrings.xml><?xml version="1.0" encoding="utf-8"?>
<sst xmlns="http://schemas.openxmlformats.org/spreadsheetml/2006/main" count="89" uniqueCount="44">
  <si>
    <t>State machine</t>
  </si>
  <si>
    <t>Tên trạng thái</t>
  </si>
  <si>
    <t>Đường A</t>
  </si>
  <si>
    <t>Đường B</t>
  </si>
  <si>
    <t>AG_BR</t>
  </si>
  <si>
    <t>Green</t>
  </si>
  <si>
    <t>Red</t>
  </si>
  <si>
    <t>AY_BR</t>
  </si>
  <si>
    <t>Yellow</t>
  </si>
  <si>
    <t>AR_BR1</t>
  </si>
  <si>
    <t>Red1</t>
  </si>
  <si>
    <t>AR_BG</t>
  </si>
  <si>
    <t>AR_BY</t>
  </si>
  <si>
    <t>AR_BR2</t>
  </si>
  <si>
    <t>Red2</t>
  </si>
  <si>
    <t>Giá trị DEC</t>
  </si>
  <si>
    <t>Giá trị BIN</t>
  </si>
  <si>
    <t>Green_end</t>
  </si>
  <si>
    <t>Yellow_end</t>
  </si>
  <si>
    <t>Red_end</t>
  </si>
  <si>
    <t>GREEN_TIME</t>
  </si>
  <si>
    <t>Same</t>
  </si>
  <si>
    <t>Output</t>
  </si>
  <si>
    <t>Diff</t>
  </si>
  <si>
    <t>YELLOW_TIME</t>
  </si>
  <si>
    <t>RED_TIME</t>
  </si>
  <si>
    <t>Timer</t>
  </si>
  <si>
    <t>Kéo dài</t>
  </si>
  <si>
    <t>Bảng quy định state name</t>
  </si>
  <si>
    <t>Bảng quy định giá trị output của các timer</t>
  </si>
  <si>
    <t>Bảng timer và thời gian</t>
  </si>
  <si>
    <t>Current state</t>
  </si>
  <si>
    <t>Next state</t>
  </si>
  <si>
    <t>State name</t>
  </si>
  <si>
    <t>Bit 2</t>
  </si>
  <si>
    <t>Bit 1</t>
  </si>
  <si>
    <t>Bit 0</t>
  </si>
  <si>
    <t>Street A</t>
  </si>
  <si>
    <t>Street B</t>
  </si>
  <si>
    <t>ON</t>
  </si>
  <si>
    <t>OFF</t>
  </si>
  <si>
    <t>State đèn ưu tiên</t>
  </si>
  <si>
    <t>Trạng thái đèn ưu tiên</t>
  </si>
  <si>
    <t>Priority lamp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</si>
</sst>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2" fillId="0" borderId="1" xfId="0" applyFont="1" applyBorder="1"/>
    <xf numFmtId="0" fontId="2" fillId="0" borderId="2" xfId="0" applyFont="1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9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447673</xdr:colOff>
      <xdr:row>6</xdr:row>
      <xdr:rowOff>47625</xdr:rowOff>
    </xdr:from>
    <xdr:to>
      <xdr:col>1</xdr:col>
      <xdr:colOff>513985</xdr:colOff>
      <xdr:row>11</xdr:row>
      <xdr:rowOff>95250</xdr:rowOff>
    </xdr:to>
    <xdr:sp macro="" textlink="">
      <xdr:nvSpPr>
        <xdr:cNvPr id="2" name="Oval 1"/>
        <xdr:cNvSpPr/>
      </xdr:nvSpPr>
      <xdr:spPr>
        <a:xfrm>
          <a:off x="447673" y="1247775"/>
          <a:ext cx="1028337" cy="10477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AG_BR</a:t>
          </a:r>
        </a:p>
        <a:p>
          <a:pPr algn="ctr"/>
          <a:r>
            <a:rPr lang="en-US" sz="1100"/>
            <a:t>APL_OFF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BPL_ON</a:t>
          </a:r>
          <a:endParaRPr lang="en-US">
            <a:effectLst/>
          </a:endParaRPr>
        </a:p>
      </xdr:txBody>
    </xdr:sp>
    <xdr:clientData/>
  </xdr:twoCellAnchor>
  <xdr:twoCellAnchor>
    <xdr:from>
      <xdr:col>3</xdr:col>
      <xdr:colOff>523874</xdr:colOff>
      <xdr:row>6</xdr:row>
      <xdr:rowOff>47625</xdr:rowOff>
    </xdr:from>
    <xdr:to>
      <xdr:col>4</xdr:col>
      <xdr:colOff>723536</xdr:colOff>
      <xdr:row>11</xdr:row>
      <xdr:rowOff>95250</xdr:rowOff>
    </xdr:to>
    <xdr:sp macro="" textlink="">
      <xdr:nvSpPr>
        <xdr:cNvPr id="3" name="Oval 2"/>
        <xdr:cNvSpPr/>
      </xdr:nvSpPr>
      <xdr:spPr>
        <a:xfrm>
          <a:off x="2800349" y="1247775"/>
          <a:ext cx="1028337" cy="10477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AY_BR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APL_OFF</a:t>
          </a:r>
          <a:endParaRPr lang="en-US">
            <a:effectLst/>
          </a:endParaRPr>
        </a:p>
        <a:p>
          <a:pPr algn="ctr" eaLnBrk="1" fontAlgn="auto" latinLnBrk="0" hangingPunct="1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BPL_ON</a:t>
          </a:r>
          <a:endParaRPr lang="en-US">
            <a:effectLst/>
          </a:endParaRPr>
        </a:p>
      </xdr:txBody>
    </xdr:sp>
    <xdr:clientData/>
  </xdr:twoCellAnchor>
  <xdr:twoCellAnchor>
    <xdr:from>
      <xdr:col>6</xdr:col>
      <xdr:colOff>761999</xdr:colOff>
      <xdr:row>6</xdr:row>
      <xdr:rowOff>47625</xdr:rowOff>
    </xdr:from>
    <xdr:to>
      <xdr:col>7</xdr:col>
      <xdr:colOff>1038224</xdr:colOff>
      <xdr:row>11</xdr:row>
      <xdr:rowOff>95250</xdr:rowOff>
    </xdr:to>
    <xdr:sp macro="" textlink="">
      <xdr:nvSpPr>
        <xdr:cNvPr id="4" name="Oval 3"/>
        <xdr:cNvSpPr/>
      </xdr:nvSpPr>
      <xdr:spPr>
        <a:xfrm>
          <a:off x="5343524" y="1247775"/>
          <a:ext cx="1038225" cy="10477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AR_BR1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APL_ON</a:t>
          </a:r>
          <a:endParaRPr lang="en-US">
            <a:effectLst/>
          </a:endParaRPr>
        </a:p>
        <a:p>
          <a:pPr algn="ctr" eaLnBrk="1" fontAlgn="auto" latinLnBrk="0" hangingPunct="1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BPL_OFF</a:t>
          </a:r>
          <a:endParaRPr lang="en-US">
            <a:effectLst/>
          </a:endParaRPr>
        </a:p>
      </xdr:txBody>
    </xdr:sp>
    <xdr:clientData/>
  </xdr:twoCellAnchor>
  <xdr:twoCellAnchor>
    <xdr:from>
      <xdr:col>7</xdr:col>
      <xdr:colOff>0</xdr:colOff>
      <xdr:row>15</xdr:row>
      <xdr:rowOff>95250</xdr:rowOff>
    </xdr:from>
    <xdr:to>
      <xdr:col>7</xdr:col>
      <xdr:colOff>1038225</xdr:colOff>
      <xdr:row>20</xdr:row>
      <xdr:rowOff>142875</xdr:rowOff>
    </xdr:to>
    <xdr:sp macro="" textlink="">
      <xdr:nvSpPr>
        <xdr:cNvPr id="5" name="Oval 4"/>
        <xdr:cNvSpPr/>
      </xdr:nvSpPr>
      <xdr:spPr>
        <a:xfrm>
          <a:off x="5343525" y="3095625"/>
          <a:ext cx="1038225" cy="10477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AR_BG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APL_OFF</a:t>
          </a:r>
          <a:endParaRPr lang="en-US">
            <a:effectLst/>
          </a:endParaRPr>
        </a:p>
        <a:p>
          <a:pPr algn="ctr" eaLnBrk="1" fontAlgn="auto" latinLnBrk="0" hangingPunct="1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BPL_ON</a:t>
          </a:r>
        </a:p>
      </xdr:txBody>
    </xdr:sp>
    <xdr:clientData/>
  </xdr:twoCellAnchor>
  <xdr:twoCellAnchor>
    <xdr:from>
      <xdr:col>3</xdr:col>
      <xdr:colOff>514350</xdr:colOff>
      <xdr:row>15</xdr:row>
      <xdr:rowOff>95250</xdr:rowOff>
    </xdr:from>
    <xdr:to>
      <xdr:col>4</xdr:col>
      <xdr:colOff>723900</xdr:colOff>
      <xdr:row>20</xdr:row>
      <xdr:rowOff>142875</xdr:rowOff>
    </xdr:to>
    <xdr:sp macro="" textlink="">
      <xdr:nvSpPr>
        <xdr:cNvPr id="6" name="Oval 5"/>
        <xdr:cNvSpPr/>
      </xdr:nvSpPr>
      <xdr:spPr>
        <a:xfrm>
          <a:off x="2790825" y="3095625"/>
          <a:ext cx="1038225" cy="10477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AR_BY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APL_OFF</a:t>
          </a:r>
          <a:endParaRPr lang="en-US">
            <a:effectLst/>
          </a:endParaRPr>
        </a:p>
        <a:p>
          <a:pPr algn="ctr" eaLnBrk="1" fontAlgn="auto" latinLnBrk="0" hangingPunct="1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BPL_ON</a:t>
          </a:r>
          <a:endParaRPr lang="en-US">
            <a:effectLst/>
          </a:endParaRPr>
        </a:p>
      </xdr:txBody>
    </xdr:sp>
    <xdr:clientData/>
  </xdr:twoCellAnchor>
  <xdr:twoCellAnchor>
    <xdr:from>
      <xdr:col>0</xdr:col>
      <xdr:colOff>457199</xdr:colOff>
      <xdr:row>15</xdr:row>
      <xdr:rowOff>95250</xdr:rowOff>
    </xdr:from>
    <xdr:to>
      <xdr:col>1</xdr:col>
      <xdr:colOff>503735</xdr:colOff>
      <xdr:row>20</xdr:row>
      <xdr:rowOff>142875</xdr:rowOff>
    </xdr:to>
    <xdr:sp macro="" textlink="">
      <xdr:nvSpPr>
        <xdr:cNvPr id="7" name="Oval 6"/>
        <xdr:cNvSpPr/>
      </xdr:nvSpPr>
      <xdr:spPr>
        <a:xfrm>
          <a:off x="457199" y="3095625"/>
          <a:ext cx="1008561" cy="10477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AR_BR2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APL_ON</a:t>
          </a:r>
          <a:endParaRPr lang="en-US">
            <a:effectLst/>
          </a:endParaRPr>
        </a:p>
        <a:p>
          <a:pPr algn="ctr" eaLnBrk="1" fontAlgn="auto" latinLnBrk="0" hangingPunct="1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BPL_OFF</a:t>
          </a:r>
          <a:endParaRPr lang="en-US">
            <a:effectLst/>
          </a:endParaRPr>
        </a:p>
      </xdr:txBody>
    </xdr:sp>
    <xdr:clientData/>
  </xdr:twoCellAnchor>
  <xdr:twoCellAnchor>
    <xdr:from>
      <xdr:col>1</xdr:col>
      <xdr:colOff>513985</xdr:colOff>
      <xdr:row>8</xdr:row>
      <xdr:rowOff>171450</xdr:rowOff>
    </xdr:from>
    <xdr:to>
      <xdr:col>3</xdr:col>
      <xdr:colOff>523874</xdr:colOff>
      <xdr:row>8</xdr:row>
      <xdr:rowOff>171450</xdr:rowOff>
    </xdr:to>
    <xdr:cxnSp macro="">
      <xdr:nvCxnSpPr>
        <xdr:cNvPr id="9" name="Straight Arrow Connector 8"/>
        <xdr:cNvCxnSpPr>
          <a:stCxn id="2" idx="6"/>
          <a:endCxn id="3" idx="2"/>
        </xdr:cNvCxnSpPr>
      </xdr:nvCxnSpPr>
      <xdr:spPr>
        <a:xfrm>
          <a:off x="1476010" y="1771650"/>
          <a:ext cx="132433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723536</xdr:colOff>
      <xdr:row>8</xdr:row>
      <xdr:rowOff>171450</xdr:rowOff>
    </xdr:from>
    <xdr:to>
      <xdr:col>6</xdr:col>
      <xdr:colOff>761999</xdr:colOff>
      <xdr:row>8</xdr:row>
      <xdr:rowOff>171450</xdr:rowOff>
    </xdr:to>
    <xdr:cxnSp macro="">
      <xdr:nvCxnSpPr>
        <xdr:cNvPr id="11" name="Straight Arrow Connector 10"/>
        <xdr:cNvCxnSpPr>
          <a:stCxn id="3" idx="6"/>
          <a:endCxn id="4" idx="2"/>
        </xdr:cNvCxnSpPr>
      </xdr:nvCxnSpPr>
      <xdr:spPr>
        <a:xfrm>
          <a:off x="3828686" y="1771650"/>
          <a:ext cx="151483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519112</xdr:colOff>
      <xdr:row>11</xdr:row>
      <xdr:rowOff>95250</xdr:rowOff>
    </xdr:from>
    <xdr:to>
      <xdr:col>7</xdr:col>
      <xdr:colOff>519113</xdr:colOff>
      <xdr:row>15</xdr:row>
      <xdr:rowOff>95250</xdr:rowOff>
    </xdr:to>
    <xdr:cxnSp macro="">
      <xdr:nvCxnSpPr>
        <xdr:cNvPr id="13" name="Straight Arrow Connector 12"/>
        <xdr:cNvCxnSpPr>
          <a:stCxn id="4" idx="4"/>
          <a:endCxn id="5" idx="0"/>
        </xdr:cNvCxnSpPr>
      </xdr:nvCxnSpPr>
      <xdr:spPr>
        <a:xfrm>
          <a:off x="5862637" y="2295525"/>
          <a:ext cx="1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723900</xdr:colOff>
      <xdr:row>18</xdr:row>
      <xdr:rowOff>19050</xdr:rowOff>
    </xdr:from>
    <xdr:to>
      <xdr:col>7</xdr:col>
      <xdr:colOff>0</xdr:colOff>
      <xdr:row>18</xdr:row>
      <xdr:rowOff>19050</xdr:rowOff>
    </xdr:to>
    <xdr:cxnSp macro="">
      <xdr:nvCxnSpPr>
        <xdr:cNvPr id="15" name="Straight Arrow Connector 14"/>
        <xdr:cNvCxnSpPr>
          <a:stCxn id="5" idx="2"/>
          <a:endCxn id="6" idx="6"/>
        </xdr:cNvCxnSpPr>
      </xdr:nvCxnSpPr>
      <xdr:spPr>
        <a:xfrm flipH="1">
          <a:off x="3829050" y="3619500"/>
          <a:ext cx="15144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503735</xdr:colOff>
      <xdr:row>18</xdr:row>
      <xdr:rowOff>19050</xdr:rowOff>
    </xdr:from>
    <xdr:to>
      <xdr:col>3</xdr:col>
      <xdr:colOff>514350</xdr:colOff>
      <xdr:row>18</xdr:row>
      <xdr:rowOff>19050</xdr:rowOff>
    </xdr:to>
    <xdr:cxnSp macro="">
      <xdr:nvCxnSpPr>
        <xdr:cNvPr id="17" name="Straight Arrow Connector 16"/>
        <xdr:cNvCxnSpPr>
          <a:stCxn id="6" idx="2"/>
          <a:endCxn id="7" idx="6"/>
        </xdr:cNvCxnSpPr>
      </xdr:nvCxnSpPr>
      <xdr:spPr>
        <a:xfrm flipH="1">
          <a:off x="1465760" y="3619500"/>
          <a:ext cx="132506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961480</xdr:colOff>
      <xdr:row>11</xdr:row>
      <xdr:rowOff>95250</xdr:rowOff>
    </xdr:from>
    <xdr:to>
      <xdr:col>0</xdr:col>
      <xdr:colOff>961842</xdr:colOff>
      <xdr:row>15</xdr:row>
      <xdr:rowOff>95250</xdr:rowOff>
    </xdr:to>
    <xdr:cxnSp macro="">
      <xdr:nvCxnSpPr>
        <xdr:cNvPr id="19" name="Straight Arrow Connector 18"/>
        <xdr:cNvCxnSpPr>
          <a:stCxn id="7" idx="0"/>
          <a:endCxn id="2" idx="4"/>
        </xdr:cNvCxnSpPr>
      </xdr:nvCxnSpPr>
      <xdr:spPr>
        <a:xfrm flipV="1">
          <a:off x="961480" y="2295525"/>
          <a:ext cx="362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542925</xdr:colOff>
      <xdr:row>6</xdr:row>
      <xdr:rowOff>161925</xdr:rowOff>
    </xdr:from>
    <xdr:to>
      <xdr:col>3</xdr:col>
      <xdr:colOff>361950</xdr:colOff>
      <xdr:row>8</xdr:row>
      <xdr:rowOff>47625</xdr:rowOff>
    </xdr:to>
    <xdr:sp macro="" textlink="">
      <xdr:nvSpPr>
        <xdr:cNvPr id="32" name="TextBox 31"/>
        <xdr:cNvSpPr txBox="1"/>
      </xdr:nvSpPr>
      <xdr:spPr>
        <a:xfrm>
          <a:off x="1504950" y="1362075"/>
          <a:ext cx="113347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Green</a:t>
          </a:r>
          <a:r>
            <a:rPr lang="en-US" sz="1100" baseline="0"/>
            <a:t>_end</a:t>
          </a:r>
        </a:p>
      </xdr:txBody>
    </xdr:sp>
    <xdr:clientData/>
  </xdr:twoCellAnchor>
  <xdr:twoCellAnchor>
    <xdr:from>
      <xdr:col>4</xdr:col>
      <xdr:colOff>781050</xdr:colOff>
      <xdr:row>6</xdr:row>
      <xdr:rowOff>142875</xdr:rowOff>
    </xdr:from>
    <xdr:to>
      <xdr:col>6</xdr:col>
      <xdr:colOff>628650</xdr:colOff>
      <xdr:row>8</xdr:row>
      <xdr:rowOff>28575</xdr:rowOff>
    </xdr:to>
    <xdr:sp macro="" textlink="">
      <xdr:nvSpPr>
        <xdr:cNvPr id="38" name="TextBox 37"/>
        <xdr:cNvSpPr txBox="1"/>
      </xdr:nvSpPr>
      <xdr:spPr>
        <a:xfrm>
          <a:off x="3886200" y="1343025"/>
          <a:ext cx="132397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aseline="0"/>
            <a:t>Yellow_end</a:t>
          </a:r>
        </a:p>
      </xdr:txBody>
    </xdr:sp>
    <xdr:clientData/>
  </xdr:twoCellAnchor>
  <xdr:twoCellAnchor>
    <xdr:from>
      <xdr:col>7</xdr:col>
      <xdr:colOff>390525</xdr:colOff>
      <xdr:row>12</xdr:row>
      <xdr:rowOff>114300</xdr:rowOff>
    </xdr:from>
    <xdr:to>
      <xdr:col>8</xdr:col>
      <xdr:colOff>152400</xdr:colOff>
      <xdr:row>14</xdr:row>
      <xdr:rowOff>0</xdr:rowOff>
    </xdr:to>
    <xdr:sp macro="" textlink="">
      <xdr:nvSpPr>
        <xdr:cNvPr id="45" name="TextBox 44"/>
        <xdr:cNvSpPr txBox="1"/>
      </xdr:nvSpPr>
      <xdr:spPr>
        <a:xfrm>
          <a:off x="5734050" y="2514600"/>
          <a:ext cx="88582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aseline="0"/>
            <a:t>Red_end</a:t>
          </a:r>
        </a:p>
      </xdr:txBody>
    </xdr:sp>
    <xdr:clientData/>
  </xdr:twoCellAnchor>
  <xdr:twoCellAnchor>
    <xdr:from>
      <xdr:col>5</xdr:col>
      <xdr:colOff>38100</xdr:colOff>
      <xdr:row>16</xdr:row>
      <xdr:rowOff>142875</xdr:rowOff>
    </xdr:from>
    <xdr:to>
      <xdr:col>6</xdr:col>
      <xdr:colOff>676275</xdr:colOff>
      <xdr:row>18</xdr:row>
      <xdr:rowOff>28575</xdr:rowOff>
    </xdr:to>
    <xdr:sp macro="" textlink="">
      <xdr:nvSpPr>
        <xdr:cNvPr id="46" name="TextBox 45"/>
        <xdr:cNvSpPr txBox="1"/>
      </xdr:nvSpPr>
      <xdr:spPr>
        <a:xfrm>
          <a:off x="3933825" y="3343275"/>
          <a:ext cx="132397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aseline="0"/>
            <a:t>Green_end</a:t>
          </a:r>
        </a:p>
      </xdr:txBody>
    </xdr:sp>
    <xdr:clientData/>
  </xdr:twoCellAnchor>
  <xdr:twoCellAnchor>
    <xdr:from>
      <xdr:col>1</xdr:col>
      <xdr:colOff>647700</xdr:colOff>
      <xdr:row>16</xdr:row>
      <xdr:rowOff>104775</xdr:rowOff>
    </xdr:from>
    <xdr:to>
      <xdr:col>3</xdr:col>
      <xdr:colOff>323850</xdr:colOff>
      <xdr:row>17</xdr:row>
      <xdr:rowOff>190500</xdr:rowOff>
    </xdr:to>
    <xdr:sp macro="" textlink="">
      <xdr:nvSpPr>
        <xdr:cNvPr id="47" name="TextBox 46"/>
        <xdr:cNvSpPr txBox="1"/>
      </xdr:nvSpPr>
      <xdr:spPr>
        <a:xfrm>
          <a:off x="1609725" y="3305175"/>
          <a:ext cx="9906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aseline="0"/>
            <a:t>Yellow_end</a:t>
          </a:r>
        </a:p>
      </xdr:txBody>
    </xdr:sp>
    <xdr:clientData/>
  </xdr:twoCellAnchor>
  <xdr:twoCellAnchor>
    <xdr:from>
      <xdr:col>0</xdr:col>
      <xdr:colOff>781050</xdr:colOff>
      <xdr:row>12</xdr:row>
      <xdr:rowOff>161925</xdr:rowOff>
    </xdr:from>
    <xdr:to>
      <xdr:col>2</xdr:col>
      <xdr:colOff>190500</xdr:colOff>
      <xdr:row>14</xdr:row>
      <xdr:rowOff>47625</xdr:rowOff>
    </xdr:to>
    <xdr:sp macro="" textlink="">
      <xdr:nvSpPr>
        <xdr:cNvPr id="48" name="TextBox 47"/>
        <xdr:cNvSpPr txBox="1"/>
      </xdr:nvSpPr>
      <xdr:spPr>
        <a:xfrm>
          <a:off x="781050" y="2562225"/>
          <a:ext cx="10287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aseline="0"/>
            <a:t>Red_end</a:t>
          </a:r>
        </a:p>
      </xdr:txBody>
    </xdr:sp>
    <xdr:clientData/>
  </xdr:twoCellAnchor>
  <xdr:twoCellAnchor>
    <xdr:from>
      <xdr:col>0</xdr:col>
      <xdr:colOff>961843</xdr:colOff>
      <xdr:row>6</xdr:row>
      <xdr:rowOff>47625</xdr:rowOff>
    </xdr:from>
    <xdr:to>
      <xdr:col>1</xdr:col>
      <xdr:colOff>363390</xdr:colOff>
      <xdr:row>7</xdr:row>
      <xdr:rowOff>1039</xdr:rowOff>
    </xdr:to>
    <xdr:cxnSp macro="">
      <xdr:nvCxnSpPr>
        <xdr:cNvPr id="52" name="Curved Connector 51"/>
        <xdr:cNvCxnSpPr>
          <a:stCxn id="2" idx="7"/>
          <a:endCxn id="2" idx="0"/>
        </xdr:cNvCxnSpPr>
      </xdr:nvCxnSpPr>
      <xdr:spPr>
        <a:xfrm rot="16200000" flipV="1">
          <a:off x="1066909" y="1142709"/>
          <a:ext cx="153439" cy="363572"/>
        </a:xfrm>
        <a:prstGeom prst="curvedConnector3">
          <a:avLst>
            <a:gd name="adj1" fmla="val 24898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209369</xdr:colOff>
      <xdr:row>6</xdr:row>
      <xdr:rowOff>47625</xdr:rowOff>
    </xdr:from>
    <xdr:to>
      <xdr:col>4</xdr:col>
      <xdr:colOff>572941</xdr:colOff>
      <xdr:row>7</xdr:row>
      <xdr:rowOff>1039</xdr:rowOff>
    </xdr:to>
    <xdr:cxnSp macro="">
      <xdr:nvCxnSpPr>
        <xdr:cNvPr id="54" name="Curved Connector 53"/>
        <xdr:cNvCxnSpPr>
          <a:stCxn id="3" idx="7"/>
          <a:endCxn id="3" idx="0"/>
        </xdr:cNvCxnSpPr>
      </xdr:nvCxnSpPr>
      <xdr:spPr>
        <a:xfrm rot="16200000" flipV="1">
          <a:off x="3419585" y="1142709"/>
          <a:ext cx="153439" cy="363572"/>
        </a:xfrm>
        <a:prstGeom prst="curvedConnector3">
          <a:avLst>
            <a:gd name="adj1" fmla="val 24898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519113</xdr:colOff>
      <xdr:row>6</xdr:row>
      <xdr:rowOff>47625</xdr:rowOff>
    </xdr:from>
    <xdr:to>
      <xdr:col>7</xdr:col>
      <xdr:colOff>886180</xdr:colOff>
      <xdr:row>7</xdr:row>
      <xdr:rowOff>1039</xdr:rowOff>
    </xdr:to>
    <xdr:cxnSp macro="">
      <xdr:nvCxnSpPr>
        <xdr:cNvPr id="56" name="Curved Connector 55"/>
        <xdr:cNvCxnSpPr>
          <a:stCxn id="4" idx="7"/>
          <a:endCxn id="4" idx="0"/>
        </xdr:cNvCxnSpPr>
      </xdr:nvCxnSpPr>
      <xdr:spPr>
        <a:xfrm rot="16200000" flipV="1">
          <a:off x="5969452" y="1140961"/>
          <a:ext cx="153439" cy="367067"/>
        </a:xfrm>
        <a:prstGeom prst="curvedConnector3">
          <a:avLst>
            <a:gd name="adj1" fmla="val 24898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886179</xdr:colOff>
      <xdr:row>18</xdr:row>
      <xdr:rowOff>19050</xdr:rowOff>
    </xdr:from>
    <xdr:to>
      <xdr:col>7</xdr:col>
      <xdr:colOff>1038224</xdr:colOff>
      <xdr:row>19</xdr:row>
      <xdr:rowOff>189461</xdr:rowOff>
    </xdr:to>
    <xdr:cxnSp macro="">
      <xdr:nvCxnSpPr>
        <xdr:cNvPr id="58" name="Curved Connector 57"/>
        <xdr:cNvCxnSpPr>
          <a:stCxn id="5" idx="5"/>
          <a:endCxn id="5" idx="6"/>
        </xdr:cNvCxnSpPr>
      </xdr:nvCxnSpPr>
      <xdr:spPr>
        <a:xfrm rot="5400000" flipH="1" flipV="1">
          <a:off x="6120509" y="3728695"/>
          <a:ext cx="370436" cy="152045"/>
        </a:xfrm>
        <a:prstGeom prst="curvedConnector4">
          <a:avLst>
            <a:gd name="adj1" fmla="val -103132"/>
            <a:gd name="adj2" fmla="val 25035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204789</xdr:colOff>
      <xdr:row>15</xdr:row>
      <xdr:rowOff>95250</xdr:rowOff>
    </xdr:from>
    <xdr:to>
      <xdr:col>4</xdr:col>
      <xdr:colOff>571856</xdr:colOff>
      <xdr:row>16</xdr:row>
      <xdr:rowOff>48664</xdr:rowOff>
    </xdr:to>
    <xdr:cxnSp macro="">
      <xdr:nvCxnSpPr>
        <xdr:cNvPr id="60" name="Curved Connector 59"/>
        <xdr:cNvCxnSpPr>
          <a:stCxn id="6" idx="7"/>
          <a:endCxn id="6" idx="0"/>
        </xdr:cNvCxnSpPr>
      </xdr:nvCxnSpPr>
      <xdr:spPr>
        <a:xfrm rot="16200000" flipV="1">
          <a:off x="3416753" y="2988811"/>
          <a:ext cx="153439" cy="367067"/>
        </a:xfrm>
        <a:prstGeom prst="curvedConnector3">
          <a:avLst>
            <a:gd name="adj1" fmla="val 24898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457199</xdr:colOff>
      <xdr:row>18</xdr:row>
      <xdr:rowOff>19050</xdr:rowOff>
    </xdr:from>
    <xdr:to>
      <xdr:col>0</xdr:col>
      <xdr:colOff>604899</xdr:colOff>
      <xdr:row>19</xdr:row>
      <xdr:rowOff>189461</xdr:rowOff>
    </xdr:to>
    <xdr:cxnSp macro="">
      <xdr:nvCxnSpPr>
        <xdr:cNvPr id="62" name="Curved Connector 61"/>
        <xdr:cNvCxnSpPr>
          <a:stCxn id="7" idx="3"/>
          <a:endCxn id="7" idx="2"/>
        </xdr:cNvCxnSpPr>
      </xdr:nvCxnSpPr>
      <xdr:spPr>
        <a:xfrm rot="5400000" flipH="1">
          <a:off x="345831" y="3730868"/>
          <a:ext cx="370436" cy="147700"/>
        </a:xfrm>
        <a:prstGeom prst="curvedConnector4">
          <a:avLst>
            <a:gd name="adj1" fmla="val -103132"/>
            <a:gd name="adj2" fmla="val 25477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161925</xdr:colOff>
      <xdr:row>3</xdr:row>
      <xdr:rowOff>114300</xdr:rowOff>
    </xdr:from>
    <xdr:to>
      <xdr:col>0</xdr:col>
      <xdr:colOff>447675</xdr:colOff>
      <xdr:row>4</xdr:row>
      <xdr:rowOff>171450</xdr:rowOff>
    </xdr:to>
    <xdr:sp macro="" textlink="">
      <xdr:nvSpPr>
        <xdr:cNvPr id="63" name="Oval 62"/>
        <xdr:cNvSpPr/>
      </xdr:nvSpPr>
      <xdr:spPr>
        <a:xfrm>
          <a:off x="161925" y="714375"/>
          <a:ext cx="285750" cy="2571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405828</xdr:colOff>
      <xdr:row>4</xdr:row>
      <xdr:rowOff>133788</xdr:rowOff>
    </xdr:from>
    <xdr:to>
      <xdr:col>0</xdr:col>
      <xdr:colOff>598269</xdr:colOff>
      <xdr:row>7</xdr:row>
      <xdr:rowOff>1039</xdr:rowOff>
    </xdr:to>
    <xdr:cxnSp macro="">
      <xdr:nvCxnSpPr>
        <xdr:cNvPr id="65" name="Straight Arrow Connector 64"/>
        <xdr:cNvCxnSpPr>
          <a:stCxn id="63" idx="5"/>
          <a:endCxn id="2" idx="1"/>
        </xdr:cNvCxnSpPr>
      </xdr:nvCxnSpPr>
      <xdr:spPr>
        <a:xfrm>
          <a:off x="405828" y="933888"/>
          <a:ext cx="192441" cy="4673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304800</xdr:colOff>
      <xdr:row>3</xdr:row>
      <xdr:rowOff>28575</xdr:rowOff>
    </xdr:from>
    <xdr:to>
      <xdr:col>1</xdr:col>
      <xdr:colOff>476250</xdr:colOff>
      <xdr:row>4</xdr:row>
      <xdr:rowOff>114300</xdr:rowOff>
    </xdr:to>
    <xdr:sp macro="" textlink="">
      <xdr:nvSpPr>
        <xdr:cNvPr id="66" name="TextBox 65"/>
        <xdr:cNvSpPr txBox="1"/>
      </xdr:nvSpPr>
      <xdr:spPr>
        <a:xfrm>
          <a:off x="304800" y="628650"/>
          <a:ext cx="113347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Init state</a:t>
          </a:r>
          <a:endParaRPr lang="en-US" sz="1100" baseline="0"/>
        </a:p>
      </xdr:txBody>
    </xdr:sp>
    <xdr:clientData/>
  </xdr:twoCellAnchor>
  <xdr:twoCellAnchor>
    <xdr:from>
      <xdr:col>8</xdr:col>
      <xdr:colOff>561975</xdr:colOff>
      <xdr:row>6</xdr:row>
      <xdr:rowOff>19050</xdr:rowOff>
    </xdr:from>
    <xdr:to>
      <xdr:col>12</xdr:col>
      <xdr:colOff>266700</xdr:colOff>
      <xdr:row>12</xdr:row>
      <xdr:rowOff>133350</xdr:rowOff>
    </xdr:to>
    <xdr:sp macro="" textlink="">
      <xdr:nvSpPr>
        <xdr:cNvPr id="55" name="TextBox 54"/>
        <xdr:cNvSpPr txBox="1"/>
      </xdr:nvSpPr>
      <xdr:spPr>
        <a:xfrm>
          <a:off x="7029450" y="1219200"/>
          <a:ext cx="2886075" cy="1314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/>
            <a:t>Chú</a:t>
          </a:r>
          <a:r>
            <a:rPr lang="en-US" sz="1100" b="1" u="sng" baseline="0"/>
            <a:t> thích:</a:t>
          </a:r>
        </a:p>
        <a:p>
          <a:r>
            <a:rPr lang="en-US" sz="1100" baseline="0"/>
            <a:t>A*: đường A, * = R,G,Y - RED, GREEN, YELLOW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B*: đường B, * = R,G,Y - RED, GREEN, YELLOW</a:t>
          </a:r>
          <a:endParaRPr lang="en-US">
            <a:effectLst/>
          </a:endParaRPr>
        </a:p>
        <a:p>
          <a:r>
            <a:rPr lang="en-US" sz="1100" baseline="0"/>
            <a:t>APL_*: Đèn ưu tiên đường A</a:t>
          </a:r>
        </a:p>
        <a:p>
          <a:r>
            <a:rPr lang="en-US" sz="1100" baseline="0"/>
            <a:t>BPL_*: Đèn ưu tiên đường B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"/>
  <sheetViews>
    <sheetView tabSelected="1" workbookViewId="0">
      <selection activeCell="L23" sqref="L23"/>
    </sheetView>
  </sheetViews>
  <sheetFormatPr defaultRowHeight="15.75" x14ac:dyDescent="0.25"/>
  <cols>
    <col min="1" max="1" width="12.625" bestFit="1" customWidth="1"/>
    <col min="2" max="3" width="8.625" bestFit="1" customWidth="1"/>
    <col min="4" max="4" width="10.875" bestFit="1" customWidth="1"/>
    <col min="5" max="5" width="10.375" bestFit="1" customWidth="1"/>
    <col min="7" max="7" width="10" bestFit="1" customWidth="1"/>
    <col min="8" max="8" width="14.75" bestFit="1" customWidth="1"/>
    <col min="11" max="11" width="14.75" bestFit="1" customWidth="1"/>
  </cols>
  <sheetData>
    <row r="3" spans="1:1" x14ac:dyDescent="0.25">
      <c r="A3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5"/>
  <sheetViews>
    <sheetView workbookViewId="0">
      <selection activeCell="Q16" sqref="Q16"/>
    </sheetView>
  </sheetViews>
  <sheetFormatPr defaultRowHeight="15.75" x14ac:dyDescent="0.25"/>
  <cols>
    <col min="1" max="1" width="12.625" bestFit="1" customWidth="1"/>
    <col min="2" max="3" width="8.625" bestFit="1" customWidth="1"/>
    <col min="4" max="4" width="10.875" bestFit="1" customWidth="1"/>
    <col min="5" max="5" width="10.375" bestFit="1" customWidth="1"/>
    <col min="6" max="8" width="4.875" bestFit="1" customWidth="1"/>
    <col min="9" max="9" width="6.125" bestFit="1" customWidth="1"/>
    <col min="10" max="10" width="11.125" customWidth="1"/>
    <col min="11" max="11" width="14.75" bestFit="1" customWidth="1"/>
    <col min="12" max="12" width="6.125" bestFit="1" customWidth="1"/>
    <col min="14" max="14" width="18.25" bestFit="1" customWidth="1"/>
    <col min="15" max="15" width="7" bestFit="1" customWidth="1"/>
    <col min="17" max="17" width="13.75" bestFit="1" customWidth="1"/>
  </cols>
  <sheetData>
    <row r="3" spans="1:17" x14ac:dyDescent="0.25">
      <c r="A3" t="s">
        <v>28</v>
      </c>
      <c r="J3" t="s">
        <v>29</v>
      </c>
      <c r="N3" t="s">
        <v>30</v>
      </c>
      <c r="Q3" t="s">
        <v>42</v>
      </c>
    </row>
    <row r="5" spans="1:17" x14ac:dyDescent="0.25">
      <c r="A5" s="2" t="s">
        <v>1</v>
      </c>
      <c r="B5" s="2" t="s">
        <v>2</v>
      </c>
      <c r="C5" s="2" t="s">
        <v>3</v>
      </c>
      <c r="D5" s="2" t="s">
        <v>15</v>
      </c>
      <c r="E5" s="3" t="s">
        <v>16</v>
      </c>
      <c r="F5" s="3" t="s">
        <v>34</v>
      </c>
      <c r="G5" s="3" t="s">
        <v>35</v>
      </c>
      <c r="H5" s="3" t="s">
        <v>36</v>
      </c>
      <c r="K5" s="1" t="s">
        <v>20</v>
      </c>
      <c r="L5" s="1" t="s">
        <v>22</v>
      </c>
      <c r="N5" s="1" t="s">
        <v>26</v>
      </c>
      <c r="O5" s="1" t="s">
        <v>27</v>
      </c>
      <c r="Q5" s="1" t="s">
        <v>41</v>
      </c>
    </row>
    <row r="6" spans="1:17" x14ac:dyDescent="0.25">
      <c r="A6" s="1" t="s">
        <v>4</v>
      </c>
      <c r="B6" s="1" t="s">
        <v>5</v>
      </c>
      <c r="C6" s="1" t="s">
        <v>6</v>
      </c>
      <c r="D6" s="1">
        <v>0</v>
      </c>
      <c r="E6" s="1" t="str">
        <f t="shared" ref="E6:E11" si="0">CONCATENATE("0b",DEC2BIN(D6,3))</f>
        <v>0b000</v>
      </c>
      <c r="F6" s="1" t="str">
        <f>MID($E6,3,1)</f>
        <v>0</v>
      </c>
      <c r="G6" s="1" t="str">
        <f>MID($E6,4,1)</f>
        <v>0</v>
      </c>
      <c r="H6" s="1" t="str">
        <f>MID($E6,5,1)</f>
        <v>0</v>
      </c>
      <c r="J6" s="5" t="s">
        <v>17</v>
      </c>
      <c r="K6" s="1" t="s">
        <v>21</v>
      </c>
      <c r="L6" s="1">
        <v>1</v>
      </c>
      <c r="N6" s="1" t="s">
        <v>20</v>
      </c>
      <c r="O6" s="1">
        <v>29</v>
      </c>
      <c r="Q6" s="1" t="s">
        <v>39</v>
      </c>
    </row>
    <row r="7" spans="1:17" x14ac:dyDescent="0.25">
      <c r="A7" s="1" t="s">
        <v>7</v>
      </c>
      <c r="B7" s="1" t="s">
        <v>8</v>
      </c>
      <c r="C7" s="1" t="s">
        <v>6</v>
      </c>
      <c r="D7" s="1">
        <v>1</v>
      </c>
      <c r="E7" s="1" t="str">
        <f t="shared" si="0"/>
        <v>0b001</v>
      </c>
      <c r="F7" s="1" t="str">
        <f t="shared" ref="F7:F11" si="1">MID($E7,3,1)</f>
        <v>0</v>
      </c>
      <c r="G7" s="1" t="str">
        <f t="shared" ref="G7:G11" si="2">MID($E7,4,1)</f>
        <v>0</v>
      </c>
      <c r="H7" s="1" t="str">
        <f t="shared" ref="H7:H11" si="3">MID($E7,5,1)</f>
        <v>1</v>
      </c>
      <c r="J7" s="5" t="s">
        <v>17</v>
      </c>
      <c r="K7" s="1" t="s">
        <v>23</v>
      </c>
      <c r="L7" s="1">
        <v>0</v>
      </c>
      <c r="N7" s="1" t="s">
        <v>24</v>
      </c>
      <c r="O7" s="1">
        <v>4</v>
      </c>
      <c r="Q7" s="1" t="s">
        <v>40</v>
      </c>
    </row>
    <row r="8" spans="1:17" x14ac:dyDescent="0.25">
      <c r="A8" s="1" t="s">
        <v>9</v>
      </c>
      <c r="B8" s="1" t="s">
        <v>6</v>
      </c>
      <c r="C8" s="1" t="s">
        <v>10</v>
      </c>
      <c r="D8" s="1">
        <v>2</v>
      </c>
      <c r="E8" s="1" t="str">
        <f t="shared" si="0"/>
        <v>0b010</v>
      </c>
      <c r="F8" s="1" t="str">
        <f t="shared" si="1"/>
        <v>0</v>
      </c>
      <c r="G8" s="1" t="str">
        <f t="shared" si="2"/>
        <v>1</v>
      </c>
      <c r="H8" s="1" t="str">
        <f t="shared" si="3"/>
        <v>0</v>
      </c>
      <c r="N8" s="1" t="s">
        <v>25</v>
      </c>
      <c r="O8" s="1">
        <v>2</v>
      </c>
    </row>
    <row r="9" spans="1:17" x14ac:dyDescent="0.25">
      <c r="A9" s="1" t="s">
        <v>11</v>
      </c>
      <c r="B9" s="1" t="s">
        <v>6</v>
      </c>
      <c r="C9" s="1" t="s">
        <v>5</v>
      </c>
      <c r="D9" s="1">
        <v>3</v>
      </c>
      <c r="E9" s="1" t="str">
        <f t="shared" si="0"/>
        <v>0b011</v>
      </c>
      <c r="F9" s="1" t="str">
        <f t="shared" si="1"/>
        <v>0</v>
      </c>
      <c r="G9" s="1" t="str">
        <f t="shared" si="2"/>
        <v>1</v>
      </c>
      <c r="H9" s="1" t="str">
        <f t="shared" si="3"/>
        <v>1</v>
      </c>
      <c r="K9" s="1" t="s">
        <v>24</v>
      </c>
      <c r="L9" s="1" t="s">
        <v>22</v>
      </c>
    </row>
    <row r="10" spans="1:17" x14ac:dyDescent="0.25">
      <c r="A10" s="1" t="s">
        <v>12</v>
      </c>
      <c r="B10" s="1" t="s">
        <v>6</v>
      </c>
      <c r="C10" s="1" t="s">
        <v>8</v>
      </c>
      <c r="D10" s="1">
        <v>4</v>
      </c>
      <c r="E10" s="1" t="str">
        <f t="shared" si="0"/>
        <v>0b100</v>
      </c>
      <c r="F10" s="1" t="str">
        <f t="shared" si="1"/>
        <v>1</v>
      </c>
      <c r="G10" s="1" t="str">
        <f t="shared" si="2"/>
        <v>0</v>
      </c>
      <c r="H10" s="1" t="str">
        <f t="shared" si="3"/>
        <v>0</v>
      </c>
      <c r="J10" s="4" t="s">
        <v>18</v>
      </c>
      <c r="K10" s="1" t="s">
        <v>21</v>
      </c>
      <c r="L10" s="1">
        <v>1</v>
      </c>
    </row>
    <row r="11" spans="1:17" x14ac:dyDescent="0.25">
      <c r="A11" s="1" t="s">
        <v>13</v>
      </c>
      <c r="B11" s="1" t="s">
        <v>6</v>
      </c>
      <c r="C11" s="1" t="s">
        <v>14</v>
      </c>
      <c r="D11" s="1">
        <v>5</v>
      </c>
      <c r="E11" s="1" t="str">
        <f t="shared" si="0"/>
        <v>0b101</v>
      </c>
      <c r="F11" s="1" t="str">
        <f t="shared" si="1"/>
        <v>1</v>
      </c>
      <c r="G11" s="1" t="str">
        <f t="shared" si="2"/>
        <v>0</v>
      </c>
      <c r="H11" s="1" t="str">
        <f t="shared" si="3"/>
        <v>1</v>
      </c>
      <c r="J11" s="4" t="s">
        <v>18</v>
      </c>
      <c r="K11" s="1" t="s">
        <v>23</v>
      </c>
      <c r="L11" s="1">
        <v>0</v>
      </c>
    </row>
    <row r="13" spans="1:17" x14ac:dyDescent="0.25">
      <c r="K13" s="1" t="s">
        <v>25</v>
      </c>
      <c r="L13" s="1" t="s">
        <v>22</v>
      </c>
    </row>
    <row r="14" spans="1:17" x14ac:dyDescent="0.25">
      <c r="J14" s="4" t="s">
        <v>19</v>
      </c>
      <c r="K14" s="1" t="s">
        <v>21</v>
      </c>
      <c r="L14" s="1">
        <v>1</v>
      </c>
    </row>
    <row r="15" spans="1:17" x14ac:dyDescent="0.25">
      <c r="J15" s="4" t="s">
        <v>19</v>
      </c>
      <c r="K15" s="1" t="s">
        <v>23</v>
      </c>
      <c r="L15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11"/>
  <sheetViews>
    <sheetView workbookViewId="0">
      <selection activeCell="G15" sqref="G15"/>
    </sheetView>
  </sheetViews>
  <sheetFormatPr defaultRowHeight="15.75" x14ac:dyDescent="0.25"/>
  <cols>
    <col min="2" max="2" width="10.625" bestFit="1" customWidth="1"/>
    <col min="12" max="12" width="10.5" bestFit="1" customWidth="1"/>
    <col min="16" max="16" width="10.5" bestFit="1" customWidth="1"/>
  </cols>
  <sheetData>
    <row r="4" spans="1:16" x14ac:dyDescent="0.25">
      <c r="A4" s="1"/>
      <c r="B4" s="7" t="s">
        <v>31</v>
      </c>
      <c r="C4" s="7"/>
      <c r="D4" s="7"/>
      <c r="E4" s="1"/>
      <c r="F4" s="7" t="s">
        <v>32</v>
      </c>
      <c r="G4" s="7"/>
      <c r="H4" s="7"/>
      <c r="I4" s="8" t="s">
        <v>37</v>
      </c>
      <c r="J4" s="9"/>
      <c r="K4" s="9"/>
      <c r="L4" s="10"/>
      <c r="M4" s="8" t="s">
        <v>38</v>
      </c>
      <c r="N4" s="9"/>
      <c r="O4" s="9"/>
      <c r="P4" s="10"/>
    </row>
    <row r="5" spans="1:16" x14ac:dyDescent="0.25">
      <c r="A5" s="1" t="s">
        <v>33</v>
      </c>
      <c r="B5" s="1" t="s">
        <v>34</v>
      </c>
      <c r="C5" s="1" t="s">
        <v>35</v>
      </c>
      <c r="D5" s="1" t="s">
        <v>36</v>
      </c>
      <c r="E5" s="1" t="s">
        <v>33</v>
      </c>
      <c r="F5" s="1" t="s">
        <v>34</v>
      </c>
      <c r="G5" s="1" t="s">
        <v>35</v>
      </c>
      <c r="H5" s="1" t="s">
        <v>36</v>
      </c>
      <c r="I5" s="6" t="s">
        <v>5</v>
      </c>
      <c r="J5" s="6" t="s">
        <v>8</v>
      </c>
      <c r="K5" s="6" t="s">
        <v>6</v>
      </c>
      <c r="L5" s="6" t="s">
        <v>43</v>
      </c>
      <c r="M5" s="6" t="s">
        <v>5</v>
      </c>
      <c r="N5" s="6" t="s">
        <v>8</v>
      </c>
      <c r="O5" s="6" t="s">
        <v>6</v>
      </c>
      <c r="P5" s="6" t="s">
        <v>43</v>
      </c>
    </row>
    <row r="6" spans="1:16" x14ac:dyDescent="0.25">
      <c r="A6" s="1" t="s">
        <v>4</v>
      </c>
      <c r="B6" s="1" t="str">
        <f>VLOOKUP($A6,'Bảng quy định'!$A$6:$H$11,6,FALSE)</f>
        <v>0</v>
      </c>
      <c r="C6" s="1" t="str">
        <f>VLOOKUP($A6,'Bảng quy định'!$A$6:$H$11,7,FALSE)</f>
        <v>0</v>
      </c>
      <c r="D6" s="1" t="str">
        <f>VLOOKUP($A6,'Bảng quy định'!$A$6:$H$11,8,FALSE)</f>
        <v>0</v>
      </c>
      <c r="E6" s="1" t="s">
        <v>7</v>
      </c>
      <c r="F6" s="1" t="str">
        <f>VLOOKUP($E6,'Bảng quy định'!$A$6:$H$11,6,FALSE)</f>
        <v>0</v>
      </c>
      <c r="G6" s="1" t="str">
        <f>VLOOKUP($E6,'Bảng quy định'!$A$6:$H$11,7,FALSE)</f>
        <v>0</v>
      </c>
      <c r="H6" s="1" t="str">
        <f>VLOOKUP($E6,'Bảng quy định'!$A$6:$H$11,8,FALSE)</f>
        <v>1</v>
      </c>
      <c r="I6" s="1" t="str">
        <f>IF($A6="AG_BR","ON","OFF")</f>
        <v>ON</v>
      </c>
      <c r="J6" s="1" t="str">
        <f>IF($A6="AY_BR","ON","OFF")</f>
        <v>OFF</v>
      </c>
      <c r="K6" s="1" t="str">
        <f>IF(AND($A6 &lt;&gt; "AG_BR", $A6 &lt;&gt; "AY_BR"), "ON", "OFF")</f>
        <v>OFF</v>
      </c>
      <c r="L6" s="1" t="str">
        <f>IF(OR(I6="ON",J6="ON"),"OFF","ON")</f>
        <v>OFF</v>
      </c>
      <c r="M6" s="1" t="str">
        <f>IF($A6="AR_BG","ON","OFF")</f>
        <v>OFF</v>
      </c>
      <c r="N6" s="1" t="str">
        <f>IF($A6="AR_BY","ON","OFF")</f>
        <v>OFF</v>
      </c>
      <c r="O6" s="1" t="str">
        <f>IF(AND($A6 &lt;&gt; "AR_BG", $A6 &lt;&gt; "AR_BY"), "ON", "OFF")</f>
        <v>ON</v>
      </c>
      <c r="P6" s="1" t="str">
        <f>IF(OR(M6="ON",N6="ON"),"OFF","ON")</f>
        <v>ON</v>
      </c>
    </row>
    <row r="7" spans="1:16" x14ac:dyDescent="0.25">
      <c r="A7" s="1" t="s">
        <v>7</v>
      </c>
      <c r="B7" s="1" t="str">
        <f>VLOOKUP($A7,'Bảng quy định'!$A$6:$H$11,6,FALSE)</f>
        <v>0</v>
      </c>
      <c r="C7" s="1" t="str">
        <f>VLOOKUP($A7,'Bảng quy định'!$A$6:$H$11,7,FALSE)</f>
        <v>0</v>
      </c>
      <c r="D7" s="1" t="str">
        <f>VLOOKUP($A7,'Bảng quy định'!$A$6:$H$11,8,FALSE)</f>
        <v>1</v>
      </c>
      <c r="E7" s="1" t="s">
        <v>9</v>
      </c>
      <c r="F7" s="1" t="str">
        <f>VLOOKUP($E7,'Bảng quy định'!$A$6:$H$11,6,FALSE)</f>
        <v>0</v>
      </c>
      <c r="G7" s="1" t="str">
        <f>VLOOKUP($E7,'Bảng quy định'!$A$6:$H$11,7,FALSE)</f>
        <v>1</v>
      </c>
      <c r="H7" s="1" t="str">
        <f>VLOOKUP($E7,'Bảng quy định'!$A$6:$H$11,8,FALSE)</f>
        <v>0</v>
      </c>
      <c r="I7" s="1" t="str">
        <f t="shared" ref="I7:I11" si="0">IF(A7="AG_BR","ON","OFF")</f>
        <v>OFF</v>
      </c>
      <c r="J7" s="1" t="str">
        <f t="shared" ref="J7:J10" si="1">IF($A7="AY_BR","ON","OFF")</f>
        <v>ON</v>
      </c>
      <c r="K7" s="1" t="str">
        <f t="shared" ref="K7:K11" si="2">IF(AND($A7 &lt;&gt; "AG_BR", $A7 &lt;&gt; "AY_BR"), "ON", "OFF")</f>
        <v>OFF</v>
      </c>
      <c r="L7" s="1" t="str">
        <f t="shared" ref="L7:L11" si="3">IF(OR(I7="ON",J7="ON"),"OFF","ON")</f>
        <v>OFF</v>
      </c>
      <c r="M7" s="1" t="str">
        <f t="shared" ref="M7:M11" si="4">IF($A7="AR_BG","ON","OFF")</f>
        <v>OFF</v>
      </c>
      <c r="N7" s="1" t="str">
        <f t="shared" ref="N7:N11" si="5">IF($A7="AR_BY","ON","OFF")</f>
        <v>OFF</v>
      </c>
      <c r="O7" s="1" t="str">
        <f t="shared" ref="O7:O11" si="6">IF(AND($A7 &lt;&gt; "AR_BG", $A7 &lt;&gt; "AR_BY"), "ON", "OFF")</f>
        <v>ON</v>
      </c>
      <c r="P7" s="1" t="str">
        <f t="shared" ref="P7:P11" si="7">IF(OR(M7="ON",N7="ON"),"OFF","ON")</f>
        <v>ON</v>
      </c>
    </row>
    <row r="8" spans="1:16" x14ac:dyDescent="0.25">
      <c r="A8" s="1" t="s">
        <v>9</v>
      </c>
      <c r="B8" s="1" t="str">
        <f>VLOOKUP($A8,'Bảng quy định'!$A$6:$H$11,6,FALSE)</f>
        <v>0</v>
      </c>
      <c r="C8" s="1" t="str">
        <f>VLOOKUP($A8,'Bảng quy định'!$A$6:$H$11,7,FALSE)</f>
        <v>1</v>
      </c>
      <c r="D8" s="1" t="str">
        <f>VLOOKUP($A8,'Bảng quy định'!$A$6:$H$11,8,FALSE)</f>
        <v>0</v>
      </c>
      <c r="E8" s="1" t="s">
        <v>11</v>
      </c>
      <c r="F8" s="1" t="str">
        <f>VLOOKUP($E8,'Bảng quy định'!$A$6:$H$11,6,FALSE)</f>
        <v>0</v>
      </c>
      <c r="G8" s="1" t="str">
        <f>VLOOKUP($E8,'Bảng quy định'!$A$6:$H$11,7,FALSE)</f>
        <v>1</v>
      </c>
      <c r="H8" s="1" t="str">
        <f>VLOOKUP($E8,'Bảng quy định'!$A$6:$H$11,8,FALSE)</f>
        <v>1</v>
      </c>
      <c r="I8" s="1" t="str">
        <f t="shared" si="0"/>
        <v>OFF</v>
      </c>
      <c r="J8" s="1" t="str">
        <f t="shared" si="1"/>
        <v>OFF</v>
      </c>
      <c r="K8" s="1" t="str">
        <f t="shared" si="2"/>
        <v>ON</v>
      </c>
      <c r="L8" s="1" t="str">
        <f t="shared" si="3"/>
        <v>ON</v>
      </c>
      <c r="M8" s="1" t="str">
        <f t="shared" si="4"/>
        <v>OFF</v>
      </c>
      <c r="N8" s="1" t="str">
        <f t="shared" si="5"/>
        <v>OFF</v>
      </c>
      <c r="O8" s="1" t="str">
        <f t="shared" si="6"/>
        <v>ON</v>
      </c>
      <c r="P8" s="1" t="str">
        <f t="shared" si="7"/>
        <v>ON</v>
      </c>
    </row>
    <row r="9" spans="1:16" x14ac:dyDescent="0.25">
      <c r="A9" s="1" t="s">
        <v>11</v>
      </c>
      <c r="B9" s="1" t="str">
        <f>VLOOKUP($A9,'Bảng quy định'!$A$6:$H$11,6,FALSE)</f>
        <v>0</v>
      </c>
      <c r="C9" s="1" t="str">
        <f>VLOOKUP($A9,'Bảng quy định'!$A$6:$H$11,7,FALSE)</f>
        <v>1</v>
      </c>
      <c r="D9" s="1" t="str">
        <f>VLOOKUP($A9,'Bảng quy định'!$A$6:$H$11,8,FALSE)</f>
        <v>1</v>
      </c>
      <c r="E9" s="1" t="s">
        <v>12</v>
      </c>
      <c r="F9" s="1" t="str">
        <f>VLOOKUP($E9,'Bảng quy định'!$A$6:$H$11,6,FALSE)</f>
        <v>1</v>
      </c>
      <c r="G9" s="1" t="str">
        <f>VLOOKUP($E9,'Bảng quy định'!$A$6:$H$11,7,FALSE)</f>
        <v>0</v>
      </c>
      <c r="H9" s="1" t="str">
        <f>VLOOKUP($E9,'Bảng quy định'!$A$6:$H$11,8,FALSE)</f>
        <v>0</v>
      </c>
      <c r="I9" s="1" t="str">
        <f t="shared" si="0"/>
        <v>OFF</v>
      </c>
      <c r="J9" s="1" t="str">
        <f t="shared" si="1"/>
        <v>OFF</v>
      </c>
      <c r="K9" s="1" t="str">
        <f t="shared" si="2"/>
        <v>ON</v>
      </c>
      <c r="L9" s="1" t="str">
        <f t="shared" si="3"/>
        <v>ON</v>
      </c>
      <c r="M9" s="1" t="str">
        <f t="shared" si="4"/>
        <v>ON</v>
      </c>
      <c r="N9" s="1" t="str">
        <f t="shared" si="5"/>
        <v>OFF</v>
      </c>
      <c r="O9" s="1" t="str">
        <f t="shared" si="6"/>
        <v>OFF</v>
      </c>
      <c r="P9" s="1" t="str">
        <f t="shared" si="7"/>
        <v>OFF</v>
      </c>
    </row>
    <row r="10" spans="1:16" x14ac:dyDescent="0.25">
      <c r="A10" s="1" t="s">
        <v>12</v>
      </c>
      <c r="B10" s="1" t="str">
        <f>VLOOKUP($A10,'Bảng quy định'!$A$6:$H$11,6,FALSE)</f>
        <v>1</v>
      </c>
      <c r="C10" s="1" t="str">
        <f>VLOOKUP($A10,'Bảng quy định'!$A$6:$H$11,7,FALSE)</f>
        <v>0</v>
      </c>
      <c r="D10" s="1" t="str">
        <f>VLOOKUP($A10,'Bảng quy định'!$A$6:$H$11,8,FALSE)</f>
        <v>0</v>
      </c>
      <c r="E10" s="1" t="s">
        <v>13</v>
      </c>
      <c r="F10" s="1" t="str">
        <f>VLOOKUP($E10,'Bảng quy định'!$A$6:$H$11,6,FALSE)</f>
        <v>1</v>
      </c>
      <c r="G10" s="1" t="str">
        <f>VLOOKUP($E10,'Bảng quy định'!$A$6:$H$11,7,FALSE)</f>
        <v>0</v>
      </c>
      <c r="H10" s="1" t="str">
        <f>VLOOKUP($E10,'Bảng quy định'!$A$6:$H$11,8,FALSE)</f>
        <v>1</v>
      </c>
      <c r="I10" s="1" t="str">
        <f t="shared" si="0"/>
        <v>OFF</v>
      </c>
      <c r="J10" s="1" t="str">
        <f t="shared" si="1"/>
        <v>OFF</v>
      </c>
      <c r="K10" s="1" t="str">
        <f t="shared" si="2"/>
        <v>ON</v>
      </c>
      <c r="L10" s="1" t="str">
        <f t="shared" si="3"/>
        <v>ON</v>
      </c>
      <c r="M10" s="1" t="str">
        <f t="shared" si="4"/>
        <v>OFF</v>
      </c>
      <c r="N10" s="1" t="str">
        <f t="shared" si="5"/>
        <v>ON</v>
      </c>
      <c r="O10" s="1" t="str">
        <f t="shared" si="6"/>
        <v>OFF</v>
      </c>
      <c r="P10" s="1" t="str">
        <f t="shared" si="7"/>
        <v>OFF</v>
      </c>
    </row>
    <row r="11" spans="1:16" x14ac:dyDescent="0.25">
      <c r="A11" s="1" t="s">
        <v>13</v>
      </c>
      <c r="B11" s="1" t="str">
        <f>VLOOKUP($A11,'Bảng quy định'!$A$6:$H$11,6,FALSE)</f>
        <v>1</v>
      </c>
      <c r="C11" s="1" t="str">
        <f>VLOOKUP($A11,'Bảng quy định'!$A$6:$H$11,7,FALSE)</f>
        <v>0</v>
      </c>
      <c r="D11" s="1" t="str">
        <f>VLOOKUP($A11,'Bảng quy định'!$A$6:$H$11,8,FALSE)</f>
        <v>1</v>
      </c>
      <c r="E11" s="1" t="s">
        <v>7</v>
      </c>
      <c r="F11" s="1" t="str">
        <f>VLOOKUP($E11,'Bảng quy định'!$A$6:$H$11,6,FALSE)</f>
        <v>0</v>
      </c>
      <c r="G11" s="1" t="str">
        <f>VLOOKUP($E11,'Bảng quy định'!$A$6:$H$11,7,FALSE)</f>
        <v>0</v>
      </c>
      <c r="H11" s="1" t="str">
        <f>VLOOKUP($E11,'Bảng quy định'!$A$6:$H$11,8,FALSE)</f>
        <v>1</v>
      </c>
      <c r="I11" s="1" t="str">
        <f t="shared" si="0"/>
        <v>OFF</v>
      </c>
      <c r="J11" s="1" t="str">
        <f>IF($A11="AY_BR","ON","OFF")</f>
        <v>OFF</v>
      </c>
      <c r="K11" s="1" t="str">
        <f t="shared" si="2"/>
        <v>ON</v>
      </c>
      <c r="L11" s="1" t="str">
        <f t="shared" si="3"/>
        <v>ON</v>
      </c>
      <c r="M11" s="1" t="str">
        <f t="shared" si="4"/>
        <v>OFF</v>
      </c>
      <c r="N11" s="1" t="str">
        <f t="shared" si="5"/>
        <v>OFF</v>
      </c>
      <c r="O11" s="1" t="str">
        <f t="shared" si="6"/>
        <v>ON</v>
      </c>
      <c r="P11" s="1" t="str">
        <f t="shared" si="7"/>
        <v>ON</v>
      </c>
    </row>
  </sheetData>
  <mergeCells count="4">
    <mergeCell ref="B4:D4"/>
    <mergeCell ref="F4:H4"/>
    <mergeCell ref="I4:L4"/>
    <mergeCell ref="M4:P4"/>
  </mergeCells>
  <conditionalFormatting sqref="I6:I11">
    <cfRule type="cellIs" dxfId="7" priority="8" operator="equal">
      <formula>"ON"</formula>
    </cfRule>
  </conditionalFormatting>
  <conditionalFormatting sqref="J6:J11">
    <cfRule type="cellIs" dxfId="6" priority="7" operator="equal">
      <formula>"ON"</formula>
    </cfRule>
  </conditionalFormatting>
  <conditionalFormatting sqref="K6:K11">
    <cfRule type="cellIs" dxfId="5" priority="6" operator="equal">
      <formula>"ON"</formula>
    </cfRule>
  </conditionalFormatting>
  <conditionalFormatting sqref="L6:L11">
    <cfRule type="cellIs" dxfId="4" priority="5" operator="equal">
      <formula>"ON"</formula>
    </cfRule>
  </conditionalFormatting>
  <conditionalFormatting sqref="M6:M11">
    <cfRule type="cellIs" dxfId="3" priority="4" operator="equal">
      <formula>"ON"</formula>
    </cfRule>
  </conditionalFormatting>
  <conditionalFormatting sqref="N6:N11">
    <cfRule type="cellIs" dxfId="2" priority="3" operator="equal">
      <formula>"ON"</formula>
    </cfRule>
  </conditionalFormatting>
  <conditionalFormatting sqref="O5:O11">
    <cfRule type="cellIs" dxfId="1" priority="2" operator="equal">
      <formula>"ON"</formula>
    </cfRule>
  </conditionalFormatting>
  <conditionalFormatting sqref="P6:P11">
    <cfRule type="cellIs" dxfId="0" priority="1" operator="equal">
      <formula>"ON"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'Bảng quy định'!$A$6:$A$11</xm:f>
          </x14:formula1>
          <xm:sqref>A6:A11 E6:E11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State machine</vt:lpstr>
      <vt:lpstr>Bảng quy định</vt:lpstr>
      <vt:lpstr>Trust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2021-03-14T05:01:31Z</dcterms:created>
  <dcterms:modified xsi:type="dcterms:W3CDTF">2021-03-27T05:17:40Z</dcterms:modified>
</cp:coreProperties>
</file>