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ocuments\R\Datasets\Georgia_prev_election_results\RaceGenderAge\"/>
    </mc:Choice>
  </mc:AlternateContent>
  <bookViews>
    <workbookView xWindow="0" yWindow="0" windowWidth="19200" windowHeight="616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J6" i="2"/>
  <c r="I6" i="2"/>
  <c r="H6" i="2"/>
  <c r="G6" i="2"/>
  <c r="F6" i="2"/>
  <c r="E6" i="2"/>
  <c r="D6" i="2"/>
  <c r="C6" i="2"/>
  <c r="B6" i="2"/>
  <c r="K4" i="2"/>
  <c r="J4" i="2"/>
  <c r="I4" i="2"/>
  <c r="H4" i="2"/>
  <c r="G4" i="2"/>
  <c r="F4" i="2"/>
  <c r="E4" i="2"/>
  <c r="D4" i="2"/>
  <c r="C4" i="2"/>
  <c r="K3" i="2"/>
  <c r="J3" i="2"/>
  <c r="I3" i="2"/>
  <c r="H3" i="2"/>
  <c r="G3" i="2"/>
  <c r="F3" i="2"/>
  <c r="E3" i="2"/>
  <c r="D3" i="2"/>
  <c r="C3" i="2"/>
  <c r="K2" i="2"/>
  <c r="J2" i="2"/>
  <c r="I2" i="2"/>
  <c r="H2" i="2"/>
  <c r="G2" i="2"/>
  <c r="F2" i="2"/>
  <c r="E2" i="2"/>
  <c r="D2" i="2"/>
  <c r="C2" i="2"/>
  <c r="B3" i="2"/>
  <c r="B2" i="2"/>
  <c r="B4" i="2"/>
  <c r="D31" i="1" l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<sst xmlns="http://schemas.openxmlformats.org/spreadsheetml/2006/main" count="48" uniqueCount="18">
  <si>
    <t>age</t>
  </si>
  <si>
    <t>voted</t>
  </si>
  <si>
    <t>year</t>
  </si>
  <si>
    <t>25-29</t>
  </si>
  <si>
    <t>30-34</t>
  </si>
  <si>
    <t>35-39</t>
  </si>
  <si>
    <t>40-44</t>
  </si>
  <si>
    <t>45-49</t>
  </si>
  <si>
    <t>50-54</t>
  </si>
  <si>
    <t>50-59</t>
  </si>
  <si>
    <t>60-64</t>
  </si>
  <si>
    <t>65+</t>
  </si>
  <si>
    <t>18-24</t>
  </si>
  <si>
    <t>sum</t>
  </si>
  <si>
    <t>Year</t>
  </si>
  <si>
    <t>Average Change Every 4 Yrs:</t>
  </si>
  <si>
    <t>Difference btwn 2004 and 2012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</si>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</sst>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/>
    <xf numFmtId="2" fontId="0" fillId="0" borderId="0" xfId="0" applyNumberFormat="1"/>
    <xf numFmtId="0" fontId="3" fillId="0" borderId="0" xfId="0" applyFont="1"/>
    <xf numFmtId="3" fontId="3" fillId="0" borderId="0" xfId="0" applyNumberFormat="1" applyFont="1"/>
    <xf numFmtId="9" fontId="0" fillId="0" borderId="0" xfId="1" applyFont="1"/>
    <xf numFmtId="10" fontId="0" fillId="0" borderId="0" xfId="0" applyNumberFormat="1"/>
    <xf numFmtId="10" fontId="3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3" workbookViewId="0">
      <selection activeCell="G25" sqref="G25"/>
    </sheetView>
  </sheetViews>
  <sheetFormatPr defaultRowHeight="14.5" x14ac:dyDescent="0.35"/>
  <cols>
    <col min="2" max="2" width="4.81640625" bestFit="1" customWidth="1"/>
  </cols>
  <sheetData>
    <row r="1" spans="1:5" x14ac:dyDescent="0.35">
      <c r="A1" s="2" t="s">
        <v>0</v>
      </c>
      <c r="B1" s="2" t="s">
        <v>2</v>
      </c>
      <c r="C1" s="2" t="s">
        <v>1</v>
      </c>
      <c r="D1" s="2" t="s">
        <v>17</v>
      </c>
      <c r="E1" s="2" t="s">
        <v>13</v>
      </c>
    </row>
    <row r="2" spans="1:5" x14ac:dyDescent="0.35">
      <c r="A2" t="s">
        <v>12</v>
      </c>
      <c r="B2">
        <v>2012</v>
      </c>
      <c r="C2" s="1">
        <v>316801</v>
      </c>
      <c r="D2" s="8">
        <f>C2/E2</f>
        <v>8.079570253911425E-2</v>
      </c>
      <c r="E2">
        <v>3921013</v>
      </c>
    </row>
    <row r="3" spans="1:5" x14ac:dyDescent="0.35">
      <c r="A3" t="s">
        <v>3</v>
      </c>
      <c r="B3">
        <v>2012</v>
      </c>
      <c r="C3" s="1">
        <v>259017</v>
      </c>
      <c r="D3" s="8">
        <f t="shared" ref="D3:D31" si="0">C3/E3</f>
        <v>6.6058694526133929E-2</v>
      </c>
      <c r="E3">
        <v>3921013</v>
      </c>
    </row>
    <row r="4" spans="1:5" x14ac:dyDescent="0.35">
      <c r="A4" t="s">
        <v>4</v>
      </c>
      <c r="B4">
        <v>2012</v>
      </c>
      <c r="C4" s="1">
        <v>299518</v>
      </c>
      <c r="D4" s="8">
        <f t="shared" si="0"/>
        <v>7.6387913021456449E-2</v>
      </c>
      <c r="E4">
        <v>3921013</v>
      </c>
    </row>
    <row r="5" spans="1:5" x14ac:dyDescent="0.35">
      <c r="A5" t="s">
        <v>5</v>
      </c>
      <c r="B5">
        <v>2012</v>
      </c>
      <c r="C5" s="1">
        <v>322843</v>
      </c>
      <c r="D5" s="8">
        <f t="shared" si="0"/>
        <v>8.2336630865544186E-2</v>
      </c>
      <c r="E5">
        <v>3921013</v>
      </c>
    </row>
    <row r="6" spans="1:5" x14ac:dyDescent="0.35">
      <c r="A6" t="s">
        <v>6</v>
      </c>
      <c r="B6">
        <v>2012</v>
      </c>
      <c r="C6" s="1">
        <v>394130</v>
      </c>
      <c r="D6" s="8">
        <f t="shared" si="0"/>
        <v>0.10051739180665813</v>
      </c>
      <c r="E6">
        <v>3921013</v>
      </c>
    </row>
    <row r="7" spans="1:5" x14ac:dyDescent="0.35">
      <c r="A7" t="s">
        <v>7</v>
      </c>
      <c r="B7">
        <v>2012</v>
      </c>
      <c r="C7" s="1">
        <v>421024</v>
      </c>
      <c r="D7" s="8">
        <f t="shared" si="0"/>
        <v>0.10737633361582836</v>
      </c>
      <c r="E7">
        <v>3921013</v>
      </c>
    </row>
    <row r="8" spans="1:5" x14ac:dyDescent="0.35">
      <c r="A8" t="s">
        <v>8</v>
      </c>
      <c r="B8">
        <v>2012</v>
      </c>
      <c r="C8" s="1">
        <v>421024</v>
      </c>
      <c r="D8" s="8">
        <f t="shared" si="0"/>
        <v>0.10737633361582836</v>
      </c>
      <c r="E8">
        <v>3921013</v>
      </c>
    </row>
    <row r="9" spans="1:5" x14ac:dyDescent="0.35">
      <c r="A9" t="s">
        <v>9</v>
      </c>
      <c r="B9">
        <v>2012</v>
      </c>
      <c r="C9" s="1">
        <v>390947</v>
      </c>
      <c r="D9" s="8">
        <f t="shared" si="0"/>
        <v>9.9705611789606408E-2</v>
      </c>
      <c r="E9">
        <v>3921013</v>
      </c>
    </row>
    <row r="10" spans="1:5" x14ac:dyDescent="0.35">
      <c r="A10" t="s">
        <v>10</v>
      </c>
      <c r="B10">
        <v>2012</v>
      </c>
      <c r="C10" s="1">
        <v>348810</v>
      </c>
      <c r="D10" s="8">
        <f t="shared" si="0"/>
        <v>8.8959154177759681E-2</v>
      </c>
      <c r="E10">
        <v>3921013</v>
      </c>
    </row>
    <row r="11" spans="1:5" x14ac:dyDescent="0.35">
      <c r="A11" t="s">
        <v>11</v>
      </c>
      <c r="B11">
        <v>2012</v>
      </c>
      <c r="C11" s="1">
        <v>746899</v>
      </c>
      <c r="D11" s="8">
        <f t="shared" si="0"/>
        <v>0.19048623404207024</v>
      </c>
      <c r="E11">
        <v>3921013</v>
      </c>
    </row>
    <row r="12" spans="1:5" x14ac:dyDescent="0.35">
      <c r="A12" t="s">
        <v>12</v>
      </c>
      <c r="B12">
        <v>2008</v>
      </c>
      <c r="C12" s="1">
        <v>373633</v>
      </c>
      <c r="D12" s="8">
        <f t="shared" si="0"/>
        <v>9.5608977442777868E-2</v>
      </c>
      <c r="E12">
        <v>3907928</v>
      </c>
    </row>
    <row r="13" spans="1:5" x14ac:dyDescent="0.35">
      <c r="A13" t="s">
        <v>3</v>
      </c>
      <c r="B13">
        <v>2008</v>
      </c>
      <c r="C13" s="1">
        <v>302974</v>
      </c>
      <c r="D13" s="8">
        <f t="shared" si="0"/>
        <v>7.7528040434726539E-2</v>
      </c>
      <c r="E13">
        <v>3907928</v>
      </c>
    </row>
    <row r="14" spans="1:5" x14ac:dyDescent="0.35">
      <c r="A14" t="s">
        <v>4</v>
      </c>
      <c r="B14">
        <v>2008</v>
      </c>
      <c r="C14" s="1">
        <v>323501</v>
      </c>
      <c r="D14" s="8">
        <f t="shared" si="0"/>
        <v>8.2780696061954054E-2</v>
      </c>
      <c r="E14">
        <v>3907928</v>
      </c>
    </row>
    <row r="15" spans="1:5" x14ac:dyDescent="0.35">
      <c r="A15" t="s">
        <v>5</v>
      </c>
      <c r="B15">
        <v>2008</v>
      </c>
      <c r="C15" s="1">
        <v>392697</v>
      </c>
      <c r="D15" s="8">
        <f t="shared" si="0"/>
        <v>0.10048726588616781</v>
      </c>
      <c r="E15">
        <v>3907928</v>
      </c>
    </row>
    <row r="16" spans="1:5" x14ac:dyDescent="0.35">
      <c r="A16" t="s">
        <v>6</v>
      </c>
      <c r="B16">
        <v>2008</v>
      </c>
      <c r="C16" s="1">
        <v>408945</v>
      </c>
      <c r="D16" s="8">
        <f t="shared" si="0"/>
        <v>0.10464496787044184</v>
      </c>
      <c r="E16">
        <v>3907928</v>
      </c>
    </row>
    <row r="17" spans="1:6" x14ac:dyDescent="0.35">
      <c r="A17" t="s">
        <v>7</v>
      </c>
      <c r="B17">
        <v>2008</v>
      </c>
      <c r="C17" s="1">
        <v>407885</v>
      </c>
      <c r="D17" s="8">
        <f t="shared" si="0"/>
        <v>0.10437372438796211</v>
      </c>
      <c r="E17">
        <v>3907928</v>
      </c>
    </row>
    <row r="18" spans="1:6" x14ac:dyDescent="0.35">
      <c r="A18" t="s">
        <v>8</v>
      </c>
      <c r="B18">
        <v>2008</v>
      </c>
      <c r="C18" s="1">
        <v>407885</v>
      </c>
      <c r="D18" s="8">
        <f t="shared" si="0"/>
        <v>0.10437372438796211</v>
      </c>
      <c r="E18">
        <v>3907928</v>
      </c>
    </row>
    <row r="19" spans="1:6" x14ac:dyDescent="0.35">
      <c r="A19" t="s">
        <v>9</v>
      </c>
      <c r="B19">
        <v>2008</v>
      </c>
      <c r="C19" s="1">
        <v>363386</v>
      </c>
      <c r="D19" s="8">
        <f t="shared" si="0"/>
        <v>9.2986871815447986E-2</v>
      </c>
      <c r="E19">
        <v>3907928</v>
      </c>
    </row>
    <row r="20" spans="1:6" x14ac:dyDescent="0.35">
      <c r="A20" t="s">
        <v>10</v>
      </c>
      <c r="B20">
        <v>2008</v>
      </c>
      <c r="C20" s="1">
        <v>310667</v>
      </c>
      <c r="D20" s="8">
        <f t="shared" si="0"/>
        <v>7.9496602803326974E-2</v>
      </c>
      <c r="E20">
        <v>3907928</v>
      </c>
    </row>
    <row r="21" spans="1:6" x14ac:dyDescent="0.35">
      <c r="A21" t="s">
        <v>11</v>
      </c>
      <c r="B21">
        <v>2008</v>
      </c>
      <c r="C21" s="1">
        <v>616355</v>
      </c>
      <c r="D21" s="8">
        <f t="shared" si="0"/>
        <v>0.15771912890923273</v>
      </c>
      <c r="E21">
        <v>3907928</v>
      </c>
    </row>
    <row r="22" spans="1:6" x14ac:dyDescent="0.35">
      <c r="A22" t="s">
        <v>12</v>
      </c>
      <c r="B22">
        <v>2004</v>
      </c>
      <c r="C22" s="1">
        <v>279600</v>
      </c>
      <c r="D22" s="8">
        <f t="shared" si="0"/>
        <v>8.4898536228992849E-2</v>
      </c>
      <c r="E22">
        <v>3293343</v>
      </c>
    </row>
    <row r="23" spans="1:6" x14ac:dyDescent="0.35">
      <c r="A23" t="s">
        <v>3</v>
      </c>
      <c r="B23">
        <v>2004</v>
      </c>
      <c r="C23" s="1">
        <v>279600</v>
      </c>
      <c r="D23" s="8">
        <f t="shared" si="0"/>
        <v>8.4898536228992849E-2</v>
      </c>
      <c r="E23">
        <v>3293343</v>
      </c>
    </row>
    <row r="24" spans="1:6" x14ac:dyDescent="0.35">
      <c r="A24" t="s">
        <v>4</v>
      </c>
      <c r="B24">
        <v>2004</v>
      </c>
      <c r="C24" s="1">
        <v>302840</v>
      </c>
      <c r="D24" s="8">
        <f t="shared" si="0"/>
        <v>9.1955195678069368E-2</v>
      </c>
      <c r="E24">
        <v>3293343</v>
      </c>
    </row>
    <row r="25" spans="1:6" x14ac:dyDescent="0.35">
      <c r="A25" t="s">
        <v>5</v>
      </c>
      <c r="B25">
        <v>2004</v>
      </c>
      <c r="C25" s="1">
        <v>336226</v>
      </c>
      <c r="D25" s="8">
        <f t="shared" si="0"/>
        <v>0.10209261531519796</v>
      </c>
      <c r="E25">
        <v>3293343</v>
      </c>
    </row>
    <row r="26" spans="1:6" x14ac:dyDescent="0.35">
      <c r="A26" t="s">
        <v>6</v>
      </c>
      <c r="B26">
        <v>2004</v>
      </c>
      <c r="C26" s="1">
        <v>378862</v>
      </c>
      <c r="D26" s="8">
        <f t="shared" si="0"/>
        <v>0.11503873116161906</v>
      </c>
      <c r="E26">
        <v>3293343</v>
      </c>
    </row>
    <row r="27" spans="1:6" x14ac:dyDescent="0.35">
      <c r="A27" t="s">
        <v>7</v>
      </c>
      <c r="B27">
        <v>2004</v>
      </c>
      <c r="C27" s="1">
        <v>340613</v>
      </c>
      <c r="D27" s="8">
        <f t="shared" si="0"/>
        <v>0.1034246964254862</v>
      </c>
      <c r="E27">
        <v>3293343</v>
      </c>
    </row>
    <row r="28" spans="1:6" x14ac:dyDescent="0.35">
      <c r="A28" s="5" t="s">
        <v>8</v>
      </c>
      <c r="B28" s="5">
        <v>2004</v>
      </c>
      <c r="C28" s="6">
        <v>340613</v>
      </c>
      <c r="D28" s="9">
        <f t="shared" si="0"/>
        <v>0.1034246964254862</v>
      </c>
      <c r="E28" s="5">
        <v>3293343</v>
      </c>
      <c r="F28" s="3"/>
    </row>
    <row r="29" spans="1:6" x14ac:dyDescent="0.35">
      <c r="A29" t="s">
        <v>9</v>
      </c>
      <c r="B29">
        <v>2004</v>
      </c>
      <c r="C29" s="1">
        <v>309532</v>
      </c>
      <c r="D29" s="8">
        <f t="shared" si="0"/>
        <v>9.3987173519429951E-2</v>
      </c>
      <c r="E29">
        <v>3293343</v>
      </c>
    </row>
    <row r="30" spans="1:6" x14ac:dyDescent="0.35">
      <c r="A30" t="s">
        <v>10</v>
      </c>
      <c r="B30">
        <v>2004</v>
      </c>
      <c r="C30" s="1">
        <v>227608</v>
      </c>
      <c r="D30" s="8">
        <f t="shared" si="0"/>
        <v>6.9111538032934919E-2</v>
      </c>
      <c r="E30">
        <v>3293343</v>
      </c>
    </row>
    <row r="31" spans="1:6" x14ac:dyDescent="0.35">
      <c r="A31" t="s">
        <v>11</v>
      </c>
      <c r="B31">
        <v>2004</v>
      </c>
      <c r="C31" s="1">
        <v>497849</v>
      </c>
      <c r="D31" s="8">
        <f t="shared" si="0"/>
        <v>0.15116828098379065</v>
      </c>
      <c r="E31">
        <v>3293343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sqref="A1:XFD1048576"/>
    </sheetView>
  </sheetViews>
  <sheetFormatPr defaultRowHeight="14.5" x14ac:dyDescent="0.35"/>
  <cols>
    <col min="1" max="1" width="27.08984375" bestFit="1" customWidth="1"/>
    <col min="2" max="2" width="11.81640625" bestFit="1" customWidth="1"/>
    <col min="3" max="4" width="12.453125" bestFit="1" customWidth="1"/>
    <col min="5" max="10" width="5.453125" bestFit="1" customWidth="1"/>
    <col min="11" max="11" width="5.36328125" bestFit="1" customWidth="1"/>
    <col min="20" max="20" width="11.81640625" bestFit="1" customWidth="1"/>
  </cols>
  <sheetData>
    <row r="1" spans="1:20" x14ac:dyDescent="0.35">
      <c r="A1" t="s">
        <v>14</v>
      </c>
      <c r="B1" t="s">
        <v>12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20" x14ac:dyDescent="0.35">
      <c r="A2">
        <v>2004</v>
      </c>
      <c r="B2" s="4">
        <f>0.0848985362289928*100</f>
        <v>8.4898536228992789</v>
      </c>
      <c r="C2" s="4">
        <f>0.0848985362289928*100</f>
        <v>8.4898536228992789</v>
      </c>
      <c r="D2" s="4">
        <f>0.0919551956780694*100</f>
        <v>9.1955195678069401</v>
      </c>
      <c r="E2" s="4">
        <f>0.102092615315198*100</f>
        <v>10.2092615315198</v>
      </c>
      <c r="F2" s="4">
        <f>0.115038731161619*100</f>
        <v>11.5038731161619</v>
      </c>
      <c r="G2" s="4">
        <f>0.103424696425486*100</f>
        <v>10.3424696425486</v>
      </c>
      <c r="H2" s="4">
        <f>0.103424696425486*100</f>
        <v>10.3424696425486</v>
      </c>
      <c r="I2" s="4">
        <f>0.09398717351943*100</f>
        <v>9.3987173519430005</v>
      </c>
      <c r="J2" s="4">
        <f>0.0691115380329349*100</f>
        <v>6.9111538032934909</v>
      </c>
      <c r="K2" s="4">
        <f>0.151168280983791*100</f>
        <v>15.1168280983791</v>
      </c>
      <c r="T2">
        <v>0.15116828098379065</v>
      </c>
    </row>
    <row r="3" spans="1:20" x14ac:dyDescent="0.35">
      <c r="A3">
        <v>2008</v>
      </c>
      <c r="B3" s="4">
        <f>0.0956089774427779*100</f>
        <v>9.5608977442777903</v>
      </c>
      <c r="C3" s="4">
        <f>100*0.0775280404347265</f>
        <v>7.7528040434726497</v>
      </c>
      <c r="D3" s="4">
        <f>100*0.0827806960619541</f>
        <v>8.2780696061954089</v>
      </c>
      <c r="E3" s="4">
        <f>100*0.100487265886168</f>
        <v>10.0487265886168</v>
      </c>
      <c r="F3" s="4">
        <f>100*0.104644967870442</f>
        <v>10.464496787044201</v>
      </c>
      <c r="G3" s="4">
        <f>100*0.104373724387962</f>
        <v>10.437372438796199</v>
      </c>
      <c r="H3" s="4">
        <f>100*0.104373724387962</f>
        <v>10.437372438796199</v>
      </c>
      <c r="I3" s="4">
        <f>100*0.092986871815448</f>
        <v>9.2986871815447998</v>
      </c>
      <c r="J3" s="4">
        <f>100*0.079496602803327</f>
        <v>7.9496602803326999</v>
      </c>
      <c r="K3" s="4">
        <f>100*0.157719128909233</f>
        <v>15.7719128909233</v>
      </c>
    </row>
    <row r="4" spans="1:20" x14ac:dyDescent="0.35">
      <c r="A4">
        <v>2012</v>
      </c>
      <c r="B4" s="4">
        <f>0.0807957025391143*100</f>
        <v>8.0795702539114309</v>
      </c>
      <c r="C4" s="4">
        <f>100*0.0660586945261339</f>
        <v>6.6058694526133905</v>
      </c>
      <c r="D4" s="4">
        <f>100*0.0763879130214564</f>
        <v>7.6387913021456395</v>
      </c>
      <c r="E4" s="4">
        <f>100*0.0823366308655442</f>
        <v>8.2336630865544205</v>
      </c>
      <c r="F4" s="4">
        <f>100*0.100517391806658</f>
        <v>10.0517391806658</v>
      </c>
      <c r="G4" s="4">
        <f>100*0.107376333615828</f>
        <v>10.7376333615828</v>
      </c>
      <c r="H4" s="4">
        <f>100*0.107376333615828</f>
        <v>10.7376333615828</v>
      </c>
      <c r="I4" s="4">
        <f>100*0.0997056117896064</f>
        <v>9.9705611789606401</v>
      </c>
      <c r="J4" s="4">
        <f>100*0.0889591541777597</f>
        <v>8.8959154177759689</v>
      </c>
      <c r="K4" s="4">
        <f>100*0.19048623404207</f>
        <v>19.048623404207</v>
      </c>
    </row>
    <row r="6" spans="1:20" x14ac:dyDescent="0.35">
      <c r="A6" t="s">
        <v>16</v>
      </c>
      <c r="B6" s="7">
        <f>(B4-B2)/B2</f>
        <v>-4.8326318357387245E-2</v>
      </c>
      <c r="C6" s="7">
        <f t="shared" ref="C6:K6" si="0">(C4-C2)/C2</f>
        <v>-0.22191008867388565</v>
      </c>
      <c r="D6" s="7">
        <f t="shared" si="0"/>
        <v>-0.16929203990944997</v>
      </c>
      <c r="E6" s="7">
        <f t="shared" si="0"/>
        <v>-0.19351041589697454</v>
      </c>
      <c r="F6" s="7">
        <f t="shared" si="0"/>
        <v>-0.12623000278540827</v>
      </c>
      <c r="G6" s="7">
        <f t="shared" si="0"/>
        <v>3.8207868400068408E-2</v>
      </c>
      <c r="H6" s="7">
        <f t="shared" si="0"/>
        <v>3.8207868400068408E-2</v>
      </c>
      <c r="I6" s="7">
        <f t="shared" si="0"/>
        <v>6.0842751793086118E-2</v>
      </c>
      <c r="J6" s="7">
        <f t="shared" si="0"/>
        <v>0.28718238241733895</v>
      </c>
      <c r="K6" s="7">
        <f t="shared" si="0"/>
        <v>0.26009393506627793</v>
      </c>
    </row>
    <row r="7" spans="1:20" x14ac:dyDescent="0.35">
      <c r="A7" t="s">
        <v>15</v>
      </c>
      <c r="B7">
        <v>3.4218548790000001</v>
      </c>
      <c r="C7">
        <v>-1.6756737660000001</v>
      </c>
      <c r="D7">
        <v>-0.33151464800000002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2016-11-30T16:43:06Z</dcterms:created>
  <dcterms:modified xsi:type="dcterms:W3CDTF">2016-11-30T18:08:33Z</dcterms:modified>
</cp:coreProperties>
</file>