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ussem\Downloads\"/>
    </mc:Choice>
  </mc:AlternateContent>
  <xr:revisionPtr revIDLastSave="0" documentId="13_ncr:1_{06B0DDA7-5B39-4B9A-A0CA-839ED768B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4" i="1" l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3" i="1"/>
  <c r="AK9" i="1"/>
  <c r="AK15" i="1"/>
  <c r="AK21" i="1"/>
  <c r="AK27" i="1"/>
  <c r="AK33" i="1"/>
  <c r="AK39" i="1"/>
  <c r="AK45" i="1"/>
  <c r="AK51" i="1"/>
  <c r="AK57" i="1"/>
  <c r="AK3" i="1"/>
  <c r="AJ9" i="1"/>
  <c r="AJ15" i="1"/>
  <c r="AJ21" i="1"/>
  <c r="AJ27" i="1"/>
  <c r="AJ33" i="1"/>
  <c r="AJ39" i="1"/>
  <c r="AJ45" i="1"/>
  <c r="AJ51" i="1"/>
  <c r="AJ57" i="1"/>
  <c r="AJ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3" i="1"/>
  <c r="W9" i="1"/>
  <c r="W15" i="1"/>
  <c r="W21" i="1"/>
  <c r="W27" i="1"/>
  <c r="W33" i="1"/>
  <c r="W39" i="1"/>
  <c r="W45" i="1"/>
  <c r="W51" i="1"/>
  <c r="W57" i="1"/>
  <c r="W3" i="1"/>
  <c r="V9" i="1"/>
  <c r="V15" i="1"/>
  <c r="V21" i="1"/>
  <c r="V27" i="1"/>
  <c r="V33" i="1"/>
  <c r="V39" i="1"/>
  <c r="V45" i="1"/>
  <c r="V51" i="1"/>
  <c r="V57" i="1"/>
  <c r="V3" i="1"/>
  <c r="U9" i="1"/>
  <c r="U15" i="1"/>
  <c r="U21" i="1"/>
  <c r="U27" i="1"/>
  <c r="U33" i="1"/>
  <c r="U39" i="1"/>
  <c r="U45" i="1"/>
  <c r="U51" i="1"/>
  <c r="U57" i="1"/>
  <c r="U3" i="1"/>
  <c r="T9" i="1"/>
  <c r="T15" i="1"/>
  <c r="T21" i="1"/>
  <c r="T27" i="1"/>
  <c r="T33" i="1"/>
  <c r="T39" i="1"/>
  <c r="T45" i="1"/>
  <c r="T51" i="1"/>
  <c r="T57" i="1"/>
  <c r="T3" i="1"/>
  <c r="S9" i="1"/>
  <c r="S15" i="1"/>
  <c r="S21" i="1"/>
  <c r="S27" i="1"/>
  <c r="S33" i="1"/>
  <c r="S39" i="1"/>
  <c r="S45" i="1"/>
  <c r="S51" i="1"/>
  <c r="S57" i="1"/>
  <c r="S3" i="1"/>
  <c r="R9" i="1"/>
  <c r="R15" i="1"/>
  <c r="R21" i="1"/>
  <c r="R27" i="1"/>
  <c r="R33" i="1"/>
  <c r="R39" i="1"/>
  <c r="R45" i="1"/>
  <c r="R51" i="1"/>
  <c r="R57" i="1"/>
  <c r="R3" i="1"/>
  <c r="Q9" i="1"/>
  <c r="Q15" i="1"/>
  <c r="Q21" i="1"/>
  <c r="Q27" i="1"/>
  <c r="Q33" i="1"/>
  <c r="Q39" i="1"/>
  <c r="Q45" i="1"/>
  <c r="Q51" i="1"/>
  <c r="Q57" i="1"/>
  <c r="Q3" i="1"/>
  <c r="N9" i="1"/>
  <c r="N15" i="1"/>
  <c r="N21" i="1"/>
  <c r="N27" i="1"/>
  <c r="N33" i="1"/>
  <c r="N39" i="1"/>
  <c r="N45" i="1"/>
  <c r="N51" i="1"/>
  <c r="N57" i="1"/>
  <c r="N3" i="1"/>
  <c r="M9" i="1"/>
  <c r="M15" i="1"/>
  <c r="M21" i="1"/>
  <c r="M27" i="1"/>
  <c r="M33" i="1"/>
  <c r="M39" i="1"/>
  <c r="M45" i="1"/>
  <c r="M51" i="1"/>
  <c r="M57" i="1"/>
  <c r="M3" i="1"/>
  <c r="L9" i="1"/>
  <c r="L15" i="1"/>
  <c r="L21" i="1"/>
  <c r="L27" i="1"/>
  <c r="L33" i="1"/>
  <c r="L39" i="1"/>
  <c r="L45" i="1"/>
  <c r="L51" i="1"/>
  <c r="L57" i="1"/>
  <c r="L3" i="1"/>
  <c r="K9" i="1"/>
  <c r="K15" i="1"/>
  <c r="K21" i="1"/>
  <c r="K27" i="1"/>
  <c r="K33" i="1"/>
  <c r="K39" i="1"/>
  <c r="K45" i="1"/>
  <c r="K51" i="1"/>
  <c r="K57" i="1"/>
  <c r="K3" i="1"/>
  <c r="J9" i="1"/>
  <c r="J15" i="1"/>
  <c r="J21" i="1"/>
  <c r="J27" i="1"/>
  <c r="J33" i="1"/>
  <c r="J39" i="1"/>
  <c r="J45" i="1"/>
  <c r="J51" i="1"/>
  <c r="J57" i="1"/>
  <c r="J3" i="1"/>
  <c r="I9" i="1"/>
  <c r="I15" i="1"/>
  <c r="I21" i="1"/>
  <c r="I27" i="1"/>
  <c r="I33" i="1"/>
  <c r="I39" i="1"/>
  <c r="I45" i="1"/>
  <c r="I51" i="1"/>
  <c r="I57" i="1"/>
  <c r="I3" i="1"/>
  <c r="O3" i="1" a="1"/>
  <c r="O3" i="1" s="1"/>
  <c r="P3" i="1" a="1"/>
  <c r="P3" i="1" s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3" i="1"/>
  <c r="AN9" i="1"/>
  <c r="AN15" i="1"/>
  <c r="AN21" i="1"/>
  <c r="AN27" i="1"/>
  <c r="AN33" i="1"/>
  <c r="AN39" i="1"/>
  <c r="AN45" i="1"/>
  <c r="AN51" i="1"/>
  <c r="AN57" i="1"/>
  <c r="AN3" i="1"/>
  <c r="AM9" i="1"/>
  <c r="AM15" i="1"/>
  <c r="AM21" i="1"/>
  <c r="AP21" i="1" s="1"/>
  <c r="AM27" i="1"/>
  <c r="AO27" i="1" s="1"/>
  <c r="AM33" i="1"/>
  <c r="AO33" i="1" s="1"/>
  <c r="AM39" i="1"/>
  <c r="AO39" i="1" s="1"/>
  <c r="AM45" i="1"/>
  <c r="AM51" i="1"/>
  <c r="AO51" i="1" s="1"/>
  <c r="AM57" i="1"/>
  <c r="AM3" i="1"/>
  <c r="AO3" i="1" s="1"/>
  <c r="AL9" i="1"/>
  <c r="AL15" i="1"/>
  <c r="AL21" i="1"/>
  <c r="AL27" i="1"/>
  <c r="AL33" i="1"/>
  <c r="AL39" i="1"/>
  <c r="AL45" i="1"/>
  <c r="AL51" i="1"/>
  <c r="AL57" i="1"/>
  <c r="AL3" i="1"/>
  <c r="AI9" i="1" a="1"/>
  <c r="AI9" i="1" s="1"/>
  <c r="AI15" i="1" a="1"/>
  <c r="AI15" i="1" s="1"/>
  <c r="AI21" i="1" a="1"/>
  <c r="AI21" i="1" s="1"/>
  <c r="AI27" i="1" a="1"/>
  <c r="AI27" i="1" s="1"/>
  <c r="AI33" i="1" a="1"/>
  <c r="AI33" i="1" s="1"/>
  <c r="AI39" i="1" a="1"/>
  <c r="AI39" i="1" s="1"/>
  <c r="AI45" i="1" a="1"/>
  <c r="AI45" i="1" s="1"/>
  <c r="AI51" i="1" a="1"/>
  <c r="AI51" i="1" s="1"/>
  <c r="AI57" i="1" a="1"/>
  <c r="AI57" i="1" s="1"/>
  <c r="AI3" i="1" a="1"/>
  <c r="AI3" i="1" s="1"/>
  <c r="AG9" i="1"/>
  <c r="AG15" i="1"/>
  <c r="AG21" i="1"/>
  <c r="AG27" i="1"/>
  <c r="AG33" i="1"/>
  <c r="AG39" i="1"/>
  <c r="AG45" i="1"/>
  <c r="AG51" i="1"/>
  <c r="AG57" i="1"/>
  <c r="AF9" i="1"/>
  <c r="AF15" i="1"/>
  <c r="AF21" i="1"/>
  <c r="AF27" i="1"/>
  <c r="AF33" i="1"/>
  <c r="AF39" i="1"/>
  <c r="AF45" i="1"/>
  <c r="AF51" i="1"/>
  <c r="AF57" i="1"/>
  <c r="AH9" i="1" a="1"/>
  <c r="AH9" i="1" s="1"/>
  <c r="AH15" i="1" a="1"/>
  <c r="AH15" i="1" s="1"/>
  <c r="AH21" i="1" a="1"/>
  <c r="AH21" i="1" s="1"/>
  <c r="AH27" i="1" a="1"/>
  <c r="AH27" i="1" s="1"/>
  <c r="AH33" i="1" a="1"/>
  <c r="AH33" i="1" s="1"/>
  <c r="AH39" i="1" a="1"/>
  <c r="AH39" i="1" s="1"/>
  <c r="AH45" i="1" a="1"/>
  <c r="AH45" i="1" s="1"/>
  <c r="AH51" i="1" a="1"/>
  <c r="AH51" i="1" s="1"/>
  <c r="AH57" i="1" a="1"/>
  <c r="AH57" i="1" s="1"/>
  <c r="AH3" i="1" a="1"/>
  <c r="AH3" i="1" s="1"/>
  <c r="AG3" i="1"/>
  <c r="AF3" i="1"/>
  <c r="AE9" i="1"/>
  <c r="AE15" i="1"/>
  <c r="AE21" i="1"/>
  <c r="AE27" i="1"/>
  <c r="AE33" i="1"/>
  <c r="AE39" i="1"/>
  <c r="AE45" i="1"/>
  <c r="AE51" i="1"/>
  <c r="AE57" i="1"/>
  <c r="AE3" i="1"/>
  <c r="AC9" i="1"/>
  <c r="AC15" i="1"/>
  <c r="AC21" i="1"/>
  <c r="AC27" i="1"/>
  <c r="AC33" i="1"/>
  <c r="AC39" i="1"/>
  <c r="AC45" i="1"/>
  <c r="AC51" i="1"/>
  <c r="AC57" i="1"/>
  <c r="AC3" i="1"/>
  <c r="AD9" i="1"/>
  <c r="AD15" i="1"/>
  <c r="AD21" i="1"/>
  <c r="AD27" i="1"/>
  <c r="AD33" i="1"/>
  <c r="AD39" i="1"/>
  <c r="AD45" i="1"/>
  <c r="AD51" i="1"/>
  <c r="AD57" i="1"/>
  <c r="AD3" i="1"/>
  <c r="AB9" i="1"/>
  <c r="AB15" i="1"/>
  <c r="AB21" i="1"/>
  <c r="AB27" i="1"/>
  <c r="AB33" i="1"/>
  <c r="AB39" i="1"/>
  <c r="AB45" i="1"/>
  <c r="AB51" i="1"/>
  <c r="AB57" i="1"/>
  <c r="AB3" i="1"/>
  <c r="P9" i="1" a="1"/>
  <c r="P9" i="1" s="1"/>
  <c r="P15" i="1" a="1"/>
  <c r="P15" i="1" s="1"/>
  <c r="P21" i="1" a="1"/>
  <c r="P21" i="1" s="1"/>
  <c r="P27" i="1" a="1"/>
  <c r="P27" i="1" s="1"/>
  <c r="P33" i="1" a="1"/>
  <c r="P33" i="1" s="1"/>
  <c r="P39" i="1" a="1"/>
  <c r="P39" i="1" s="1"/>
  <c r="P45" i="1" a="1"/>
  <c r="P45" i="1" s="1"/>
  <c r="P51" i="1" a="1"/>
  <c r="P51" i="1" s="1"/>
  <c r="P57" i="1" a="1"/>
  <c r="P57" i="1" s="1"/>
  <c r="O9" i="1" a="1"/>
  <c r="O9" i="1" s="1"/>
  <c r="O15" i="1" a="1"/>
  <c r="O15" i="1" s="1"/>
  <c r="O21" i="1" a="1"/>
  <c r="O21" i="1" s="1"/>
  <c r="O27" i="1" a="1"/>
  <c r="O27" i="1" s="1"/>
  <c r="O33" i="1" a="1"/>
  <c r="O33" i="1" s="1"/>
  <c r="O39" i="1" a="1"/>
  <c r="O39" i="1" s="1"/>
  <c r="O45" i="1" a="1"/>
  <c r="O45" i="1" s="1"/>
  <c r="O51" i="1" a="1"/>
  <c r="O51" i="1" s="1"/>
  <c r="O57" i="1" a="1"/>
  <c r="O57" i="1" s="1"/>
  <c r="AO57" i="1" l="1"/>
  <c r="AO45" i="1"/>
  <c r="AP51" i="1"/>
  <c r="AQ51" i="1" s="1"/>
  <c r="AQ21" i="1"/>
  <c r="AP15" i="1"/>
  <c r="AO15" i="1"/>
  <c r="AP9" i="1"/>
  <c r="AQ9" i="1" s="1"/>
  <c r="AO9" i="1"/>
  <c r="AP3" i="1"/>
  <c r="AQ3" i="1" s="1"/>
  <c r="AP57" i="1"/>
  <c r="AQ57" i="1" s="1"/>
  <c r="AQ15" i="1"/>
  <c r="AO21" i="1"/>
  <c r="AP45" i="1"/>
  <c r="AQ45" i="1" s="1"/>
  <c r="AP39" i="1"/>
  <c r="AQ39" i="1" s="1"/>
  <c r="AP33" i="1"/>
  <c r="AQ33" i="1" s="1"/>
  <c r="AP27" i="1"/>
  <c r="AQ27" i="1" s="1"/>
  <c r="X3" i="1" l="1"/>
  <c r="X39" i="1"/>
  <c r="X57" i="1"/>
  <c r="X33" i="1"/>
  <c r="X27" i="1"/>
  <c r="X21" i="1"/>
  <c r="X51" i="1"/>
  <c r="X45" i="1"/>
  <c r="X15" i="1"/>
  <c r="X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<sst xmlns="http://schemas.openxmlformats.org/spreadsheetml/2006/main" count="120" uniqueCount="58">
  <si>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Budget</t>
  </si>
  <si>
    <t>Outbound</t>
  </si>
  <si>
    <t>Country Name</t>
  </si>
  <si>
    <t>Week 41</t>
  </si>
  <si>
    <t>Week 42</t>
  </si>
  <si>
    <t>Week 43</t>
  </si>
  <si>
    <t>Week 44</t>
  </si>
  <si>
    <t>Week 45</t>
  </si>
  <si>
    <t>Week 46</t>
  </si>
  <si>
    <t>Volume Parcels</t>
  </si>
  <si>
    <t>Complaints Quota (/10.000 parcels)</t>
  </si>
  <si>
    <t>Performance</t>
  </si>
  <si>
    <t>Quota</t>
  </si>
  <si>
    <t>Volume Complaints</t>
  </si>
  <si>
    <t>Costa Rica</t>
  </si>
  <si>
    <t xml:space="preserve">Angola </t>
  </si>
  <si>
    <t>Colombia</t>
  </si>
  <si>
    <t>South Africa</t>
  </si>
  <si>
    <t>Tunisia</t>
  </si>
  <si>
    <t>India</t>
  </si>
  <si>
    <t xml:space="preserve">Kenya </t>
  </si>
  <si>
    <t>Japan</t>
  </si>
  <si>
    <t>Argentina</t>
  </si>
  <si>
    <t>Week</t>
  </si>
  <si>
    <t>Morocco</t>
  </si>
  <si>
    <t>Minimum Performance</t>
  </si>
  <si>
    <t>Maximum Performance</t>
  </si>
  <si>
    <t>Minimum Budget</t>
  </si>
  <si>
    <t>Maximum Budget</t>
  </si>
  <si>
    <t>Minimum Volume Parcels</t>
  </si>
  <si>
    <t>Maximum Volume Parcels</t>
  </si>
  <si>
    <t>Best Week Based on Volume Parcels</t>
  </si>
  <si>
    <t>Worse Week Based on Volume Parcels</t>
  </si>
  <si>
    <t>Aggregated Performance</t>
  </si>
  <si>
    <t>Aggregated Budget</t>
  </si>
  <si>
    <t>Aggregated Volume Parcels</t>
  </si>
  <si>
    <t>Met Target or Not (Overall)</t>
  </si>
  <si>
    <t>Met Target or Not (By Week)</t>
  </si>
  <si>
    <t>Deviation from Target (By Week)</t>
  </si>
  <si>
    <t>Complaints Analysis</t>
  </si>
  <si>
    <t>Outbound Analysis</t>
  </si>
  <si>
    <t>Minimum Quota</t>
  </si>
  <si>
    <t>Maximum Quota</t>
  </si>
  <si>
    <t>Minimum Volume Complaints</t>
  </si>
  <si>
    <t>Maximum Volume Complaints</t>
  </si>
  <si>
    <t>Aggregated Quota</t>
  </si>
  <si>
    <t>Best Week Based on Volume Complaints</t>
  </si>
  <si>
    <t>Worse Week Based on Volume Complaints</t>
  </si>
  <si>
    <t>Best Week Based on Performance Percentage</t>
  </si>
  <si>
    <t>Worse Week Based on Performance Percentage</t>
  </si>
  <si>
    <t>Deviation from Target (Overall)</t>
  </si>
  <si>
    <t>Best Week Based on Quota Percentage</t>
  </si>
  <si>
    <t>Worse Week Based on Quota Percentage</t>
  </si>
  <si>
    <t>Deviation from Targey by Volume Complaints (By Week)</t>
  </si>
  <si>
    <t>Deviation from Target by Volume Parcels (By Week)</t>
  </si>
  <si>
    <t>Deviation from Target by Volume Parcels (Overall)</t>
  </si>
  <si>
    <t>Deviation from Targey by Volume Complaints (Overall)</t>
  </si>
  <si>
    <t>Aggrgated Volume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</si>
</sst>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"/>
    <numFmt numFmtId="165" formatCode="0.0%"/>
    <numFmt numFmtId="166" formatCode="0.0"/>
  </numFmts>
  <fonts count="11" x14ac:knownFonts="1">
    <font>
      <sz val="11"/>
      <name val="Calibri"/>
    </font>
    <font>
      <sz val="9"/>
      <color rgb="FF000000"/>
      <name val="Arial"/>
    </font>
    <font>
      <sz val="11"/>
      <name val="Calibri"/>
    </font>
    <font>
      <b/>
      <sz val="9"/>
      <color rgb="FF000000"/>
      <name val="Arial"/>
      <family val="2"/>
    </font>
    <font>
      <sz val="11"/>
      <name val="Calibri"/>
      <family val="2"/>
    </font>
    <font>
      <b/>
      <sz val="22"/>
      <color rgb="FF000000"/>
      <name val="Arial"/>
      <family val="2"/>
    </font>
    <font>
      <b/>
      <sz val="2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1"/>
      <color rgb="FF000000"/>
      <name val="Arial"/>
      <family val="2"/>
    </font>
    <font>
      <b/>
      <i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1">
    <xf numFmtId="0" fontId="0" fillId="0" borderId="0" xfId="0"/>
    <xf numFmtId="164" fontId="1" fillId="0" borderId="1" xfId="0" applyNumberFormat="1" applyFont="1" applyBorder="1" applyAlignment="1">
      <alignment vertical="center"/>
    </xf>
    <xf numFmtId="37" fontId="1" fillId="0" borderId="1" xfId="0" applyNumberFormat="1" applyFont="1" applyBorder="1" applyAlignment="1">
      <alignment vertical="center"/>
    </xf>
    <xf numFmtId="165" fontId="0" fillId="0" borderId="0" xfId="1" applyNumberFormat="1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5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 wrapText="1"/>
    </xf>
    <xf numFmtId="165" fontId="1" fillId="0" borderId="5" xfId="1" applyNumberFormat="1" applyFont="1" applyBorder="1" applyAlignment="1">
      <alignment vertical="center"/>
    </xf>
    <xf numFmtId="165" fontId="1" fillId="0" borderId="1" xfId="1" applyNumberFormat="1" applyFont="1" applyBorder="1" applyAlignment="1">
      <alignment vertical="center"/>
    </xf>
    <xf numFmtId="165" fontId="1" fillId="0" borderId="7" xfId="1" applyNumberFormat="1" applyFont="1" applyBorder="1" applyAlignment="1">
      <alignment vertical="center"/>
    </xf>
    <xf numFmtId="165" fontId="1" fillId="0" borderId="8" xfId="1" applyNumberFormat="1" applyFont="1" applyBorder="1" applyAlignment="1">
      <alignment vertical="center"/>
    </xf>
    <xf numFmtId="37" fontId="1" fillId="0" borderId="8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5" fontId="1" fillId="0" borderId="2" xfId="1" applyNumberFormat="1" applyFont="1" applyBorder="1" applyAlignment="1">
      <alignment vertical="center"/>
    </xf>
    <xf numFmtId="165" fontId="1" fillId="0" borderId="3" xfId="1" applyNumberFormat="1" applyFont="1" applyBorder="1" applyAlignment="1">
      <alignment vertical="center"/>
    </xf>
    <xf numFmtId="37" fontId="1" fillId="0" borderId="3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4" fillId="0" borderId="0" xfId="0" applyFont="1"/>
    <xf numFmtId="1" fontId="1" fillId="0" borderId="3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/>
    </xf>
    <xf numFmtId="1" fontId="1" fillId="0" borderId="8" xfId="0" applyNumberFormat="1" applyFont="1" applyBorder="1" applyAlignment="1">
      <alignment horizontal="right" vertical="top"/>
    </xf>
    <xf numFmtId="9" fontId="9" fillId="3" borderId="10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4" borderId="10" xfId="1" applyFont="1" applyFill="1" applyBorder="1" applyAlignment="1">
      <alignment horizontal="center" vertical="center" wrapText="1"/>
    </xf>
    <xf numFmtId="9" fontId="9" fillId="5" borderId="10" xfId="1" applyFont="1" applyFill="1" applyBorder="1" applyAlignment="1">
      <alignment horizontal="center" vertical="center" wrapText="1"/>
    </xf>
    <xf numFmtId="9" fontId="10" fillId="5" borderId="10" xfId="1" applyFont="1" applyFill="1" applyBorder="1" applyAlignment="1">
      <alignment horizontal="center" vertical="center" wrapText="1"/>
    </xf>
    <xf numFmtId="9" fontId="10" fillId="7" borderId="10" xfId="1" applyFont="1" applyFill="1" applyBorder="1" applyAlignment="1">
      <alignment horizontal="center" vertical="center" wrapText="1"/>
    </xf>
    <xf numFmtId="9" fontId="10" fillId="5" borderId="11" xfId="1" applyFont="1" applyFill="1" applyBorder="1" applyAlignment="1">
      <alignment horizontal="center" vertical="center" wrapText="1"/>
    </xf>
    <xf numFmtId="9" fontId="10" fillId="6" borderId="12" xfId="1" applyFont="1" applyFill="1" applyBorder="1" applyAlignment="1">
      <alignment horizontal="center" vertical="center" wrapText="1"/>
    </xf>
    <xf numFmtId="9" fontId="10" fillId="6" borderId="14" xfId="1" applyFont="1" applyFill="1" applyBorder="1" applyAlignment="1">
      <alignment horizontal="center" vertical="center" wrapText="1"/>
    </xf>
    <xf numFmtId="9" fontId="10" fillId="6" borderId="11" xfId="1" applyFont="1" applyFill="1" applyBorder="1" applyAlignment="1">
      <alignment horizontal="center" vertical="center" wrapText="1"/>
    </xf>
    <xf numFmtId="9" fontId="10" fillId="7" borderId="12" xfId="1" applyFont="1" applyFill="1" applyBorder="1" applyAlignment="1">
      <alignment horizontal="center" vertical="center" wrapText="1"/>
    </xf>
    <xf numFmtId="9" fontId="10" fillId="7" borderId="14" xfId="1" applyFont="1" applyFill="1" applyBorder="1" applyAlignment="1">
      <alignment horizontal="center" vertical="center" wrapText="1"/>
    </xf>
    <xf numFmtId="9" fontId="10" fillId="6" borderId="15" xfId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/>
    </xf>
    <xf numFmtId="165" fontId="8" fillId="0" borderId="12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166" fontId="8" fillId="0" borderId="10" xfId="0" applyNumberFormat="1" applyFont="1" applyBorder="1" applyAlignment="1">
      <alignment horizontal="center"/>
    </xf>
    <xf numFmtId="9" fontId="6" fillId="8" borderId="10" xfId="1" applyFont="1" applyFill="1" applyBorder="1" applyAlignment="1">
      <alignment horizontal="center" vertical="center"/>
    </xf>
    <xf numFmtId="9" fontId="6" fillId="8" borderId="13" xfId="1" applyFont="1" applyFill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/>
    </xf>
    <xf numFmtId="166" fontId="8" fillId="0" borderId="11" xfId="0" applyNumberFormat="1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" fontId="8" fillId="0" borderId="10" xfId="0" applyNumberFormat="1" applyFont="1" applyBorder="1" applyAlignment="1">
      <alignment horizontal="center"/>
    </xf>
    <xf numFmtId="164" fontId="8" fillId="0" borderId="10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0" fontId="7" fillId="0" borderId="12" xfId="0" applyNumberFormat="1" applyFont="1" applyBorder="1" applyAlignment="1">
      <alignment horizontal="center"/>
    </xf>
    <xf numFmtId="3" fontId="7" fillId="0" borderId="14" xfId="0" applyNumberFormat="1" applyFont="1" applyBorder="1" applyAlignment="1">
      <alignment horizontal="center"/>
    </xf>
    <xf numFmtId="3" fontId="7" fillId="0" borderId="10" xfId="0" applyNumberFormat="1" applyFont="1" applyBorder="1" applyAlignment="1">
      <alignment horizontal="center"/>
    </xf>
    <xf numFmtId="3" fontId="7" fillId="0" borderId="10" xfId="0" applyNumberFormat="1" applyFont="1" applyBorder="1" applyAlignment="1">
      <alignment horizontal="center" wrapText="1"/>
    </xf>
    <xf numFmtId="3" fontId="7" fillId="0" borderId="11" xfId="0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9" fontId="5" fillId="2" borderId="10" xfId="1" applyFont="1" applyFill="1" applyBorder="1" applyAlignment="1">
      <alignment horizontal="center" vertical="center"/>
    </xf>
    <xf numFmtId="9" fontId="5" fillId="2" borderId="13" xfId="1" applyFont="1" applyFill="1" applyBorder="1" applyAlignment="1">
      <alignment horizontal="center" vertical="center"/>
    </xf>
    <xf numFmtId="165" fontId="8" fillId="0" borderId="1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ill>
        <patternFill patternType="lightTrellis">
          <bgColor rgb="FFFF0000"/>
        </patternFill>
      </fill>
    </dxf>
    <dxf>
      <fill>
        <patternFill>
          <bgColor rgb="FF92D050"/>
        </patternFill>
      </fill>
    </dxf>
    <dxf>
      <fill>
        <patternFill patternType="lightTrellis"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lightTrellis">
          <bgColor rgb="FFFF0000"/>
        </patternFill>
      </fill>
    </dxf>
    <dxf>
      <fill>
        <patternFill>
          <bgColor rgb="FF92D050"/>
        </patternFill>
      </fill>
    </dxf>
    <dxf>
      <fill>
        <patternFill patternType="lightTrellis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9"/>
  <sheetViews>
    <sheetView tabSelected="1" topLeftCell="AJ1" zoomScale="85" zoomScaleNormal="85" workbookViewId="0">
      <selection activeCell="AN2" sqref="AN2"/>
    </sheetView>
  </sheetViews>
  <sheetFormatPr defaultColWidth="9.140625" defaultRowHeight="15" x14ac:dyDescent="0.25"/>
  <cols>
    <col min="1" max="1" width="12.28515625" bestFit="1" customWidth="1"/>
    <col min="2" max="2" width="7.85546875" bestFit="1" customWidth="1"/>
    <col min="3" max="3" width="11.28515625" style="3" bestFit="1" customWidth="1"/>
    <col min="4" max="4" width="6.85546875" style="3" bestFit="1" customWidth="1"/>
    <col min="5" max="5" width="13.5703125" bestFit="1" customWidth="1"/>
    <col min="6" max="6" width="6" bestFit="1" customWidth="1"/>
    <col min="7" max="7" width="6.85546875" bestFit="1" customWidth="1"/>
    <col min="8" max="8" width="16.7109375" customWidth="1"/>
    <col min="9" max="9" width="16.42578125" bestFit="1" customWidth="1"/>
    <col min="10" max="10" width="28.7109375" bestFit="1" customWidth="1"/>
    <col min="11" max="11" width="18.5703125" bestFit="1" customWidth="1"/>
    <col min="12" max="12" width="19" bestFit="1" customWidth="1"/>
    <col min="13" max="13" width="11.85546875" bestFit="1" customWidth="1"/>
    <col min="14" max="14" width="27" bestFit="1" customWidth="1"/>
    <col min="15" max="15" width="42.140625" bestFit="1" customWidth="1"/>
    <col min="16" max="16" width="37.85546875" bestFit="1" customWidth="1"/>
    <col min="17" max="17" width="40.28515625" bestFit="1" customWidth="1"/>
    <col min="18" max="18" width="38" bestFit="1" customWidth="1"/>
    <col min="19" max="19" width="16.42578125" bestFit="1" customWidth="1"/>
    <col min="20" max="20" width="20.7109375" bestFit="1" customWidth="1"/>
    <col min="21" max="21" width="28.7109375" bestFit="1" customWidth="1"/>
    <col min="22" max="22" width="28.42578125" bestFit="1" customWidth="1"/>
    <col min="23" max="23" width="23.28515625" bestFit="1" customWidth="1"/>
    <col min="24" max="24" width="58.85546875" bestFit="1" customWidth="1"/>
    <col min="25" max="25" width="30.42578125" bestFit="1" customWidth="1"/>
    <col min="26" max="26" width="34.42578125" bestFit="1" customWidth="1"/>
    <col min="27" max="27" width="51.85546875" bestFit="1" customWidth="1"/>
    <col min="28" max="28" width="17.85546875" bestFit="1" customWidth="1"/>
    <col min="29" max="29" width="18.140625" bestFit="1" customWidth="1"/>
    <col min="30" max="30" width="18.5703125" bestFit="1" customWidth="1"/>
    <col min="31" max="31" width="19" bestFit="1" customWidth="1"/>
    <col min="32" max="32" width="31" bestFit="1" customWidth="1"/>
    <col min="33" max="33" width="31.42578125" bestFit="1" customWidth="1"/>
    <col min="34" max="34" width="29" bestFit="1" customWidth="1"/>
    <col min="35" max="35" width="31.42578125" bestFit="1" customWidth="1"/>
    <col min="36" max="36" width="37.85546875" bestFit="1" customWidth="1"/>
    <col min="37" max="37" width="40" bestFit="1" customWidth="1"/>
    <col min="38" max="38" width="19.85546875" bestFit="1" customWidth="1"/>
    <col min="39" max="39" width="20.7109375" bestFit="1" customWidth="1"/>
    <col min="40" max="40" width="31.85546875" bestFit="1" customWidth="1"/>
    <col min="41" max="41" width="28.42578125" bestFit="1" customWidth="1"/>
    <col min="42" max="42" width="23.28515625" bestFit="1" customWidth="1"/>
    <col min="43" max="43" width="45.140625" bestFit="1" customWidth="1"/>
    <col min="44" max="44" width="28.42578125" bestFit="1" customWidth="1"/>
    <col min="45" max="45" width="32.42578125" bestFit="1" customWidth="1"/>
    <col min="46" max="46" width="54.42578125" bestFit="1" customWidth="1"/>
  </cols>
  <sheetData>
    <row r="1" spans="1:49" ht="28.5" thickBot="1" x14ac:dyDescent="0.3">
      <c r="A1" s="4"/>
      <c r="B1" s="4"/>
      <c r="C1" s="63" t="s">
        <v>1</v>
      </c>
      <c r="D1" s="64"/>
      <c r="E1" s="64"/>
      <c r="F1" s="63" t="s">
        <v>10</v>
      </c>
      <c r="G1" s="64"/>
      <c r="H1" s="64"/>
      <c r="I1" s="68" t="s">
        <v>40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9"/>
      <c r="W1" s="68"/>
      <c r="X1" s="68"/>
      <c r="Y1" s="69"/>
      <c r="Z1" s="68"/>
      <c r="AA1" s="68"/>
      <c r="AB1" s="48" t="s">
        <v>39</v>
      </c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9"/>
      <c r="AP1" s="48"/>
      <c r="AQ1" s="48"/>
      <c r="AR1" s="49"/>
      <c r="AS1" s="48"/>
      <c r="AT1" s="48"/>
    </row>
    <row r="2" spans="1:49" ht="43.5" thickBot="1" x14ac:dyDescent="0.3">
      <c r="A2" s="16" t="s">
        <v>2</v>
      </c>
      <c r="B2" s="17" t="s">
        <v>23</v>
      </c>
      <c r="C2" s="6" t="s">
        <v>11</v>
      </c>
      <c r="D2" s="7" t="s">
        <v>0</v>
      </c>
      <c r="E2" s="5" t="s">
        <v>9</v>
      </c>
      <c r="F2" s="6" t="s">
        <v>12</v>
      </c>
      <c r="G2" s="7" t="s">
        <v>0</v>
      </c>
      <c r="H2" s="5" t="s">
        <v>13</v>
      </c>
      <c r="I2" s="30" t="s">
        <v>25</v>
      </c>
      <c r="J2" s="30" t="s">
        <v>26</v>
      </c>
      <c r="K2" s="31" t="s">
        <v>27</v>
      </c>
      <c r="L2" s="31" t="s">
        <v>28</v>
      </c>
      <c r="M2" s="31" t="s">
        <v>29</v>
      </c>
      <c r="N2" s="31" t="s">
        <v>30</v>
      </c>
      <c r="O2" s="32" t="s">
        <v>48</v>
      </c>
      <c r="P2" s="32" t="s">
        <v>49</v>
      </c>
      <c r="Q2" s="32" t="s">
        <v>32</v>
      </c>
      <c r="R2" s="32" t="s">
        <v>31</v>
      </c>
      <c r="S2" s="33" t="s">
        <v>33</v>
      </c>
      <c r="T2" s="34" t="s">
        <v>34</v>
      </c>
      <c r="U2" s="36" t="s">
        <v>35</v>
      </c>
      <c r="V2" s="38" t="s">
        <v>36</v>
      </c>
      <c r="W2" s="37" t="s">
        <v>50</v>
      </c>
      <c r="X2" s="39" t="s">
        <v>55</v>
      </c>
      <c r="Y2" s="41" t="s">
        <v>37</v>
      </c>
      <c r="Z2" s="40" t="s">
        <v>38</v>
      </c>
      <c r="AA2" s="35" t="s">
        <v>54</v>
      </c>
      <c r="AB2" s="31" t="s">
        <v>41</v>
      </c>
      <c r="AC2" s="31" t="s">
        <v>42</v>
      </c>
      <c r="AD2" s="31" t="s">
        <v>27</v>
      </c>
      <c r="AE2" s="31" t="s">
        <v>28</v>
      </c>
      <c r="AF2" s="31" t="s">
        <v>43</v>
      </c>
      <c r="AG2" s="31" t="s">
        <v>44</v>
      </c>
      <c r="AH2" s="32" t="s">
        <v>51</v>
      </c>
      <c r="AI2" s="32" t="s">
        <v>52</v>
      </c>
      <c r="AJ2" s="32" t="s">
        <v>46</v>
      </c>
      <c r="AK2" s="32" t="s">
        <v>47</v>
      </c>
      <c r="AL2" s="34" t="s">
        <v>45</v>
      </c>
      <c r="AM2" s="34" t="s">
        <v>34</v>
      </c>
      <c r="AN2" s="36" t="s">
        <v>57</v>
      </c>
      <c r="AO2" s="42" t="s">
        <v>36</v>
      </c>
      <c r="AP2" s="37" t="s">
        <v>50</v>
      </c>
      <c r="AQ2" s="39" t="s">
        <v>56</v>
      </c>
      <c r="AR2" s="41" t="s">
        <v>37</v>
      </c>
      <c r="AS2" s="40" t="s">
        <v>38</v>
      </c>
      <c r="AT2" s="35" t="s">
        <v>53</v>
      </c>
      <c r="AW2" s="26"/>
    </row>
    <row r="3" spans="1:49" ht="16.5" thickBot="1" x14ac:dyDescent="0.3">
      <c r="A3" s="65" t="s">
        <v>14</v>
      </c>
      <c r="B3" s="20" t="s">
        <v>3</v>
      </c>
      <c r="C3" s="21">
        <v>0.84970940055416611</v>
      </c>
      <c r="D3" s="22">
        <v>0.88418691867286403</v>
      </c>
      <c r="E3" s="23">
        <v>295940</v>
      </c>
      <c r="F3" s="24">
        <v>9.5747563656071506</v>
      </c>
      <c r="G3" s="25">
        <v>9.4286561771171407</v>
      </c>
      <c r="H3" s="27">
        <v>477</v>
      </c>
      <c r="I3" s="70">
        <f>MIN(C3:C8)</f>
        <v>0.84572930961680604</v>
      </c>
      <c r="J3" s="61">
        <f>MAX(C3:C8)</f>
        <v>0.90089140798273304</v>
      </c>
      <c r="K3" s="61">
        <f>MIN(D3:D8)</f>
        <v>0.88418691867286403</v>
      </c>
      <c r="L3" s="61">
        <f>MAX(D3:D8)</f>
        <v>0.88418691867286403</v>
      </c>
      <c r="M3" s="58">
        <f>MIN(E3:E8)</f>
        <v>235358</v>
      </c>
      <c r="N3" s="58">
        <f>MAX(E3:E8)</f>
        <v>303136</v>
      </c>
      <c r="O3" s="59" t="str" cm="1">
        <f t="array" ref="O3">_xlfn.TEXTJOIN(";", TRUE, IF( C3:C8=(MAX(C3:C8)), B3:B8, ""))</f>
        <v>Week 44</v>
      </c>
      <c r="P3" s="58" t="str" cm="1">
        <f t="array" ref="P3">_xlfn.TEXTJOIN(";", TRUE, IF( C3:C8=(MIN(C3:C8)), B3:B8, ""))</f>
        <v>Week 45</v>
      </c>
      <c r="Q3" s="58" t="str">
        <f>INDEX(B3:B8, MATCH(MIN(E3:E8), E3:E8, 0))</f>
        <v>Week 44</v>
      </c>
      <c r="R3" s="58" t="str">
        <f>INDEX(B3:B8, MATCH(MAX(E3:E8), E3:E8, 0))</f>
        <v>Week 45</v>
      </c>
      <c r="S3" s="61">
        <f>AVERAGE(C3:C8)</f>
        <v>0.86703527090254828</v>
      </c>
      <c r="T3" s="61">
        <f>AVERAGE(D3:D8)</f>
        <v>0.88418691867286403</v>
      </c>
      <c r="U3" s="60">
        <f>AVERAGE(E3:E8)</f>
        <v>278755.16666666669</v>
      </c>
      <c r="V3" s="57" t="str">
        <f>IF(S3&gt;T3, "Yes", "No")</f>
        <v>No</v>
      </c>
      <c r="W3" s="56">
        <f>(S3-T3)</f>
        <v>-1.7151647770315748E-2</v>
      </c>
      <c r="X3" s="60">
        <f>TRUNC((U3/S3)*W3,0)</f>
        <v>-5514</v>
      </c>
      <c r="Y3" s="43" t="str">
        <f>IF(C3&gt;D3, "Yes", "No")</f>
        <v>No</v>
      </c>
      <c r="Z3" s="44">
        <f>(C3-D3)</f>
        <v>-3.4477518118697925E-2</v>
      </c>
      <c r="AA3" s="45">
        <f>TRUNC((E3*Z3)/C3,0)</f>
        <v>-12007</v>
      </c>
      <c r="AB3" s="54">
        <f>MIN(F3:F8)</f>
        <v>9.5747563656071506</v>
      </c>
      <c r="AC3" s="54">
        <f>MAX(F3:F8)</f>
        <v>13.032945108759</v>
      </c>
      <c r="AD3" s="54">
        <f>MIN(G3:G8)</f>
        <v>9.4286561771171407</v>
      </c>
      <c r="AE3" s="54">
        <f>MAX(G3:G8)</f>
        <v>9.4286561771171407</v>
      </c>
      <c r="AF3" s="53">
        <f>MIN(H3:H8)</f>
        <v>414.00000000000102</v>
      </c>
      <c r="AG3" s="53">
        <f>MAX(H3:H8)</f>
        <v>546.00000000000205</v>
      </c>
      <c r="AH3" s="47" t="str" cm="1">
        <f t="array" ref="AH3">_xlfn.TEXTJOIN(";", TRUE, IF( F3:F8=(MIN(F3:F8)), B3:B8, ""))</f>
        <v>Week 41</v>
      </c>
      <c r="AI3" s="47" t="str" cm="1">
        <f t="array" ref="AI3">_xlfn.TEXTJOIN(";", TRUE, IF( F3:F8=(MAX(F3:F8)), B3:B8, ""))</f>
        <v>Week 45</v>
      </c>
      <c r="AJ3" s="47" t="str">
        <f>INDEX(B3:B8, MATCH(MIN(H3:H8), H3:H8, 0))</f>
        <v>Week 43</v>
      </c>
      <c r="AK3" s="47" t="str">
        <f>INDEX(B3:B8, MATCH(MAX(H3:H8), H3:H8, 0))</f>
        <v>Week 42</v>
      </c>
      <c r="AL3" s="47">
        <f>AVERAGE(F3:F8)</f>
        <v>11.074685751765543</v>
      </c>
      <c r="AM3" s="47">
        <f>AVERAGE(G3:G8)</f>
        <v>9.4286561771171407</v>
      </c>
      <c r="AN3" s="51">
        <f>AVERAGE(H3:H8)</f>
        <v>485.50000000000023</v>
      </c>
      <c r="AO3" s="52" t="str">
        <f>IF(AM3&gt;AL3, "Yes", "No")</f>
        <v>No</v>
      </c>
      <c r="AP3" s="50">
        <f>(AM3-AL3)</f>
        <v>-1.6460295746484022</v>
      </c>
      <c r="AQ3" s="51">
        <f>TRUNC((AN3/AL3)*AP3,0)</f>
        <v>-72</v>
      </c>
      <c r="AR3" s="43" t="str">
        <f>IF(G3&gt;F3, "Yes", "No")</f>
        <v>No</v>
      </c>
      <c r="AS3" s="46">
        <f>(G3-F3)</f>
        <v>-0.14610018849000994</v>
      </c>
      <c r="AT3" s="45">
        <f>TRUNC((H3*AS3)/F3,0)</f>
        <v>-7</v>
      </c>
    </row>
    <row r="4" spans="1:49" ht="16.5" thickBot="1" x14ac:dyDescent="0.3">
      <c r="A4" s="66"/>
      <c r="B4" s="18" t="s">
        <v>4</v>
      </c>
      <c r="C4" s="8">
        <v>0.85855131118446115</v>
      </c>
      <c r="D4" s="9">
        <v>0.88418691867286403</v>
      </c>
      <c r="E4" s="2">
        <v>301445</v>
      </c>
      <c r="F4" s="13">
        <v>11.1077430734271</v>
      </c>
      <c r="G4" s="1">
        <v>9.4286561771171407</v>
      </c>
      <c r="H4" s="28">
        <v>546.00000000000205</v>
      </c>
      <c r="I4" s="70"/>
      <c r="J4" s="62"/>
      <c r="K4" s="62"/>
      <c r="L4" s="62"/>
      <c r="M4" s="58"/>
      <c r="N4" s="58"/>
      <c r="O4" s="59"/>
      <c r="P4" s="58"/>
      <c r="Q4" s="58"/>
      <c r="R4" s="58"/>
      <c r="S4" s="62"/>
      <c r="T4" s="62"/>
      <c r="U4" s="60"/>
      <c r="V4" s="57"/>
      <c r="W4" s="56"/>
      <c r="X4" s="60"/>
      <c r="Y4" s="43" t="str">
        <f t="shared" ref="Y4:Y62" si="0">IF(C4&gt;D4, "Yes", "No")</f>
        <v>No</v>
      </c>
      <c r="Z4" s="44">
        <f t="shared" ref="Z4:Z62" si="1">(C4-D4)</f>
        <v>-2.5635607488402878E-2</v>
      </c>
      <c r="AA4" s="45">
        <f t="shared" ref="AA4:AA62" si="2">TRUNC((E4*Z4)/C4,0)</f>
        <v>-9000</v>
      </c>
      <c r="AB4" s="55"/>
      <c r="AC4" s="55"/>
      <c r="AD4" s="55"/>
      <c r="AE4" s="55"/>
      <c r="AF4" s="53"/>
      <c r="AG4" s="53"/>
      <c r="AH4" s="47"/>
      <c r="AI4" s="47"/>
      <c r="AJ4" s="47"/>
      <c r="AK4" s="47"/>
      <c r="AL4" s="47"/>
      <c r="AM4" s="47"/>
      <c r="AN4" s="51"/>
      <c r="AO4" s="52"/>
      <c r="AP4" s="50"/>
      <c r="AQ4" s="51"/>
      <c r="AR4" s="43" t="str">
        <f t="shared" ref="AR4:AR62" si="3">IF(G4&gt;F4, "Yes", "No")</f>
        <v>No</v>
      </c>
      <c r="AS4" s="46">
        <f t="shared" ref="AS4:AS62" si="4">(G4-F4)</f>
        <v>-1.6790868963099594</v>
      </c>
      <c r="AT4" s="45">
        <f t="shared" ref="AT4:AT62" si="5">TRUNC((H4*AS4)/F4,0)</f>
        <v>-82</v>
      </c>
    </row>
    <row r="5" spans="1:49" ht="16.5" thickBot="1" x14ac:dyDescent="0.3">
      <c r="A5" s="66"/>
      <c r="B5" s="18" t="s">
        <v>5</v>
      </c>
      <c r="C5" s="8">
        <v>0.86140500155650102</v>
      </c>
      <c r="D5" s="9">
        <v>0.88418691867286403</v>
      </c>
      <c r="E5" s="2">
        <v>240925</v>
      </c>
      <c r="F5" s="13">
        <v>10.4790494945251</v>
      </c>
      <c r="G5" s="1">
        <v>9.4286561771171407</v>
      </c>
      <c r="H5" s="28">
        <v>414.00000000000102</v>
      </c>
      <c r="I5" s="70"/>
      <c r="J5" s="62"/>
      <c r="K5" s="62"/>
      <c r="L5" s="62"/>
      <c r="M5" s="58"/>
      <c r="N5" s="58"/>
      <c r="O5" s="59"/>
      <c r="P5" s="58"/>
      <c r="Q5" s="58"/>
      <c r="R5" s="58"/>
      <c r="S5" s="62"/>
      <c r="T5" s="62"/>
      <c r="U5" s="60"/>
      <c r="V5" s="57"/>
      <c r="W5" s="56"/>
      <c r="X5" s="60"/>
      <c r="Y5" s="43" t="str">
        <f t="shared" si="0"/>
        <v>No</v>
      </c>
      <c r="Z5" s="44">
        <f t="shared" si="1"/>
        <v>-2.2781917116363015E-2</v>
      </c>
      <c r="AA5" s="45">
        <f t="shared" si="2"/>
        <v>-6371</v>
      </c>
      <c r="AB5" s="55"/>
      <c r="AC5" s="55"/>
      <c r="AD5" s="55"/>
      <c r="AE5" s="55"/>
      <c r="AF5" s="53"/>
      <c r="AG5" s="53"/>
      <c r="AH5" s="47"/>
      <c r="AI5" s="47"/>
      <c r="AJ5" s="47"/>
      <c r="AK5" s="47"/>
      <c r="AL5" s="47"/>
      <c r="AM5" s="47"/>
      <c r="AN5" s="51"/>
      <c r="AO5" s="52"/>
      <c r="AP5" s="50"/>
      <c r="AQ5" s="51"/>
      <c r="AR5" s="43" t="str">
        <f t="shared" si="3"/>
        <v>No</v>
      </c>
      <c r="AS5" s="46">
        <f t="shared" si="4"/>
        <v>-1.0503933174079592</v>
      </c>
      <c r="AT5" s="45">
        <f t="shared" si="5"/>
        <v>-41</v>
      </c>
    </row>
    <row r="6" spans="1:49" ht="16.5" thickBot="1" x14ac:dyDescent="0.3">
      <c r="A6" s="66"/>
      <c r="B6" s="18" t="s">
        <v>6</v>
      </c>
      <c r="C6" s="8">
        <v>0.90089140798273304</v>
      </c>
      <c r="D6" s="9">
        <v>0.88418691867286403</v>
      </c>
      <c r="E6" s="2">
        <v>235358</v>
      </c>
      <c r="F6" s="13">
        <v>10.9268268860985</v>
      </c>
      <c r="G6" s="1">
        <v>9.4286561771171407</v>
      </c>
      <c r="H6" s="28">
        <v>536.99999999999898</v>
      </c>
      <c r="I6" s="70"/>
      <c r="J6" s="62"/>
      <c r="K6" s="62"/>
      <c r="L6" s="62"/>
      <c r="M6" s="58"/>
      <c r="N6" s="58"/>
      <c r="O6" s="59"/>
      <c r="P6" s="58"/>
      <c r="Q6" s="58"/>
      <c r="R6" s="58"/>
      <c r="S6" s="62"/>
      <c r="T6" s="62"/>
      <c r="U6" s="60"/>
      <c r="V6" s="57"/>
      <c r="W6" s="56"/>
      <c r="X6" s="60"/>
      <c r="Y6" s="43" t="str">
        <f t="shared" si="0"/>
        <v>Yes</v>
      </c>
      <c r="Z6" s="44">
        <f t="shared" si="1"/>
        <v>1.6704489309869008E-2</v>
      </c>
      <c r="AA6" s="45">
        <f t="shared" si="2"/>
        <v>4364</v>
      </c>
      <c r="AB6" s="55"/>
      <c r="AC6" s="55"/>
      <c r="AD6" s="55"/>
      <c r="AE6" s="55"/>
      <c r="AF6" s="53"/>
      <c r="AG6" s="53"/>
      <c r="AH6" s="47"/>
      <c r="AI6" s="47"/>
      <c r="AJ6" s="47"/>
      <c r="AK6" s="47"/>
      <c r="AL6" s="47"/>
      <c r="AM6" s="47"/>
      <c r="AN6" s="51"/>
      <c r="AO6" s="52"/>
      <c r="AP6" s="50"/>
      <c r="AQ6" s="51"/>
      <c r="AR6" s="43" t="str">
        <f t="shared" si="3"/>
        <v>No</v>
      </c>
      <c r="AS6" s="46">
        <f t="shared" si="4"/>
        <v>-1.498170708981359</v>
      </c>
      <c r="AT6" s="45">
        <f t="shared" si="5"/>
        <v>-73</v>
      </c>
    </row>
    <row r="7" spans="1:49" ht="16.5" thickBot="1" x14ac:dyDescent="0.3">
      <c r="A7" s="66"/>
      <c r="B7" s="18" t="s">
        <v>7</v>
      </c>
      <c r="C7" s="8">
        <v>0.84572930961680604</v>
      </c>
      <c r="D7" s="9">
        <v>0.88418691867286403</v>
      </c>
      <c r="E7" s="2">
        <v>303136</v>
      </c>
      <c r="F7" s="13">
        <v>13.032945108759</v>
      </c>
      <c r="G7" s="1">
        <v>9.4286561771171407</v>
      </c>
      <c r="H7" s="28">
        <v>502.99999999999898</v>
      </c>
      <c r="I7" s="70"/>
      <c r="J7" s="62"/>
      <c r="K7" s="62"/>
      <c r="L7" s="62"/>
      <c r="M7" s="58"/>
      <c r="N7" s="58"/>
      <c r="O7" s="59"/>
      <c r="P7" s="58"/>
      <c r="Q7" s="58"/>
      <c r="R7" s="58"/>
      <c r="S7" s="62"/>
      <c r="T7" s="62"/>
      <c r="U7" s="60"/>
      <c r="V7" s="57"/>
      <c r="W7" s="56"/>
      <c r="X7" s="60"/>
      <c r="Y7" s="43" t="str">
        <f t="shared" si="0"/>
        <v>No</v>
      </c>
      <c r="Z7" s="44">
        <f t="shared" si="1"/>
        <v>-3.8457609056057995E-2</v>
      </c>
      <c r="AA7" s="45">
        <f t="shared" si="2"/>
        <v>-13784</v>
      </c>
      <c r="AB7" s="55"/>
      <c r="AC7" s="55"/>
      <c r="AD7" s="55"/>
      <c r="AE7" s="55"/>
      <c r="AF7" s="53"/>
      <c r="AG7" s="53"/>
      <c r="AH7" s="47"/>
      <c r="AI7" s="47"/>
      <c r="AJ7" s="47"/>
      <c r="AK7" s="47"/>
      <c r="AL7" s="47"/>
      <c r="AM7" s="47"/>
      <c r="AN7" s="51"/>
      <c r="AO7" s="52"/>
      <c r="AP7" s="50"/>
      <c r="AQ7" s="51"/>
      <c r="AR7" s="43" t="str">
        <f t="shared" si="3"/>
        <v>No</v>
      </c>
      <c r="AS7" s="46">
        <f t="shared" si="4"/>
        <v>-3.6042889316418592</v>
      </c>
      <c r="AT7" s="45">
        <f t="shared" si="5"/>
        <v>-139</v>
      </c>
    </row>
    <row r="8" spans="1:49" ht="16.5" thickBot="1" x14ac:dyDescent="0.3">
      <c r="A8" s="67"/>
      <c r="B8" s="19" t="s">
        <v>8</v>
      </c>
      <c r="C8" s="10">
        <v>0.88592519452062213</v>
      </c>
      <c r="D8" s="11">
        <v>0.88418691867286403</v>
      </c>
      <c r="E8" s="12">
        <v>295727</v>
      </c>
      <c r="F8" s="14">
        <v>11.3267935821764</v>
      </c>
      <c r="G8" s="15">
        <v>9.4286561771171407</v>
      </c>
      <c r="H8" s="29">
        <v>436</v>
      </c>
      <c r="I8" s="70"/>
      <c r="J8" s="62"/>
      <c r="K8" s="62"/>
      <c r="L8" s="62"/>
      <c r="M8" s="58"/>
      <c r="N8" s="58"/>
      <c r="O8" s="59"/>
      <c r="P8" s="58"/>
      <c r="Q8" s="58"/>
      <c r="R8" s="58"/>
      <c r="S8" s="62"/>
      <c r="T8" s="62"/>
      <c r="U8" s="60"/>
      <c r="V8" s="57"/>
      <c r="W8" s="56"/>
      <c r="X8" s="60"/>
      <c r="Y8" s="43" t="str">
        <f t="shared" si="0"/>
        <v>Yes</v>
      </c>
      <c r="Z8" s="44">
        <f t="shared" si="1"/>
        <v>1.7382758477580973E-3</v>
      </c>
      <c r="AA8" s="45">
        <f t="shared" si="2"/>
        <v>580</v>
      </c>
      <c r="AB8" s="55"/>
      <c r="AC8" s="55"/>
      <c r="AD8" s="55"/>
      <c r="AE8" s="55"/>
      <c r="AF8" s="53"/>
      <c r="AG8" s="53"/>
      <c r="AH8" s="47"/>
      <c r="AI8" s="47"/>
      <c r="AJ8" s="47"/>
      <c r="AK8" s="47"/>
      <c r="AL8" s="47"/>
      <c r="AM8" s="47"/>
      <c r="AN8" s="51"/>
      <c r="AO8" s="52"/>
      <c r="AP8" s="50"/>
      <c r="AQ8" s="51"/>
      <c r="AR8" s="43" t="str">
        <f t="shared" si="3"/>
        <v>No</v>
      </c>
      <c r="AS8" s="46">
        <f t="shared" si="4"/>
        <v>-1.8981374050592592</v>
      </c>
      <c r="AT8" s="45">
        <f t="shared" si="5"/>
        <v>-73</v>
      </c>
    </row>
    <row r="9" spans="1:49" ht="16.5" thickBot="1" x14ac:dyDescent="0.3">
      <c r="A9" s="65" t="s">
        <v>16</v>
      </c>
      <c r="B9" s="20" t="s">
        <v>3</v>
      </c>
      <c r="C9" s="21">
        <v>0.93093083235638907</v>
      </c>
      <c r="D9" s="22">
        <v>0.92614045170863013</v>
      </c>
      <c r="E9" s="23">
        <v>213250</v>
      </c>
      <c r="F9" s="24">
        <v>9.9568871839193793</v>
      </c>
      <c r="G9" s="25">
        <v>7.5</v>
      </c>
      <c r="H9" s="27">
        <v>394</v>
      </c>
      <c r="I9" s="70">
        <f t="shared" ref="I9" si="6">MIN(C9:C14)</f>
        <v>0.85690253331092303</v>
      </c>
      <c r="J9" s="61">
        <f t="shared" ref="J9" si="7">MAX(C9:C14)</f>
        <v>0.93093083235638907</v>
      </c>
      <c r="K9" s="61">
        <f t="shared" ref="K9" si="8">MIN(D9:D14)</f>
        <v>0.84938602728212897</v>
      </c>
      <c r="L9" s="61">
        <f t="shared" ref="L9" si="9">MAX(D9:D14)</f>
        <v>0.92614045170863013</v>
      </c>
      <c r="M9" s="58">
        <f t="shared" ref="M9" si="10">MIN(E9:E14)</f>
        <v>157917</v>
      </c>
      <c r="N9" s="58">
        <f t="shared" ref="N9" si="11">MAX(E9:E14)</f>
        <v>219996</v>
      </c>
      <c r="O9" s="59" t="str" cm="1">
        <f t="array" ref="O9">_xlfn.TEXTJOIN(";", TRUE, IF( C9:C14=(MAX(C9:C14)), B9:B14, ""))</f>
        <v>Week 41</v>
      </c>
      <c r="P9" s="58" t="str" cm="1">
        <f t="array" ref="P9">_xlfn.TEXTJOIN(";", TRUE, IF( C9:C14=(MIN(C9:C14)), B9:B14, ""))</f>
        <v>Week 45</v>
      </c>
      <c r="Q9" s="58" t="str">
        <f t="shared" ref="Q9" si="12">INDEX(B9:B14, MATCH(MIN(E9:E14), E9:E14, 0))</f>
        <v>Week 44</v>
      </c>
      <c r="R9" s="58" t="str">
        <f t="shared" ref="R9" si="13">INDEX(B9:B14, MATCH(MAX(E9:E14), E9:E14, 0))</f>
        <v>Week 46</v>
      </c>
      <c r="S9" s="61">
        <f t="shared" ref="S9:U9" si="14">AVERAGE(C9:C14)</f>
        <v>0.90688093436911543</v>
      </c>
      <c r="T9" s="61">
        <f t="shared" si="14"/>
        <v>0.88776323949537961</v>
      </c>
      <c r="U9" s="60">
        <f t="shared" si="14"/>
        <v>196457.5</v>
      </c>
      <c r="V9" s="57" t="str">
        <f t="shared" ref="V9" si="15">IF(S9&gt;T9, "Yes", "No")</f>
        <v>Yes</v>
      </c>
      <c r="W9" s="56">
        <f t="shared" ref="W9" si="16">(S9-T9)</f>
        <v>1.9117694873735824E-2</v>
      </c>
      <c r="X9" s="60">
        <f t="shared" ref="X9" si="17">TRUNC((U9/S9)*W9,0)</f>
        <v>4141</v>
      </c>
      <c r="Y9" s="43" t="str">
        <f t="shared" si="0"/>
        <v>Yes</v>
      </c>
      <c r="Z9" s="44">
        <f t="shared" si="1"/>
        <v>4.7903806477589406E-3</v>
      </c>
      <c r="AA9" s="45">
        <f t="shared" si="2"/>
        <v>1097</v>
      </c>
      <c r="AB9" s="54">
        <f t="shared" ref="AB9" si="18">MIN(F9:F14)</f>
        <v>9.0977426629286295</v>
      </c>
      <c r="AC9" s="54">
        <f t="shared" ref="AC9" si="19">MAX(F9:F14)</f>
        <v>11.123801365788699</v>
      </c>
      <c r="AD9" s="54">
        <f t="shared" ref="AD9" si="20">MIN(G9:G14)</f>
        <v>7.5</v>
      </c>
      <c r="AE9" s="54">
        <f t="shared" ref="AE9" si="21">MAX(G9:G14)</f>
        <v>7.5</v>
      </c>
      <c r="AF9" s="53">
        <f t="shared" ref="AF9" si="22">MIN(H9:H14)</f>
        <v>282</v>
      </c>
      <c r="AG9" s="53">
        <f t="shared" ref="AG9" si="23">MAX(H9:H14)</f>
        <v>433</v>
      </c>
      <c r="AH9" s="47" t="str" cm="1">
        <f t="array" ref="AH9">_xlfn.TEXTJOIN(";", TRUE, IF( F9:F14=(MIN(F9:F14)), B9:B14, ""))</f>
        <v>Week 43</v>
      </c>
      <c r="AI9" s="47" t="str" cm="1">
        <f t="array" ref="AI9">_xlfn.TEXTJOIN(";", TRUE, IF( F9:F14=(MAX(F9:F14)), B9:B14, ""))</f>
        <v>Week 45</v>
      </c>
      <c r="AJ9" s="47" t="str">
        <f t="shared" ref="AJ9" si="24">INDEX(B9:B14, MATCH(MIN(H9:H14), H9:H14, 0))</f>
        <v>Week 43</v>
      </c>
      <c r="AK9" s="47" t="str">
        <f t="shared" ref="AK9" si="25">INDEX(B9:B14, MATCH(MAX(H9:H14), H9:H14, 0))</f>
        <v>Week 42</v>
      </c>
      <c r="AL9" s="47">
        <f>AVERAGE(F9:F14)</f>
        <v>10.233996751394267</v>
      </c>
      <c r="AM9" s="47">
        <f>AVERAGE(G9:G14)</f>
        <v>7.5</v>
      </c>
      <c r="AN9" s="51">
        <f>AVERAGE(H9:H14)</f>
        <v>384.83333333333331</v>
      </c>
      <c r="AO9" s="52" t="str">
        <f t="shared" ref="AO9" si="26">IF(AM9&gt;AL9, "Yes", "No")</f>
        <v>No</v>
      </c>
      <c r="AP9" s="50">
        <f t="shared" ref="AP9" si="27">(AM9-AL9)</f>
        <v>-2.7339967513942671</v>
      </c>
      <c r="AQ9" s="51">
        <f t="shared" ref="AQ9" si="28">TRUNC((AN9/AL9)*AP9,0)</f>
        <v>-102</v>
      </c>
      <c r="AR9" s="43" t="str">
        <f t="shared" si="3"/>
        <v>No</v>
      </c>
      <c r="AS9" s="46">
        <f t="shared" si="4"/>
        <v>-2.4568871839193793</v>
      </c>
      <c r="AT9" s="45">
        <f t="shared" si="5"/>
        <v>-97</v>
      </c>
    </row>
    <row r="10" spans="1:49" ht="16.5" thickBot="1" x14ac:dyDescent="0.3">
      <c r="A10" s="66"/>
      <c r="B10" s="18" t="s">
        <v>4</v>
      </c>
      <c r="C10" s="8">
        <v>0.93090045555878709</v>
      </c>
      <c r="D10" s="9">
        <v>0.92614045170863013</v>
      </c>
      <c r="E10" s="2">
        <v>206340</v>
      </c>
      <c r="F10" s="13">
        <v>11.0143084260731</v>
      </c>
      <c r="G10" s="1">
        <v>7.5</v>
      </c>
      <c r="H10" s="28">
        <v>433</v>
      </c>
      <c r="I10" s="70"/>
      <c r="J10" s="62"/>
      <c r="K10" s="62"/>
      <c r="L10" s="62"/>
      <c r="M10" s="58"/>
      <c r="N10" s="58"/>
      <c r="O10" s="59"/>
      <c r="P10" s="58"/>
      <c r="Q10" s="58"/>
      <c r="R10" s="58"/>
      <c r="S10" s="62"/>
      <c r="T10" s="62"/>
      <c r="U10" s="60"/>
      <c r="V10" s="57"/>
      <c r="W10" s="56"/>
      <c r="X10" s="60"/>
      <c r="Y10" s="43" t="str">
        <f t="shared" si="0"/>
        <v>Yes</v>
      </c>
      <c r="Z10" s="44">
        <f t="shared" si="1"/>
        <v>4.7600038501569575E-3</v>
      </c>
      <c r="AA10" s="45">
        <f t="shared" si="2"/>
        <v>1055</v>
      </c>
      <c r="AB10" s="55"/>
      <c r="AC10" s="55"/>
      <c r="AD10" s="55"/>
      <c r="AE10" s="55"/>
      <c r="AF10" s="53"/>
      <c r="AG10" s="53"/>
      <c r="AH10" s="47"/>
      <c r="AI10" s="47"/>
      <c r="AJ10" s="47"/>
      <c r="AK10" s="47"/>
      <c r="AL10" s="47"/>
      <c r="AM10" s="47"/>
      <c r="AN10" s="51"/>
      <c r="AO10" s="52"/>
      <c r="AP10" s="50"/>
      <c r="AQ10" s="51"/>
      <c r="AR10" s="43" t="str">
        <f t="shared" si="3"/>
        <v>No</v>
      </c>
      <c r="AS10" s="46">
        <f t="shared" si="4"/>
        <v>-3.5143084260731001</v>
      </c>
      <c r="AT10" s="45">
        <f t="shared" si="5"/>
        <v>-138</v>
      </c>
    </row>
    <row r="11" spans="1:49" ht="16.5" thickBot="1" x14ac:dyDescent="0.3">
      <c r="A11" s="66"/>
      <c r="B11" s="18" t="s">
        <v>5</v>
      </c>
      <c r="C11" s="8">
        <v>0.91904217037771696</v>
      </c>
      <c r="D11" s="9">
        <v>0.92614045170863013</v>
      </c>
      <c r="E11" s="2">
        <v>208701</v>
      </c>
      <c r="F11" s="13">
        <v>9.0977426629286295</v>
      </c>
      <c r="G11" s="1">
        <v>7.5</v>
      </c>
      <c r="H11" s="28">
        <v>282</v>
      </c>
      <c r="I11" s="70"/>
      <c r="J11" s="62"/>
      <c r="K11" s="62"/>
      <c r="L11" s="62"/>
      <c r="M11" s="58"/>
      <c r="N11" s="58"/>
      <c r="O11" s="59"/>
      <c r="P11" s="58"/>
      <c r="Q11" s="58"/>
      <c r="R11" s="58"/>
      <c r="S11" s="62"/>
      <c r="T11" s="62"/>
      <c r="U11" s="60"/>
      <c r="V11" s="57"/>
      <c r="W11" s="56"/>
      <c r="X11" s="60"/>
      <c r="Y11" s="43" t="str">
        <f t="shared" si="0"/>
        <v>No</v>
      </c>
      <c r="Z11" s="44">
        <f t="shared" si="1"/>
        <v>-7.0982813309131698E-3</v>
      </c>
      <c r="AA11" s="45">
        <f t="shared" si="2"/>
        <v>-1611</v>
      </c>
      <c r="AB11" s="55"/>
      <c r="AC11" s="55"/>
      <c r="AD11" s="55"/>
      <c r="AE11" s="55"/>
      <c r="AF11" s="53"/>
      <c r="AG11" s="53"/>
      <c r="AH11" s="47"/>
      <c r="AI11" s="47"/>
      <c r="AJ11" s="47"/>
      <c r="AK11" s="47"/>
      <c r="AL11" s="47"/>
      <c r="AM11" s="47"/>
      <c r="AN11" s="51"/>
      <c r="AO11" s="52"/>
      <c r="AP11" s="50"/>
      <c r="AQ11" s="51"/>
      <c r="AR11" s="43" t="str">
        <f t="shared" si="3"/>
        <v>No</v>
      </c>
      <c r="AS11" s="46">
        <f t="shared" si="4"/>
        <v>-1.5977426629286295</v>
      </c>
      <c r="AT11" s="45">
        <f t="shared" si="5"/>
        <v>-49</v>
      </c>
    </row>
    <row r="12" spans="1:49" ht="16.5" thickBot="1" x14ac:dyDescent="0.3">
      <c r="A12" s="66"/>
      <c r="B12" s="18" t="s">
        <v>6</v>
      </c>
      <c r="C12" s="8">
        <v>0.91220704547325515</v>
      </c>
      <c r="D12" s="9">
        <v>0.84938602728212897</v>
      </c>
      <c r="E12" s="2">
        <v>157917</v>
      </c>
      <c r="F12" s="13">
        <v>9.1909615195722996</v>
      </c>
      <c r="G12" s="1">
        <v>7.5</v>
      </c>
      <c r="H12" s="28">
        <v>393</v>
      </c>
      <c r="I12" s="70"/>
      <c r="J12" s="62"/>
      <c r="K12" s="62"/>
      <c r="L12" s="62"/>
      <c r="M12" s="58"/>
      <c r="N12" s="58"/>
      <c r="O12" s="59"/>
      <c r="P12" s="58"/>
      <c r="Q12" s="58"/>
      <c r="R12" s="58"/>
      <c r="S12" s="62"/>
      <c r="T12" s="62"/>
      <c r="U12" s="60"/>
      <c r="V12" s="57"/>
      <c r="W12" s="56"/>
      <c r="X12" s="60"/>
      <c r="Y12" s="43" t="str">
        <f t="shared" si="0"/>
        <v>Yes</v>
      </c>
      <c r="Z12" s="44">
        <f t="shared" si="1"/>
        <v>6.2821018191126177E-2</v>
      </c>
      <c r="AA12" s="45">
        <f t="shared" si="2"/>
        <v>10875</v>
      </c>
      <c r="AB12" s="55"/>
      <c r="AC12" s="55"/>
      <c r="AD12" s="55"/>
      <c r="AE12" s="55"/>
      <c r="AF12" s="53"/>
      <c r="AG12" s="53"/>
      <c r="AH12" s="47"/>
      <c r="AI12" s="47"/>
      <c r="AJ12" s="47"/>
      <c r="AK12" s="47"/>
      <c r="AL12" s="47"/>
      <c r="AM12" s="47"/>
      <c r="AN12" s="51"/>
      <c r="AO12" s="52"/>
      <c r="AP12" s="50"/>
      <c r="AQ12" s="51"/>
      <c r="AR12" s="43" t="str">
        <f t="shared" si="3"/>
        <v>No</v>
      </c>
      <c r="AS12" s="46">
        <f t="shared" si="4"/>
        <v>-1.6909615195722996</v>
      </c>
      <c r="AT12" s="45">
        <f t="shared" si="5"/>
        <v>-72</v>
      </c>
    </row>
    <row r="13" spans="1:49" ht="16.5" thickBot="1" x14ac:dyDescent="0.3">
      <c r="A13" s="66"/>
      <c r="B13" s="18" t="s">
        <v>7</v>
      </c>
      <c r="C13" s="8">
        <v>0.85690253331092303</v>
      </c>
      <c r="D13" s="9">
        <v>0.84938602728212897</v>
      </c>
      <c r="E13" s="2">
        <v>172541</v>
      </c>
      <c r="F13" s="13">
        <v>11.123801365788699</v>
      </c>
      <c r="G13" s="1">
        <v>7.5</v>
      </c>
      <c r="H13" s="28">
        <v>374</v>
      </c>
      <c r="I13" s="70"/>
      <c r="J13" s="62"/>
      <c r="K13" s="62"/>
      <c r="L13" s="62"/>
      <c r="M13" s="58"/>
      <c r="N13" s="58"/>
      <c r="O13" s="59"/>
      <c r="P13" s="58"/>
      <c r="Q13" s="58"/>
      <c r="R13" s="58"/>
      <c r="S13" s="62"/>
      <c r="T13" s="62"/>
      <c r="U13" s="60"/>
      <c r="V13" s="57"/>
      <c r="W13" s="56"/>
      <c r="X13" s="60"/>
      <c r="Y13" s="43" t="str">
        <f t="shared" si="0"/>
        <v>Yes</v>
      </c>
      <c r="Z13" s="44">
        <f t="shared" si="1"/>
        <v>7.5165060287940566E-3</v>
      </c>
      <c r="AA13" s="45">
        <f t="shared" si="2"/>
        <v>1513</v>
      </c>
      <c r="AB13" s="55"/>
      <c r="AC13" s="55"/>
      <c r="AD13" s="55"/>
      <c r="AE13" s="55"/>
      <c r="AF13" s="53"/>
      <c r="AG13" s="53"/>
      <c r="AH13" s="47"/>
      <c r="AI13" s="47"/>
      <c r="AJ13" s="47"/>
      <c r="AK13" s="47"/>
      <c r="AL13" s="47"/>
      <c r="AM13" s="47"/>
      <c r="AN13" s="51"/>
      <c r="AO13" s="52"/>
      <c r="AP13" s="50"/>
      <c r="AQ13" s="51"/>
      <c r="AR13" s="43" t="str">
        <f t="shared" si="3"/>
        <v>No</v>
      </c>
      <c r="AS13" s="46">
        <f t="shared" si="4"/>
        <v>-3.6238013657886992</v>
      </c>
      <c r="AT13" s="45">
        <f t="shared" si="5"/>
        <v>-121</v>
      </c>
    </row>
    <row r="14" spans="1:49" ht="16.5" thickBot="1" x14ac:dyDescent="0.3">
      <c r="A14" s="67"/>
      <c r="B14" s="19" t="s">
        <v>8</v>
      </c>
      <c r="C14" s="10">
        <v>0.89130256913762096</v>
      </c>
      <c r="D14" s="11">
        <v>0.84938602728212897</v>
      </c>
      <c r="E14" s="12">
        <v>219996</v>
      </c>
      <c r="F14" s="14">
        <v>11.0202793500835</v>
      </c>
      <c r="G14" s="15">
        <v>7.5</v>
      </c>
      <c r="H14" s="29">
        <v>433</v>
      </c>
      <c r="I14" s="70"/>
      <c r="J14" s="62"/>
      <c r="K14" s="62"/>
      <c r="L14" s="62"/>
      <c r="M14" s="58"/>
      <c r="N14" s="58"/>
      <c r="O14" s="59"/>
      <c r="P14" s="58"/>
      <c r="Q14" s="58"/>
      <c r="R14" s="58"/>
      <c r="S14" s="62"/>
      <c r="T14" s="62"/>
      <c r="U14" s="60"/>
      <c r="V14" s="57"/>
      <c r="W14" s="56"/>
      <c r="X14" s="60"/>
      <c r="Y14" s="43" t="str">
        <f t="shared" si="0"/>
        <v>Yes</v>
      </c>
      <c r="Z14" s="44">
        <f t="shared" si="1"/>
        <v>4.1916541855491984E-2</v>
      </c>
      <c r="AA14" s="45">
        <f t="shared" si="2"/>
        <v>10346</v>
      </c>
      <c r="AB14" s="55"/>
      <c r="AC14" s="55"/>
      <c r="AD14" s="55"/>
      <c r="AE14" s="55"/>
      <c r="AF14" s="53"/>
      <c r="AG14" s="53"/>
      <c r="AH14" s="47"/>
      <c r="AI14" s="47"/>
      <c r="AJ14" s="47"/>
      <c r="AK14" s="47"/>
      <c r="AL14" s="47"/>
      <c r="AM14" s="47"/>
      <c r="AN14" s="51"/>
      <c r="AO14" s="52"/>
      <c r="AP14" s="50"/>
      <c r="AQ14" s="51"/>
      <c r="AR14" s="43" t="str">
        <f t="shared" si="3"/>
        <v>No</v>
      </c>
      <c r="AS14" s="46">
        <f t="shared" si="4"/>
        <v>-3.5202793500835003</v>
      </c>
      <c r="AT14" s="45">
        <f t="shared" si="5"/>
        <v>-138</v>
      </c>
    </row>
    <row r="15" spans="1:49" ht="16.5" thickBot="1" x14ac:dyDescent="0.3">
      <c r="A15" s="65" t="s">
        <v>24</v>
      </c>
      <c r="B15" s="20" t="s">
        <v>3</v>
      </c>
      <c r="C15" s="21">
        <v>0.86177337127933107</v>
      </c>
      <c r="D15" s="22">
        <v>0.89200000000000002</v>
      </c>
      <c r="E15" s="23">
        <v>4188057</v>
      </c>
      <c r="F15" s="24">
        <v>9.2432350529431009</v>
      </c>
      <c r="G15" s="25">
        <v>10.220000000000001</v>
      </c>
      <c r="H15" s="27">
        <v>4534</v>
      </c>
      <c r="I15" s="70">
        <f t="shared" ref="I15" si="29">MIN(C15:C20)</f>
        <v>0.86177337127933107</v>
      </c>
      <c r="J15" s="61">
        <f t="shared" ref="J15" si="30">MAX(C15:C20)</f>
        <v>0.89963460784626115</v>
      </c>
      <c r="K15" s="61">
        <f t="shared" ref="K15" si="31">MIN(D15:D20)</f>
        <v>0.89200000000000002</v>
      </c>
      <c r="L15" s="61">
        <f t="shared" ref="L15" si="32">MAX(D15:D20)</f>
        <v>0.89200000000000002</v>
      </c>
      <c r="M15" s="58">
        <f t="shared" ref="M15" si="33">MIN(E15:E20)</f>
        <v>3388401</v>
      </c>
      <c r="N15" s="58">
        <f t="shared" ref="N15" si="34">MAX(E15:E20)</f>
        <v>4262134</v>
      </c>
      <c r="O15" s="59" t="str" cm="1">
        <f t="array" ref="O15">_xlfn.TEXTJOIN(";", TRUE, IF( C15:C20=(MAX(C15:C20)), B15:B20, ""))</f>
        <v>Week 43</v>
      </c>
      <c r="P15" s="58" t="str" cm="1">
        <f t="array" ref="P15">_xlfn.TEXTJOIN(";", TRUE, IF( C15:C20=(MIN(C15:C20)), B15:B20, ""))</f>
        <v>Week 41</v>
      </c>
      <c r="Q15" s="58" t="str">
        <f t="shared" ref="Q15" si="35">INDEX(B15:B20, MATCH(MIN(E15:E20), E15:E20, 0))</f>
        <v>Week 44</v>
      </c>
      <c r="R15" s="58" t="str">
        <f t="shared" ref="R15" si="36">INDEX(B15:B20, MATCH(MAX(E15:E20), E15:E20, 0))</f>
        <v>Week 45</v>
      </c>
      <c r="S15" s="61">
        <f t="shared" ref="S15:U15" si="37">AVERAGE(C15:C20)</f>
        <v>0.88917505558372556</v>
      </c>
      <c r="T15" s="61">
        <f t="shared" si="37"/>
        <v>0.89200000000000002</v>
      </c>
      <c r="U15" s="60">
        <f t="shared" si="37"/>
        <v>4036764.6666666665</v>
      </c>
      <c r="V15" s="57" t="str">
        <f t="shared" ref="V15" si="38">IF(S15&gt;T15, "Yes", "No")</f>
        <v>No</v>
      </c>
      <c r="W15" s="56">
        <f t="shared" ref="W15" si="39">(S15-T15)</f>
        <v>-2.8249444162744553E-3</v>
      </c>
      <c r="X15" s="60">
        <f t="shared" ref="X15" si="40">TRUNC((U15/S15)*W15,0)</f>
        <v>-12824</v>
      </c>
      <c r="Y15" s="43" t="str">
        <f t="shared" si="0"/>
        <v>No</v>
      </c>
      <c r="Z15" s="44">
        <f t="shared" si="1"/>
        <v>-3.0226628720668947E-2</v>
      </c>
      <c r="AA15" s="45">
        <f t="shared" si="2"/>
        <v>-146895</v>
      </c>
      <c r="AB15" s="54">
        <f t="shared" ref="AB15" si="41">MIN(F15:F20)</f>
        <v>9.2432350529431009</v>
      </c>
      <c r="AC15" s="54">
        <f t="shared" ref="AC15" si="42">MAX(F15:F20)</f>
        <v>10.8023753834938</v>
      </c>
      <c r="AD15" s="54">
        <f t="shared" ref="AD15" si="43">MIN(G15:G20)</f>
        <v>10.220000000000001</v>
      </c>
      <c r="AE15" s="54">
        <f t="shared" ref="AE15" si="44">MAX(G15:G20)</f>
        <v>10.220000000000001</v>
      </c>
      <c r="AF15" s="53">
        <f t="shared" ref="AF15" si="45">MIN(H15:H20)</f>
        <v>3351</v>
      </c>
      <c r="AG15" s="53">
        <f t="shared" ref="AG15" si="46">MAX(H15:H20)</f>
        <v>4534</v>
      </c>
      <c r="AH15" s="47" t="str" cm="1">
        <f t="array" ref="AH15">_xlfn.TEXTJOIN(";", TRUE, IF( F15:F20=(MIN(F15:F20)), B15:B20, ""))</f>
        <v>Week 41</v>
      </c>
      <c r="AI15" s="47" t="str" cm="1">
        <f t="array" ref="AI15">_xlfn.TEXTJOIN(";", TRUE, IF( F15:F20=(MAX(F15:F20)), B15:B20, ""))</f>
        <v>Week 44</v>
      </c>
      <c r="AJ15" s="47" t="str">
        <f t="shared" ref="AJ15" si="47">INDEX(B15:B20, MATCH(MIN(H15:H20), H15:H20, 0))</f>
        <v>Week 45</v>
      </c>
      <c r="AK15" s="47" t="str">
        <f t="shared" ref="AK15" si="48">INDEX(B15:B20, MATCH(MAX(H15:H20), H15:H20, 0))</f>
        <v>Week 41</v>
      </c>
      <c r="AL15" s="47">
        <f>AVERAGE(F15:F20)</f>
        <v>9.9107575884150449</v>
      </c>
      <c r="AM15" s="47">
        <f>AVERAGE(G15:G20)</f>
        <v>10.220000000000001</v>
      </c>
      <c r="AN15" s="51">
        <f>AVERAGE(H15:H20)</f>
        <v>4004.1666666666665</v>
      </c>
      <c r="AO15" s="52" t="str">
        <f t="shared" ref="AO15" si="49">IF(AM15&gt;AL15, "Yes", "No")</f>
        <v>Yes</v>
      </c>
      <c r="AP15" s="50">
        <f t="shared" ref="AP15" si="50">(AM15-AL15)</f>
        <v>0.30924241158495569</v>
      </c>
      <c r="AQ15" s="51">
        <f t="shared" ref="AQ15" si="51">TRUNC((AN15/AL15)*AP15,0)</f>
        <v>124</v>
      </c>
      <c r="AR15" s="43" t="str">
        <f t="shared" si="3"/>
        <v>Yes</v>
      </c>
      <c r="AS15" s="46">
        <f t="shared" si="4"/>
        <v>0.97676494705689976</v>
      </c>
      <c r="AT15" s="45">
        <f t="shared" si="5"/>
        <v>479</v>
      </c>
    </row>
    <row r="16" spans="1:49" ht="16.5" thickBot="1" x14ac:dyDescent="0.3">
      <c r="A16" s="66"/>
      <c r="B16" s="18" t="s">
        <v>4</v>
      </c>
      <c r="C16" s="8">
        <v>0.89143201435295216</v>
      </c>
      <c r="D16" s="9">
        <v>0.89200000000000002</v>
      </c>
      <c r="E16" s="2">
        <v>4099505</v>
      </c>
      <c r="F16" s="13">
        <v>10.017746108725399</v>
      </c>
      <c r="G16" s="1">
        <v>10.220000000000001</v>
      </c>
      <c r="H16" s="28">
        <v>4389</v>
      </c>
      <c r="I16" s="70"/>
      <c r="J16" s="62"/>
      <c r="K16" s="62"/>
      <c r="L16" s="62"/>
      <c r="M16" s="58"/>
      <c r="N16" s="58"/>
      <c r="O16" s="59"/>
      <c r="P16" s="58"/>
      <c r="Q16" s="58"/>
      <c r="R16" s="58"/>
      <c r="S16" s="62"/>
      <c r="T16" s="62"/>
      <c r="U16" s="60"/>
      <c r="V16" s="57"/>
      <c r="W16" s="56"/>
      <c r="X16" s="60"/>
      <c r="Y16" s="43" t="str">
        <f t="shared" si="0"/>
        <v>No</v>
      </c>
      <c r="Z16" s="44">
        <f t="shared" si="1"/>
        <v>-5.6798564704785282E-4</v>
      </c>
      <c r="AA16" s="45">
        <f t="shared" si="2"/>
        <v>-2612</v>
      </c>
      <c r="AB16" s="55"/>
      <c r="AC16" s="55"/>
      <c r="AD16" s="55"/>
      <c r="AE16" s="55"/>
      <c r="AF16" s="53"/>
      <c r="AG16" s="53"/>
      <c r="AH16" s="47"/>
      <c r="AI16" s="47"/>
      <c r="AJ16" s="47"/>
      <c r="AK16" s="47"/>
      <c r="AL16" s="47"/>
      <c r="AM16" s="47"/>
      <c r="AN16" s="51"/>
      <c r="AO16" s="52"/>
      <c r="AP16" s="50"/>
      <c r="AQ16" s="51"/>
      <c r="AR16" s="43" t="str">
        <f t="shared" si="3"/>
        <v>Yes</v>
      </c>
      <c r="AS16" s="46">
        <f t="shared" si="4"/>
        <v>0.20225389127460147</v>
      </c>
      <c r="AT16" s="45">
        <f t="shared" si="5"/>
        <v>88</v>
      </c>
    </row>
    <row r="17" spans="1:46" ht="16.5" thickBot="1" x14ac:dyDescent="0.3">
      <c r="A17" s="66"/>
      <c r="B17" s="18" t="s">
        <v>5</v>
      </c>
      <c r="C17" s="8">
        <v>0.89963460784626115</v>
      </c>
      <c r="D17" s="9">
        <v>0.89200000000000002</v>
      </c>
      <c r="E17" s="2">
        <v>4048527</v>
      </c>
      <c r="F17" s="13">
        <v>9.8687566190713891</v>
      </c>
      <c r="G17" s="1">
        <v>10.220000000000001</v>
      </c>
      <c r="H17" s="28">
        <v>3449</v>
      </c>
      <c r="I17" s="70"/>
      <c r="J17" s="62"/>
      <c r="K17" s="62"/>
      <c r="L17" s="62"/>
      <c r="M17" s="58"/>
      <c r="N17" s="58"/>
      <c r="O17" s="59"/>
      <c r="P17" s="58"/>
      <c r="Q17" s="58"/>
      <c r="R17" s="58"/>
      <c r="S17" s="62"/>
      <c r="T17" s="62"/>
      <c r="U17" s="60"/>
      <c r="V17" s="57"/>
      <c r="W17" s="56"/>
      <c r="X17" s="60"/>
      <c r="Y17" s="43" t="str">
        <f t="shared" si="0"/>
        <v>Yes</v>
      </c>
      <c r="Z17" s="44">
        <f t="shared" si="1"/>
        <v>7.6346078462611322E-3</v>
      </c>
      <c r="AA17" s="45">
        <f t="shared" si="2"/>
        <v>34357</v>
      </c>
      <c r="AB17" s="55"/>
      <c r="AC17" s="55"/>
      <c r="AD17" s="55"/>
      <c r="AE17" s="55"/>
      <c r="AF17" s="53"/>
      <c r="AG17" s="53"/>
      <c r="AH17" s="47"/>
      <c r="AI17" s="47"/>
      <c r="AJ17" s="47"/>
      <c r="AK17" s="47"/>
      <c r="AL17" s="47"/>
      <c r="AM17" s="47"/>
      <c r="AN17" s="51"/>
      <c r="AO17" s="52"/>
      <c r="AP17" s="50"/>
      <c r="AQ17" s="51"/>
      <c r="AR17" s="43" t="str">
        <f t="shared" si="3"/>
        <v>Yes</v>
      </c>
      <c r="AS17" s="46">
        <f t="shared" si="4"/>
        <v>0.35124338092861151</v>
      </c>
      <c r="AT17" s="45">
        <f t="shared" si="5"/>
        <v>122</v>
      </c>
    </row>
    <row r="18" spans="1:46" ht="16.5" thickBot="1" x14ac:dyDescent="0.3">
      <c r="A18" s="66"/>
      <c r="B18" s="18" t="s">
        <v>6</v>
      </c>
      <c r="C18" s="8">
        <v>0.89792678021285</v>
      </c>
      <c r="D18" s="9">
        <v>0.89200000000000002</v>
      </c>
      <c r="E18" s="2">
        <v>3388401</v>
      </c>
      <c r="F18" s="13">
        <v>10.8023753834938</v>
      </c>
      <c r="G18" s="1">
        <v>10.220000000000001</v>
      </c>
      <c r="H18" s="28">
        <v>4480</v>
      </c>
      <c r="I18" s="70"/>
      <c r="J18" s="62"/>
      <c r="K18" s="62"/>
      <c r="L18" s="62"/>
      <c r="M18" s="58"/>
      <c r="N18" s="58"/>
      <c r="O18" s="59"/>
      <c r="P18" s="58"/>
      <c r="Q18" s="58"/>
      <c r="R18" s="58"/>
      <c r="S18" s="62"/>
      <c r="T18" s="62"/>
      <c r="U18" s="60"/>
      <c r="V18" s="57"/>
      <c r="W18" s="56"/>
      <c r="X18" s="60"/>
      <c r="Y18" s="43" t="str">
        <f t="shared" si="0"/>
        <v>Yes</v>
      </c>
      <c r="Z18" s="44">
        <f t="shared" si="1"/>
        <v>5.9267802128499802E-3</v>
      </c>
      <c r="AA18" s="45">
        <f t="shared" si="2"/>
        <v>22365</v>
      </c>
      <c r="AB18" s="55"/>
      <c r="AC18" s="55"/>
      <c r="AD18" s="55"/>
      <c r="AE18" s="55"/>
      <c r="AF18" s="53"/>
      <c r="AG18" s="53"/>
      <c r="AH18" s="47"/>
      <c r="AI18" s="47"/>
      <c r="AJ18" s="47"/>
      <c r="AK18" s="47"/>
      <c r="AL18" s="47"/>
      <c r="AM18" s="47"/>
      <c r="AN18" s="51"/>
      <c r="AO18" s="52"/>
      <c r="AP18" s="50"/>
      <c r="AQ18" s="51"/>
      <c r="AR18" s="43" t="str">
        <f t="shared" si="3"/>
        <v>No</v>
      </c>
      <c r="AS18" s="46">
        <f t="shared" si="4"/>
        <v>-0.58237538349379925</v>
      </c>
      <c r="AT18" s="45">
        <f t="shared" si="5"/>
        <v>-241</v>
      </c>
    </row>
    <row r="19" spans="1:46" ht="16.5" thickBot="1" x14ac:dyDescent="0.3">
      <c r="A19" s="66"/>
      <c r="B19" s="18" t="s">
        <v>7</v>
      </c>
      <c r="C19" s="8">
        <v>0.890012139458778</v>
      </c>
      <c r="D19" s="9">
        <v>0.89200000000000002</v>
      </c>
      <c r="E19" s="2">
        <v>4262134</v>
      </c>
      <c r="F19" s="13">
        <v>9.8843859048423894</v>
      </c>
      <c r="G19" s="1">
        <v>10.220000000000001</v>
      </c>
      <c r="H19" s="28">
        <v>3351</v>
      </c>
      <c r="I19" s="70"/>
      <c r="J19" s="62"/>
      <c r="K19" s="62"/>
      <c r="L19" s="62"/>
      <c r="M19" s="58"/>
      <c r="N19" s="58"/>
      <c r="O19" s="59"/>
      <c r="P19" s="58"/>
      <c r="Q19" s="58"/>
      <c r="R19" s="58"/>
      <c r="S19" s="62"/>
      <c r="T19" s="62"/>
      <c r="U19" s="60"/>
      <c r="V19" s="57"/>
      <c r="W19" s="56"/>
      <c r="X19" s="60"/>
      <c r="Y19" s="43" t="str">
        <f t="shared" si="0"/>
        <v>No</v>
      </c>
      <c r="Z19" s="44">
        <f t="shared" si="1"/>
        <v>-1.9878605412220196E-3</v>
      </c>
      <c r="AA19" s="45">
        <f t="shared" si="2"/>
        <v>-9519</v>
      </c>
      <c r="AB19" s="55"/>
      <c r="AC19" s="55"/>
      <c r="AD19" s="55"/>
      <c r="AE19" s="55"/>
      <c r="AF19" s="53"/>
      <c r="AG19" s="53"/>
      <c r="AH19" s="47"/>
      <c r="AI19" s="47"/>
      <c r="AJ19" s="47"/>
      <c r="AK19" s="47"/>
      <c r="AL19" s="47"/>
      <c r="AM19" s="47"/>
      <c r="AN19" s="51"/>
      <c r="AO19" s="52"/>
      <c r="AP19" s="50"/>
      <c r="AQ19" s="51"/>
      <c r="AR19" s="43" t="str">
        <f t="shared" si="3"/>
        <v>Yes</v>
      </c>
      <c r="AS19" s="46">
        <f t="shared" si="4"/>
        <v>0.3356140951576112</v>
      </c>
      <c r="AT19" s="45">
        <f t="shared" si="5"/>
        <v>113</v>
      </c>
    </row>
    <row r="20" spans="1:46" ht="16.5" thickBot="1" x14ac:dyDescent="0.3">
      <c r="A20" s="67"/>
      <c r="B20" s="19" t="s">
        <v>8</v>
      </c>
      <c r="C20" s="10">
        <v>0.89427142035218099</v>
      </c>
      <c r="D20" s="11">
        <v>0.89200000000000002</v>
      </c>
      <c r="E20" s="12">
        <v>4233964</v>
      </c>
      <c r="F20" s="14">
        <v>9.6480464614142001</v>
      </c>
      <c r="G20" s="15">
        <v>10.220000000000001</v>
      </c>
      <c r="H20" s="29">
        <v>3822</v>
      </c>
      <c r="I20" s="70"/>
      <c r="J20" s="62"/>
      <c r="K20" s="62"/>
      <c r="L20" s="62"/>
      <c r="M20" s="58"/>
      <c r="N20" s="58"/>
      <c r="O20" s="59"/>
      <c r="P20" s="58"/>
      <c r="Q20" s="58"/>
      <c r="R20" s="58"/>
      <c r="S20" s="62"/>
      <c r="T20" s="62"/>
      <c r="U20" s="60"/>
      <c r="V20" s="57"/>
      <c r="W20" s="56"/>
      <c r="X20" s="60"/>
      <c r="Y20" s="43" t="str">
        <f t="shared" si="0"/>
        <v>Yes</v>
      </c>
      <c r="Z20" s="44">
        <f t="shared" si="1"/>
        <v>2.271420352180975E-3</v>
      </c>
      <c r="AA20" s="45">
        <f t="shared" si="2"/>
        <v>10754</v>
      </c>
      <c r="AB20" s="55"/>
      <c r="AC20" s="55"/>
      <c r="AD20" s="55"/>
      <c r="AE20" s="55"/>
      <c r="AF20" s="53"/>
      <c r="AG20" s="53"/>
      <c r="AH20" s="47"/>
      <c r="AI20" s="47"/>
      <c r="AJ20" s="47"/>
      <c r="AK20" s="47"/>
      <c r="AL20" s="47"/>
      <c r="AM20" s="47"/>
      <c r="AN20" s="51"/>
      <c r="AO20" s="52"/>
      <c r="AP20" s="50"/>
      <c r="AQ20" s="51"/>
      <c r="AR20" s="43" t="str">
        <f t="shared" si="3"/>
        <v>Yes</v>
      </c>
      <c r="AS20" s="46">
        <f t="shared" si="4"/>
        <v>0.57195353858580056</v>
      </c>
      <c r="AT20" s="45">
        <f t="shared" si="5"/>
        <v>226</v>
      </c>
    </row>
    <row r="21" spans="1:46" ht="15" customHeight="1" thickBot="1" x14ac:dyDescent="0.3">
      <c r="A21" s="65" t="s">
        <v>17</v>
      </c>
      <c r="B21" s="20" t="s">
        <v>3</v>
      </c>
      <c r="C21" s="21">
        <v>0.99165917355978495</v>
      </c>
      <c r="D21" s="22">
        <v>0.97179545263204004</v>
      </c>
      <c r="E21" s="23">
        <v>926407</v>
      </c>
      <c r="F21" s="24">
        <v>5.7186338767202596</v>
      </c>
      <c r="G21" s="25">
        <v>7.0377894027969399</v>
      </c>
      <c r="H21" s="27">
        <v>490</v>
      </c>
      <c r="I21" s="70">
        <f t="shared" ref="I21" si="52">MIN(C21:C26)</f>
        <v>0.98733390581216696</v>
      </c>
      <c r="J21" s="61">
        <f t="shared" ref="J21" si="53">MAX(C21:C26)</f>
        <v>0.99174504702821697</v>
      </c>
      <c r="K21" s="61">
        <f t="shared" ref="K21" si="54">MIN(D21:D26)</f>
        <v>0.97179545263204004</v>
      </c>
      <c r="L21" s="61">
        <f t="shared" ref="L21" si="55">MAX(D21:D26)</f>
        <v>0.97179545263204004</v>
      </c>
      <c r="M21" s="58">
        <f t="shared" ref="M21" si="56">MIN(E21:E26)</f>
        <v>858024</v>
      </c>
      <c r="N21" s="58">
        <f t="shared" ref="N21" si="57">MAX(E21:E26)</f>
        <v>1076929</v>
      </c>
      <c r="O21" s="59" t="str" cm="1">
        <f t="array" ref="O21">_xlfn.TEXTJOIN(";", TRUE, IF( C21:C26=(MAX(C21:C26)), B21:B26, ""))</f>
        <v>Week 44</v>
      </c>
      <c r="P21" s="58" t="str" cm="1">
        <f t="array" ref="P21">_xlfn.TEXTJOIN(";", TRUE, IF( C21:C26=(MIN(C21:C26)), B21:B26, ""))</f>
        <v>Week 45</v>
      </c>
      <c r="Q21" s="58" t="str">
        <f t="shared" ref="Q21" si="58">INDEX(B21:B26, MATCH(MIN(E21:E26), E21:E26, 0))</f>
        <v>Week 42</v>
      </c>
      <c r="R21" s="58" t="str">
        <f t="shared" ref="R21" si="59">INDEX(B21:B26, MATCH(MAX(E21:E26), E21:E26, 0))</f>
        <v>Week 46</v>
      </c>
      <c r="S21" s="61">
        <f t="shared" ref="S21:U21" si="60">AVERAGE(C21:C26)</f>
        <v>0.99010693929393756</v>
      </c>
      <c r="T21" s="61">
        <f t="shared" si="60"/>
        <v>0.97179545263204015</v>
      </c>
      <c r="U21" s="60">
        <f t="shared" si="60"/>
        <v>973485.66666666663</v>
      </c>
      <c r="V21" s="57" t="str">
        <f t="shared" ref="V21" si="61">IF(S21&gt;T21, "Yes", "No")</f>
        <v>Yes</v>
      </c>
      <c r="W21" s="56">
        <f t="shared" ref="W21" si="62">(S21-T21)</f>
        <v>1.8311486661897414E-2</v>
      </c>
      <c r="X21" s="60">
        <f t="shared" ref="X21" si="63">TRUNC((U21/S21)*W21,0)</f>
        <v>18004</v>
      </c>
      <c r="Y21" s="43" t="str">
        <f t="shared" si="0"/>
        <v>Yes</v>
      </c>
      <c r="Z21" s="44">
        <f t="shared" si="1"/>
        <v>1.986372092774491E-2</v>
      </c>
      <c r="AA21" s="45">
        <f t="shared" si="2"/>
        <v>18556</v>
      </c>
      <c r="AB21" s="54">
        <f t="shared" ref="AB21" si="64">MIN(F21:F26)</f>
        <v>5.7186338767202596</v>
      </c>
      <c r="AC21" s="54">
        <f t="shared" ref="AC21" si="65">MAX(F21:F26)</f>
        <v>7.9340479824710197</v>
      </c>
      <c r="AD21" s="54">
        <f t="shared" ref="AD21" si="66">MIN(G21:G26)</f>
        <v>7.0377894027969399</v>
      </c>
      <c r="AE21" s="54">
        <f t="shared" ref="AE21" si="67">MAX(G21:G26)</f>
        <v>7.0377894027969399</v>
      </c>
      <c r="AF21" s="53">
        <f t="shared" ref="AF21" si="68">MIN(H21:H26)</f>
        <v>490</v>
      </c>
      <c r="AG21" s="53">
        <f t="shared" ref="AG21" si="69">MAX(H21:H26)</f>
        <v>814</v>
      </c>
      <c r="AH21" s="47" t="str" cm="1">
        <f t="array" ref="AH21">_xlfn.TEXTJOIN(";", TRUE, IF( F21:F26=(MIN(F21:F26)), B21:B26, ""))</f>
        <v>Week 41</v>
      </c>
      <c r="AI21" s="47" t="str" cm="1">
        <f t="array" ref="AI21">_xlfn.TEXTJOIN(";", TRUE, IF( F21:F26=(MAX(F21:F26)), B21:B26, ""))</f>
        <v>Week 46</v>
      </c>
      <c r="AJ21" s="47" t="str">
        <f t="shared" ref="AJ21" si="70">INDEX(B21:B26, MATCH(MIN(H21:H26), H21:H26, 0))</f>
        <v>Week 41</v>
      </c>
      <c r="AK21" s="47" t="str">
        <f t="shared" ref="AK21" si="71">INDEX(B21:B26, MATCH(MAX(H21:H26), H21:H26, 0))</f>
        <v>Week 46</v>
      </c>
      <c r="AL21" s="47">
        <f>AVERAGE(F21:F26)</f>
        <v>6.4764376352093764</v>
      </c>
      <c r="AM21" s="47">
        <f>AVERAGE(G21:G26)</f>
        <v>7.0377894027969399</v>
      </c>
      <c r="AN21" s="51">
        <f>AVERAGE(H21:H26)</f>
        <v>622.83333333333337</v>
      </c>
      <c r="AO21" s="52" t="str">
        <f t="shared" ref="AO21" si="72">IF(AM21&gt;AL21, "Yes", "No")</f>
        <v>Yes</v>
      </c>
      <c r="AP21" s="50">
        <f t="shared" ref="AP21" si="73">(AM21-AL21)</f>
        <v>0.56135176758756344</v>
      </c>
      <c r="AQ21" s="51">
        <f t="shared" ref="AQ21" si="74">TRUNC((AN21/AL21)*AP21,0)</f>
        <v>53</v>
      </c>
      <c r="AR21" s="43" t="str">
        <f t="shared" si="3"/>
        <v>Yes</v>
      </c>
      <c r="AS21" s="46">
        <f t="shared" si="4"/>
        <v>1.3191555260766803</v>
      </c>
      <c r="AT21" s="45">
        <f t="shared" si="5"/>
        <v>113</v>
      </c>
    </row>
    <row r="22" spans="1:46" ht="16.5" thickBot="1" x14ac:dyDescent="0.3">
      <c r="A22" s="66"/>
      <c r="B22" s="18" t="s">
        <v>4</v>
      </c>
      <c r="C22" s="8">
        <v>0.99052124416100296</v>
      </c>
      <c r="D22" s="9">
        <v>0.97179545263204004</v>
      </c>
      <c r="E22" s="2">
        <v>858024</v>
      </c>
      <c r="F22" s="13">
        <v>5.83326658216754</v>
      </c>
      <c r="G22" s="1">
        <v>7.0377894027969399</v>
      </c>
      <c r="H22" s="28">
        <v>619</v>
      </c>
      <c r="I22" s="70"/>
      <c r="J22" s="62"/>
      <c r="K22" s="62"/>
      <c r="L22" s="62"/>
      <c r="M22" s="58"/>
      <c r="N22" s="58"/>
      <c r="O22" s="59"/>
      <c r="P22" s="58"/>
      <c r="Q22" s="58"/>
      <c r="R22" s="58"/>
      <c r="S22" s="62"/>
      <c r="T22" s="62"/>
      <c r="U22" s="60"/>
      <c r="V22" s="57"/>
      <c r="W22" s="56"/>
      <c r="X22" s="60"/>
      <c r="Y22" s="43" t="str">
        <f t="shared" si="0"/>
        <v>Yes</v>
      </c>
      <c r="Z22" s="44">
        <f t="shared" si="1"/>
        <v>1.8725791528962921E-2</v>
      </c>
      <c r="AA22" s="45">
        <f t="shared" si="2"/>
        <v>16220</v>
      </c>
      <c r="AB22" s="55"/>
      <c r="AC22" s="55"/>
      <c r="AD22" s="55"/>
      <c r="AE22" s="55"/>
      <c r="AF22" s="53"/>
      <c r="AG22" s="53"/>
      <c r="AH22" s="47"/>
      <c r="AI22" s="47"/>
      <c r="AJ22" s="47"/>
      <c r="AK22" s="47"/>
      <c r="AL22" s="47"/>
      <c r="AM22" s="47"/>
      <c r="AN22" s="51"/>
      <c r="AO22" s="52"/>
      <c r="AP22" s="50"/>
      <c r="AQ22" s="51"/>
      <c r="AR22" s="43" t="str">
        <f t="shared" si="3"/>
        <v>Yes</v>
      </c>
      <c r="AS22" s="46">
        <f t="shared" si="4"/>
        <v>1.2045228206293999</v>
      </c>
      <c r="AT22" s="45">
        <f t="shared" si="5"/>
        <v>127</v>
      </c>
    </row>
    <row r="23" spans="1:46" ht="16.5" thickBot="1" x14ac:dyDescent="0.3">
      <c r="A23" s="66"/>
      <c r="B23" s="18" t="s">
        <v>5</v>
      </c>
      <c r="C23" s="8">
        <v>0.9917024831555401</v>
      </c>
      <c r="D23" s="9">
        <v>0.97179545263204004</v>
      </c>
      <c r="E23" s="2">
        <v>918106</v>
      </c>
      <c r="F23" s="13">
        <v>6.3754941007928103</v>
      </c>
      <c r="G23" s="1">
        <v>7.0377894027969399</v>
      </c>
      <c r="H23" s="28">
        <v>510</v>
      </c>
      <c r="I23" s="70"/>
      <c r="J23" s="62"/>
      <c r="K23" s="62"/>
      <c r="L23" s="62"/>
      <c r="M23" s="58"/>
      <c r="N23" s="58"/>
      <c r="O23" s="59"/>
      <c r="P23" s="58"/>
      <c r="Q23" s="58"/>
      <c r="R23" s="58"/>
      <c r="S23" s="62"/>
      <c r="T23" s="62"/>
      <c r="U23" s="60"/>
      <c r="V23" s="57"/>
      <c r="W23" s="56"/>
      <c r="X23" s="60"/>
      <c r="Y23" s="43" t="str">
        <f t="shared" si="0"/>
        <v>Yes</v>
      </c>
      <c r="Z23" s="44">
        <f t="shared" si="1"/>
        <v>1.9907030523500069E-2</v>
      </c>
      <c r="AA23" s="45">
        <f t="shared" si="2"/>
        <v>18429</v>
      </c>
      <c r="AB23" s="55"/>
      <c r="AC23" s="55"/>
      <c r="AD23" s="55"/>
      <c r="AE23" s="55"/>
      <c r="AF23" s="53"/>
      <c r="AG23" s="53"/>
      <c r="AH23" s="47"/>
      <c r="AI23" s="47"/>
      <c r="AJ23" s="47"/>
      <c r="AK23" s="47"/>
      <c r="AL23" s="47"/>
      <c r="AM23" s="47"/>
      <c r="AN23" s="51"/>
      <c r="AO23" s="52"/>
      <c r="AP23" s="50"/>
      <c r="AQ23" s="51"/>
      <c r="AR23" s="43" t="str">
        <f t="shared" si="3"/>
        <v>Yes</v>
      </c>
      <c r="AS23" s="46">
        <f t="shared" si="4"/>
        <v>0.66229530200412956</v>
      </c>
      <c r="AT23" s="45">
        <f t="shared" si="5"/>
        <v>52</v>
      </c>
    </row>
    <row r="24" spans="1:46" ht="16.5" thickBot="1" x14ac:dyDescent="0.3">
      <c r="A24" s="66"/>
      <c r="B24" s="18" t="s">
        <v>6</v>
      </c>
      <c r="C24" s="8">
        <v>0.99174504702821697</v>
      </c>
      <c r="D24" s="9">
        <v>0.97179545263204004</v>
      </c>
      <c r="E24" s="2">
        <v>999400</v>
      </c>
      <c r="F24" s="13">
        <v>6.5879953325727998</v>
      </c>
      <c r="G24" s="1">
        <v>7.0377894027969399</v>
      </c>
      <c r="H24" s="28">
        <v>708</v>
      </c>
      <c r="I24" s="70"/>
      <c r="J24" s="62"/>
      <c r="K24" s="62"/>
      <c r="L24" s="62"/>
      <c r="M24" s="58"/>
      <c r="N24" s="58"/>
      <c r="O24" s="59"/>
      <c r="P24" s="58"/>
      <c r="Q24" s="58"/>
      <c r="R24" s="58"/>
      <c r="S24" s="62"/>
      <c r="T24" s="62"/>
      <c r="U24" s="60"/>
      <c r="V24" s="57"/>
      <c r="W24" s="56"/>
      <c r="X24" s="60"/>
      <c r="Y24" s="43" t="str">
        <f t="shared" si="0"/>
        <v>Yes</v>
      </c>
      <c r="Z24" s="44">
        <f t="shared" si="1"/>
        <v>1.994959439617694E-2</v>
      </c>
      <c r="AA24" s="45">
        <f t="shared" si="2"/>
        <v>20103</v>
      </c>
      <c r="AB24" s="55"/>
      <c r="AC24" s="55"/>
      <c r="AD24" s="55"/>
      <c r="AE24" s="55"/>
      <c r="AF24" s="53"/>
      <c r="AG24" s="53"/>
      <c r="AH24" s="47"/>
      <c r="AI24" s="47"/>
      <c r="AJ24" s="47"/>
      <c r="AK24" s="47"/>
      <c r="AL24" s="47"/>
      <c r="AM24" s="47"/>
      <c r="AN24" s="51"/>
      <c r="AO24" s="52"/>
      <c r="AP24" s="50"/>
      <c r="AQ24" s="51"/>
      <c r="AR24" s="43" t="str">
        <f t="shared" si="3"/>
        <v>Yes</v>
      </c>
      <c r="AS24" s="46">
        <f t="shared" si="4"/>
        <v>0.44979407022414009</v>
      </c>
      <c r="AT24" s="45">
        <f t="shared" si="5"/>
        <v>48</v>
      </c>
    </row>
    <row r="25" spans="1:46" ht="16.5" thickBot="1" x14ac:dyDescent="0.3">
      <c r="A25" s="66"/>
      <c r="B25" s="18" t="s">
        <v>7</v>
      </c>
      <c r="C25" s="8">
        <v>0.98733390581216696</v>
      </c>
      <c r="D25" s="9">
        <v>0.97179545263204004</v>
      </c>
      <c r="E25" s="2">
        <v>1062048</v>
      </c>
      <c r="F25" s="13">
        <v>6.4091879365318301</v>
      </c>
      <c r="G25" s="1">
        <v>7.0377894027969399</v>
      </c>
      <c r="H25" s="28">
        <v>596</v>
      </c>
      <c r="I25" s="70"/>
      <c r="J25" s="62"/>
      <c r="K25" s="62"/>
      <c r="L25" s="62"/>
      <c r="M25" s="58"/>
      <c r="N25" s="58"/>
      <c r="O25" s="59"/>
      <c r="P25" s="58"/>
      <c r="Q25" s="58"/>
      <c r="R25" s="58"/>
      <c r="S25" s="62"/>
      <c r="T25" s="62"/>
      <c r="U25" s="60"/>
      <c r="V25" s="57"/>
      <c r="W25" s="56"/>
      <c r="X25" s="60"/>
      <c r="Y25" s="43" t="str">
        <f t="shared" si="0"/>
        <v>Yes</v>
      </c>
      <c r="Z25" s="44">
        <f t="shared" si="1"/>
        <v>1.5538453180126921E-2</v>
      </c>
      <c r="AA25" s="45">
        <f t="shared" si="2"/>
        <v>16714</v>
      </c>
      <c r="AB25" s="55"/>
      <c r="AC25" s="55"/>
      <c r="AD25" s="55"/>
      <c r="AE25" s="55"/>
      <c r="AF25" s="53"/>
      <c r="AG25" s="53"/>
      <c r="AH25" s="47"/>
      <c r="AI25" s="47"/>
      <c r="AJ25" s="47"/>
      <c r="AK25" s="47"/>
      <c r="AL25" s="47"/>
      <c r="AM25" s="47"/>
      <c r="AN25" s="51"/>
      <c r="AO25" s="52"/>
      <c r="AP25" s="50"/>
      <c r="AQ25" s="51"/>
      <c r="AR25" s="43" t="str">
        <f t="shared" si="3"/>
        <v>Yes</v>
      </c>
      <c r="AS25" s="46">
        <f t="shared" si="4"/>
        <v>0.62860146626510982</v>
      </c>
      <c r="AT25" s="45">
        <f t="shared" si="5"/>
        <v>58</v>
      </c>
    </row>
    <row r="26" spans="1:46" ht="16.5" thickBot="1" x14ac:dyDescent="0.3">
      <c r="A26" s="67"/>
      <c r="B26" s="19" t="s">
        <v>8</v>
      </c>
      <c r="C26" s="10">
        <v>0.98767978204691309</v>
      </c>
      <c r="D26" s="11">
        <v>0.97179545263204004</v>
      </c>
      <c r="E26" s="12">
        <v>1076929</v>
      </c>
      <c r="F26" s="14">
        <v>7.9340479824710197</v>
      </c>
      <c r="G26" s="15">
        <v>7.0377894027969399</v>
      </c>
      <c r="H26" s="29">
        <v>814</v>
      </c>
      <c r="I26" s="70"/>
      <c r="J26" s="62"/>
      <c r="K26" s="62"/>
      <c r="L26" s="62"/>
      <c r="M26" s="58"/>
      <c r="N26" s="58"/>
      <c r="O26" s="59"/>
      <c r="P26" s="58"/>
      <c r="Q26" s="58"/>
      <c r="R26" s="58"/>
      <c r="S26" s="62"/>
      <c r="T26" s="62"/>
      <c r="U26" s="60"/>
      <c r="V26" s="57"/>
      <c r="W26" s="56"/>
      <c r="X26" s="60"/>
      <c r="Y26" s="43" t="str">
        <f t="shared" si="0"/>
        <v>Yes</v>
      </c>
      <c r="Z26" s="44">
        <f t="shared" si="1"/>
        <v>1.5884329414873055E-2</v>
      </c>
      <c r="AA26" s="45">
        <f t="shared" si="2"/>
        <v>17319</v>
      </c>
      <c r="AB26" s="55"/>
      <c r="AC26" s="55"/>
      <c r="AD26" s="55"/>
      <c r="AE26" s="55"/>
      <c r="AF26" s="53"/>
      <c r="AG26" s="53"/>
      <c r="AH26" s="47"/>
      <c r="AI26" s="47"/>
      <c r="AJ26" s="47"/>
      <c r="AK26" s="47"/>
      <c r="AL26" s="47"/>
      <c r="AM26" s="47"/>
      <c r="AN26" s="51"/>
      <c r="AO26" s="52"/>
      <c r="AP26" s="50"/>
      <c r="AQ26" s="51"/>
      <c r="AR26" s="43" t="str">
        <f t="shared" si="3"/>
        <v>No</v>
      </c>
      <c r="AS26" s="46">
        <f t="shared" si="4"/>
        <v>-0.89625857967407985</v>
      </c>
      <c r="AT26" s="45">
        <f t="shared" si="5"/>
        <v>-91</v>
      </c>
    </row>
    <row r="27" spans="1:46" ht="15" customHeight="1" thickBot="1" x14ac:dyDescent="0.3">
      <c r="A27" s="65" t="s">
        <v>15</v>
      </c>
      <c r="B27" s="20" t="s">
        <v>3</v>
      </c>
      <c r="C27" s="21">
        <v>0.88056206171727303</v>
      </c>
      <c r="D27" s="22">
        <v>0.87843094183634296</v>
      </c>
      <c r="E27" s="23">
        <v>56613</v>
      </c>
      <c r="F27" s="24">
        <v>12.3167690529773</v>
      </c>
      <c r="G27" s="25">
        <v>11.0877553464204</v>
      </c>
      <c r="H27" s="27">
        <v>80.999999999999901</v>
      </c>
      <c r="I27" s="70">
        <f t="shared" ref="I27" si="75">MIN(C27:C32)</f>
        <v>0.88056206171727303</v>
      </c>
      <c r="J27" s="61">
        <f t="shared" ref="J27" si="76">MAX(C27:C32)</f>
        <v>0.90431035945106997</v>
      </c>
      <c r="K27" s="61">
        <f t="shared" ref="K27" si="77">MIN(D27:D32)</f>
        <v>0.87843094183634296</v>
      </c>
      <c r="L27" s="61">
        <f t="shared" ref="L27" si="78">MAX(D27:D32)</f>
        <v>0.87843094183634296</v>
      </c>
      <c r="M27" s="58">
        <f t="shared" ref="M27" si="79">MIN(E27:E32)</f>
        <v>46542</v>
      </c>
      <c r="N27" s="58">
        <f t="shared" ref="N27" si="80">MAX(E27:E32)</f>
        <v>62088</v>
      </c>
      <c r="O27" s="59" t="str" cm="1">
        <f t="array" ref="O27">_xlfn.TEXTJOIN(";", TRUE, IF( C27:C32=(MAX(C27:C32)), B27:B32, ""))</f>
        <v>Week 43</v>
      </c>
      <c r="P27" s="58" t="str" cm="1">
        <f t="array" ref="P27">_xlfn.TEXTJOIN(";", TRUE, IF( C27:C32=(MIN(C27:C32)), B27:B32, ""))</f>
        <v>Week 41</v>
      </c>
      <c r="Q27" s="58" t="str">
        <f t="shared" ref="Q27" si="81">INDEX(B27:B32, MATCH(MIN(E27:E32), E27:E32, 0))</f>
        <v>Week 44</v>
      </c>
      <c r="R27" s="58" t="str">
        <f t="shared" ref="R27" si="82">INDEX(B27:B32, MATCH(MAX(E27:E32), E27:E32, 0))</f>
        <v>Week 46</v>
      </c>
      <c r="S27" s="61">
        <f t="shared" ref="S27:U27" si="83">AVERAGE(C27:C32)</f>
        <v>0.89063492412005807</v>
      </c>
      <c r="T27" s="61">
        <f t="shared" si="83"/>
        <v>0.87843094183634296</v>
      </c>
      <c r="U27" s="60">
        <f t="shared" si="83"/>
        <v>57891.833333333336</v>
      </c>
      <c r="V27" s="57" t="str">
        <f t="shared" ref="V27" si="84">IF(S27&gt;T27, "Yes", "No")</f>
        <v>Yes</v>
      </c>
      <c r="W27" s="56">
        <f t="shared" ref="W27" si="85">(S27-T27)</f>
        <v>1.2203982283715109E-2</v>
      </c>
      <c r="X27" s="60">
        <f t="shared" ref="X27" si="86">TRUNC((U27/S27)*W27,0)</f>
        <v>793</v>
      </c>
      <c r="Y27" s="43" t="str">
        <f t="shared" si="0"/>
        <v>Yes</v>
      </c>
      <c r="Z27" s="44">
        <f t="shared" si="1"/>
        <v>2.1311198809300658E-3</v>
      </c>
      <c r="AA27" s="45">
        <f t="shared" si="2"/>
        <v>137</v>
      </c>
      <c r="AB27" s="54">
        <f t="shared" ref="AB27" si="87">MIN(F27:F32)</f>
        <v>10.5723930704455</v>
      </c>
      <c r="AC27" s="54">
        <f t="shared" ref="AC27" si="88">MAX(F27:F32)</f>
        <v>12.3318385650224</v>
      </c>
      <c r="AD27" s="54">
        <f t="shared" ref="AD27" si="89">MIN(G27:G32)</f>
        <v>11.0877553464204</v>
      </c>
      <c r="AE27" s="54">
        <f t="shared" ref="AE27" si="90">MAX(G27:G32)</f>
        <v>11.0877553464204</v>
      </c>
      <c r="AF27" s="53">
        <f t="shared" ref="AF27" si="91">MIN(H27:H32)</f>
        <v>56.999999999999901</v>
      </c>
      <c r="AG27" s="53">
        <f t="shared" ref="AG27" si="92">MAX(H27:H32)</f>
        <v>80.999999999999901</v>
      </c>
      <c r="AH27" s="47" t="str" cm="1">
        <f t="array" ref="AH27">_xlfn.TEXTJOIN(";", TRUE, IF( F27:F32=(MIN(F27:F32)), B27:B32, ""))</f>
        <v>Week 45</v>
      </c>
      <c r="AI27" s="47" t="str" cm="1">
        <f t="array" ref="AI27">_xlfn.TEXTJOIN(";", TRUE, IF( F27:F32=(MAX(F27:F32)), B27:B32, ""))</f>
        <v>Week 44</v>
      </c>
      <c r="AJ27" s="47" t="str">
        <f t="shared" ref="AJ27" si="93">INDEX(B27:B32, MATCH(MIN(H27:H32), H27:H32, 0))</f>
        <v>Week 45</v>
      </c>
      <c r="AK27" s="47" t="str">
        <f t="shared" ref="AK27" si="94">INDEX(B27:B32, MATCH(MAX(H27:H32), H27:H32, 0))</f>
        <v>Week 41</v>
      </c>
      <c r="AL27" s="47">
        <f>AVERAGE(F27:F32)</f>
        <v>11.714622799751801</v>
      </c>
      <c r="AM27" s="47">
        <f>AVERAGE(G27:G32)</f>
        <v>11.0877553464204</v>
      </c>
      <c r="AN27" s="51">
        <f>AVERAGE(H27:H32)</f>
        <v>74.333333333333314</v>
      </c>
      <c r="AO27" s="52" t="str">
        <f t="shared" ref="AO27" si="95">IF(AM27&gt;AL27, "Yes", "No")</f>
        <v>No</v>
      </c>
      <c r="AP27" s="50">
        <f t="shared" ref="AP27" si="96">(AM27-AL27)</f>
        <v>-0.62686745333140159</v>
      </c>
      <c r="AQ27" s="51">
        <f t="shared" ref="AQ27" si="97">TRUNC((AN27/AL27)*AP27,0)</f>
        <v>-3</v>
      </c>
      <c r="AR27" s="43" t="str">
        <f t="shared" si="3"/>
        <v>No</v>
      </c>
      <c r="AS27" s="46">
        <f t="shared" si="4"/>
        <v>-1.2290137065569002</v>
      </c>
      <c r="AT27" s="45">
        <f t="shared" si="5"/>
        <v>-8</v>
      </c>
    </row>
    <row r="28" spans="1:46" ht="16.5" thickBot="1" x14ac:dyDescent="0.3">
      <c r="A28" s="66"/>
      <c r="B28" s="18" t="s">
        <v>4</v>
      </c>
      <c r="C28" s="8">
        <v>0.89053355282269797</v>
      </c>
      <c r="D28" s="9">
        <v>0.87843094183634296</v>
      </c>
      <c r="E28" s="2">
        <v>61962</v>
      </c>
      <c r="F28" s="13">
        <v>12.1161927548235</v>
      </c>
      <c r="G28" s="1">
        <v>11.0877553464204</v>
      </c>
      <c r="H28" s="28">
        <v>79.000000000000199</v>
      </c>
      <c r="I28" s="70"/>
      <c r="J28" s="62"/>
      <c r="K28" s="62"/>
      <c r="L28" s="62"/>
      <c r="M28" s="58"/>
      <c r="N28" s="58"/>
      <c r="O28" s="59"/>
      <c r="P28" s="58"/>
      <c r="Q28" s="58"/>
      <c r="R28" s="58"/>
      <c r="S28" s="62"/>
      <c r="T28" s="62"/>
      <c r="U28" s="60"/>
      <c r="V28" s="57"/>
      <c r="W28" s="56"/>
      <c r="X28" s="60"/>
      <c r="Y28" s="43" t="str">
        <f t="shared" si="0"/>
        <v>Yes</v>
      </c>
      <c r="Z28" s="44">
        <f t="shared" si="1"/>
        <v>1.2102610986355011E-2</v>
      </c>
      <c r="AA28" s="45">
        <f t="shared" si="2"/>
        <v>842</v>
      </c>
      <c r="AB28" s="55"/>
      <c r="AC28" s="55"/>
      <c r="AD28" s="55"/>
      <c r="AE28" s="55"/>
      <c r="AF28" s="53"/>
      <c r="AG28" s="53"/>
      <c r="AH28" s="47"/>
      <c r="AI28" s="47"/>
      <c r="AJ28" s="47"/>
      <c r="AK28" s="47"/>
      <c r="AL28" s="47"/>
      <c r="AM28" s="47"/>
      <c r="AN28" s="51"/>
      <c r="AO28" s="52"/>
      <c r="AP28" s="50"/>
      <c r="AQ28" s="51"/>
      <c r="AR28" s="43" t="str">
        <f t="shared" si="3"/>
        <v>No</v>
      </c>
      <c r="AS28" s="46">
        <f t="shared" si="4"/>
        <v>-1.0284374084031001</v>
      </c>
      <c r="AT28" s="45">
        <f t="shared" si="5"/>
        <v>-6</v>
      </c>
    </row>
    <row r="29" spans="1:46" ht="16.5" thickBot="1" x14ac:dyDescent="0.3">
      <c r="A29" s="66"/>
      <c r="B29" s="18" t="s">
        <v>5</v>
      </c>
      <c r="C29" s="8">
        <v>0.90431035945106997</v>
      </c>
      <c r="D29" s="9">
        <v>0.87843094183634296</v>
      </c>
      <c r="E29" s="2">
        <v>58951</v>
      </c>
      <c r="F29" s="13">
        <v>12.293507491356101</v>
      </c>
      <c r="G29" s="1">
        <v>11.0877553464204</v>
      </c>
      <c r="H29" s="28">
        <v>79.999999999999801</v>
      </c>
      <c r="I29" s="70"/>
      <c r="J29" s="62"/>
      <c r="K29" s="62"/>
      <c r="L29" s="62"/>
      <c r="M29" s="58"/>
      <c r="N29" s="58"/>
      <c r="O29" s="59"/>
      <c r="P29" s="58"/>
      <c r="Q29" s="58"/>
      <c r="R29" s="58"/>
      <c r="S29" s="62"/>
      <c r="T29" s="62"/>
      <c r="U29" s="60"/>
      <c r="V29" s="57"/>
      <c r="W29" s="56"/>
      <c r="X29" s="60"/>
      <c r="Y29" s="43" t="str">
        <f t="shared" si="0"/>
        <v>Yes</v>
      </c>
      <c r="Z29" s="44">
        <f t="shared" si="1"/>
        <v>2.5879417614727007E-2</v>
      </c>
      <c r="AA29" s="45">
        <f t="shared" si="2"/>
        <v>1687</v>
      </c>
      <c r="AB29" s="55"/>
      <c r="AC29" s="55"/>
      <c r="AD29" s="55"/>
      <c r="AE29" s="55"/>
      <c r="AF29" s="53"/>
      <c r="AG29" s="53"/>
      <c r="AH29" s="47"/>
      <c r="AI29" s="47"/>
      <c r="AJ29" s="47"/>
      <c r="AK29" s="47"/>
      <c r="AL29" s="47"/>
      <c r="AM29" s="47"/>
      <c r="AN29" s="51"/>
      <c r="AO29" s="52"/>
      <c r="AP29" s="50"/>
      <c r="AQ29" s="51"/>
      <c r="AR29" s="43" t="str">
        <f t="shared" si="3"/>
        <v>No</v>
      </c>
      <c r="AS29" s="46">
        <f t="shared" si="4"/>
        <v>-1.2057521449357012</v>
      </c>
      <c r="AT29" s="45">
        <f t="shared" si="5"/>
        <v>-7</v>
      </c>
    </row>
    <row r="30" spans="1:46" ht="16.5" thickBot="1" x14ac:dyDescent="0.3">
      <c r="A30" s="66"/>
      <c r="B30" s="18" t="s">
        <v>6</v>
      </c>
      <c r="C30" s="8">
        <v>0.88113961583086298</v>
      </c>
      <c r="D30" s="9">
        <v>0.87843094183634296</v>
      </c>
      <c r="E30" s="2">
        <v>46542</v>
      </c>
      <c r="F30" s="13">
        <v>12.3318385650224</v>
      </c>
      <c r="G30" s="1">
        <v>11.0877553464204</v>
      </c>
      <c r="H30" s="28">
        <v>76.999999999999901</v>
      </c>
      <c r="I30" s="70"/>
      <c r="J30" s="62"/>
      <c r="K30" s="62"/>
      <c r="L30" s="62"/>
      <c r="M30" s="58"/>
      <c r="N30" s="58"/>
      <c r="O30" s="59"/>
      <c r="P30" s="58"/>
      <c r="Q30" s="58"/>
      <c r="R30" s="58"/>
      <c r="S30" s="62"/>
      <c r="T30" s="62"/>
      <c r="U30" s="60"/>
      <c r="V30" s="57"/>
      <c r="W30" s="56"/>
      <c r="X30" s="60"/>
      <c r="Y30" s="43" t="str">
        <f t="shared" si="0"/>
        <v>Yes</v>
      </c>
      <c r="Z30" s="44">
        <f t="shared" si="1"/>
        <v>2.7086739945200167E-3</v>
      </c>
      <c r="AA30" s="45">
        <f t="shared" si="2"/>
        <v>143</v>
      </c>
      <c r="AB30" s="55"/>
      <c r="AC30" s="55"/>
      <c r="AD30" s="55"/>
      <c r="AE30" s="55"/>
      <c r="AF30" s="53"/>
      <c r="AG30" s="53"/>
      <c r="AH30" s="47"/>
      <c r="AI30" s="47"/>
      <c r="AJ30" s="47"/>
      <c r="AK30" s="47"/>
      <c r="AL30" s="47"/>
      <c r="AM30" s="47"/>
      <c r="AN30" s="51"/>
      <c r="AO30" s="52"/>
      <c r="AP30" s="50"/>
      <c r="AQ30" s="51"/>
      <c r="AR30" s="43" t="str">
        <f t="shared" si="3"/>
        <v>No</v>
      </c>
      <c r="AS30" s="46">
        <f t="shared" si="4"/>
        <v>-1.2440832186020003</v>
      </c>
      <c r="AT30" s="45">
        <f t="shared" si="5"/>
        <v>-7</v>
      </c>
    </row>
    <row r="31" spans="1:46" ht="16.5" thickBot="1" x14ac:dyDescent="0.3">
      <c r="A31" s="66"/>
      <c r="B31" s="18" t="s">
        <v>7</v>
      </c>
      <c r="C31" s="8">
        <v>0.89209902769834104</v>
      </c>
      <c r="D31" s="9">
        <v>0.87843094183634296</v>
      </c>
      <c r="E31" s="2">
        <v>61195</v>
      </c>
      <c r="F31" s="13">
        <v>10.5723930704455</v>
      </c>
      <c r="G31" s="1">
        <v>11.0877553464204</v>
      </c>
      <c r="H31" s="28">
        <v>56.999999999999901</v>
      </c>
      <c r="I31" s="70"/>
      <c r="J31" s="62"/>
      <c r="K31" s="62"/>
      <c r="L31" s="62"/>
      <c r="M31" s="58"/>
      <c r="N31" s="58"/>
      <c r="O31" s="59"/>
      <c r="P31" s="58"/>
      <c r="Q31" s="58"/>
      <c r="R31" s="58"/>
      <c r="S31" s="62"/>
      <c r="T31" s="62"/>
      <c r="U31" s="60"/>
      <c r="V31" s="57"/>
      <c r="W31" s="56"/>
      <c r="X31" s="60"/>
      <c r="Y31" s="43" t="str">
        <f t="shared" si="0"/>
        <v>Yes</v>
      </c>
      <c r="Z31" s="44">
        <f t="shared" si="1"/>
        <v>1.3668085861998081E-2</v>
      </c>
      <c r="AA31" s="45">
        <f t="shared" si="2"/>
        <v>937</v>
      </c>
      <c r="AB31" s="55"/>
      <c r="AC31" s="55"/>
      <c r="AD31" s="55"/>
      <c r="AE31" s="55"/>
      <c r="AF31" s="53"/>
      <c r="AG31" s="53"/>
      <c r="AH31" s="47"/>
      <c r="AI31" s="47"/>
      <c r="AJ31" s="47"/>
      <c r="AK31" s="47"/>
      <c r="AL31" s="47"/>
      <c r="AM31" s="47"/>
      <c r="AN31" s="51"/>
      <c r="AO31" s="52"/>
      <c r="AP31" s="50"/>
      <c r="AQ31" s="51"/>
      <c r="AR31" s="43" t="str">
        <f t="shared" si="3"/>
        <v>Yes</v>
      </c>
      <c r="AS31" s="46">
        <f t="shared" si="4"/>
        <v>0.51536227597489948</v>
      </c>
      <c r="AT31" s="45">
        <f t="shared" si="5"/>
        <v>2</v>
      </c>
    </row>
    <row r="32" spans="1:46" ht="16.5" thickBot="1" x14ac:dyDescent="0.3">
      <c r="A32" s="67"/>
      <c r="B32" s="19" t="s">
        <v>8</v>
      </c>
      <c r="C32" s="10">
        <v>0.8951649272001031</v>
      </c>
      <c r="D32" s="11">
        <v>0.87843094183634296</v>
      </c>
      <c r="E32" s="12">
        <v>62088</v>
      </c>
      <c r="F32" s="14">
        <v>10.657035863886</v>
      </c>
      <c r="G32" s="15">
        <v>11.0877553464204</v>
      </c>
      <c r="H32" s="29">
        <v>72.000000000000199</v>
      </c>
      <c r="I32" s="70"/>
      <c r="J32" s="62"/>
      <c r="K32" s="62"/>
      <c r="L32" s="62"/>
      <c r="M32" s="58"/>
      <c r="N32" s="58"/>
      <c r="O32" s="59"/>
      <c r="P32" s="58"/>
      <c r="Q32" s="58"/>
      <c r="R32" s="58"/>
      <c r="S32" s="62"/>
      <c r="T32" s="62"/>
      <c r="U32" s="60"/>
      <c r="V32" s="57"/>
      <c r="W32" s="56"/>
      <c r="X32" s="60"/>
      <c r="Y32" s="43" t="str">
        <f t="shared" si="0"/>
        <v>Yes</v>
      </c>
      <c r="Z32" s="44">
        <f t="shared" si="1"/>
        <v>1.673398536376014E-2</v>
      </c>
      <c r="AA32" s="45">
        <f t="shared" si="2"/>
        <v>1160</v>
      </c>
      <c r="AB32" s="55"/>
      <c r="AC32" s="55"/>
      <c r="AD32" s="55"/>
      <c r="AE32" s="55"/>
      <c r="AF32" s="53"/>
      <c r="AG32" s="53"/>
      <c r="AH32" s="47"/>
      <c r="AI32" s="47"/>
      <c r="AJ32" s="47"/>
      <c r="AK32" s="47"/>
      <c r="AL32" s="47"/>
      <c r="AM32" s="47"/>
      <c r="AN32" s="51"/>
      <c r="AO32" s="52"/>
      <c r="AP32" s="50"/>
      <c r="AQ32" s="51"/>
      <c r="AR32" s="43" t="str">
        <f t="shared" si="3"/>
        <v>Yes</v>
      </c>
      <c r="AS32" s="46">
        <f t="shared" si="4"/>
        <v>0.43071948253439984</v>
      </c>
      <c r="AT32" s="45">
        <f t="shared" si="5"/>
        <v>2</v>
      </c>
    </row>
    <row r="33" spans="1:46" ht="15" customHeight="1" thickBot="1" x14ac:dyDescent="0.3">
      <c r="A33" s="65" t="s">
        <v>18</v>
      </c>
      <c r="B33" s="20" t="s">
        <v>3</v>
      </c>
      <c r="C33" s="21">
        <v>0.93729911982845504</v>
      </c>
      <c r="D33" s="22">
        <v>0.93259411930206715</v>
      </c>
      <c r="E33" s="23">
        <v>1046955</v>
      </c>
      <c r="F33" s="24">
        <v>3.8778689515316702</v>
      </c>
      <c r="G33" s="25">
        <v>4.2681017572869298</v>
      </c>
      <c r="H33" s="27">
        <v>461.99999999999898</v>
      </c>
      <c r="I33" s="70">
        <f t="shared" ref="I33" si="98">MIN(C33:C38)</f>
        <v>0.92194271699686903</v>
      </c>
      <c r="J33" s="61">
        <f t="shared" ref="J33" si="99">MAX(C33:C38)</f>
        <v>0.95285997727092397</v>
      </c>
      <c r="K33" s="61">
        <f t="shared" ref="K33" si="100">MIN(D33:D38)</f>
        <v>0.93259411930206715</v>
      </c>
      <c r="L33" s="61">
        <f t="shared" ref="L33" si="101">MAX(D33:D38)</f>
        <v>0.93259411930206715</v>
      </c>
      <c r="M33" s="58">
        <f t="shared" ref="M33" si="102">MIN(E33:E38)</f>
        <v>851562</v>
      </c>
      <c r="N33" s="58">
        <f t="shared" ref="N33" si="103">MAX(E33:E38)</f>
        <v>1222223</v>
      </c>
      <c r="O33" s="59" t="str" cm="1">
        <f t="array" ref="O33">_xlfn.TEXTJOIN(";", TRUE, IF( C33:C38=(MAX(C33:C38)), B33:B38, ""))</f>
        <v>Week 46</v>
      </c>
      <c r="P33" s="58" t="str" cm="1">
        <f t="array" ref="P33">_xlfn.TEXTJOIN(";", TRUE, IF( C33:C38=(MIN(C33:C38)), B33:B38, ""))</f>
        <v>Week 43</v>
      </c>
      <c r="Q33" s="58" t="str">
        <f t="shared" ref="Q33" si="104">INDEX(B33:B38, MATCH(MIN(E33:E38), E33:E38, 0))</f>
        <v>Week 44</v>
      </c>
      <c r="R33" s="58" t="str">
        <f t="shared" ref="R33" si="105">INDEX(B33:B38, MATCH(MAX(E33:E38), E33:E38, 0))</f>
        <v>Week 46</v>
      </c>
      <c r="S33" s="61">
        <f t="shared" ref="S33:U33" si="106">AVERAGE(C33:C38)</f>
        <v>0.93879087468835209</v>
      </c>
      <c r="T33" s="61">
        <f t="shared" si="106"/>
        <v>0.93259411930206715</v>
      </c>
      <c r="U33" s="60">
        <f t="shared" si="106"/>
        <v>1030504.3333333334</v>
      </c>
      <c r="V33" s="57" t="str">
        <f t="shared" ref="V33" si="107">IF(S33&gt;T33, "Yes", "No")</f>
        <v>Yes</v>
      </c>
      <c r="W33" s="56">
        <f t="shared" ref="W33" si="108">(S33-T33)</f>
        <v>6.1967553862849467E-3</v>
      </c>
      <c r="X33" s="60">
        <f t="shared" ref="X33" si="109">TRUNC((U33/S33)*W33,0)</f>
        <v>6802</v>
      </c>
      <c r="Y33" s="43" t="str">
        <f t="shared" si="0"/>
        <v>Yes</v>
      </c>
      <c r="Z33" s="44">
        <f t="shared" si="1"/>
        <v>4.7050005263878925E-3</v>
      </c>
      <c r="AA33" s="45">
        <f t="shared" si="2"/>
        <v>5255</v>
      </c>
      <c r="AB33" s="54">
        <f t="shared" ref="AB33" si="110">MIN(F33:F38)</f>
        <v>2.9804970832082001</v>
      </c>
      <c r="AC33" s="54">
        <f t="shared" ref="AC33" si="111">MAX(F33:F38)</f>
        <v>3.8778689515316702</v>
      </c>
      <c r="AD33" s="54">
        <f t="shared" ref="AD33" si="112">MIN(G33:G38)</f>
        <v>4.2681017572869298</v>
      </c>
      <c r="AE33" s="54">
        <f t="shared" ref="AE33" si="113">MAX(G33:G38)</f>
        <v>4.2681017572869298</v>
      </c>
      <c r="AF33" s="53">
        <f t="shared" ref="AF33" si="114">MIN(H33:H38)</f>
        <v>262</v>
      </c>
      <c r="AG33" s="53">
        <f t="shared" ref="AG33" si="115">MAX(H33:H38)</f>
        <v>461.99999999999898</v>
      </c>
      <c r="AH33" s="47" t="str" cm="1">
        <f t="array" ref="AH33">_xlfn.TEXTJOIN(";", TRUE, IF( F33:F38=(MIN(F33:F38)), B33:B38, ""))</f>
        <v>Week 46</v>
      </c>
      <c r="AI33" s="47" t="str" cm="1">
        <f t="array" ref="AI33">_xlfn.TEXTJOIN(";", TRUE, IF( F33:F38=(MAX(F33:F38)), B33:B38, ""))</f>
        <v>Week 41</v>
      </c>
      <c r="AJ33" s="47" t="str">
        <f t="shared" ref="AJ33" si="116">INDEX(B33:B38, MATCH(MIN(H33:H38), H33:H38, 0))</f>
        <v>Week 46</v>
      </c>
      <c r="AK33" s="47" t="str">
        <f t="shared" ref="AK33" si="117">INDEX(B33:B38, MATCH(MAX(H33:H38), H33:H38, 0))</f>
        <v>Week 41</v>
      </c>
      <c r="AL33" s="47">
        <f>AVERAGE(F33:F38)</f>
        <v>3.367265278234433</v>
      </c>
      <c r="AM33" s="47">
        <f>AVERAGE(G33:G38)</f>
        <v>4.2681017572869289</v>
      </c>
      <c r="AN33" s="51">
        <f>AVERAGE(H33:H38)</f>
        <v>363.49999999999983</v>
      </c>
      <c r="AO33" s="52" t="str">
        <f t="shared" ref="AO33" si="118">IF(AM33&gt;AL33, "Yes", "No")</f>
        <v>Yes</v>
      </c>
      <c r="AP33" s="50">
        <f t="shared" ref="AP33" si="119">(AM33-AL33)</f>
        <v>0.90083647905249586</v>
      </c>
      <c r="AQ33" s="51">
        <f t="shared" ref="AQ33" si="120">TRUNC((AN33/AL33)*AP33,0)</f>
        <v>97</v>
      </c>
      <c r="AR33" s="43" t="str">
        <f t="shared" si="3"/>
        <v>Yes</v>
      </c>
      <c r="AS33" s="46">
        <f t="shared" si="4"/>
        <v>0.39023280575525954</v>
      </c>
      <c r="AT33" s="45">
        <f t="shared" si="5"/>
        <v>46</v>
      </c>
    </row>
    <row r="34" spans="1:46" ht="16.5" thickBot="1" x14ac:dyDescent="0.3">
      <c r="A34" s="66"/>
      <c r="B34" s="18" t="s">
        <v>4</v>
      </c>
      <c r="C34" s="8">
        <v>0.933854885777337</v>
      </c>
      <c r="D34" s="9">
        <v>0.93259411930206715</v>
      </c>
      <c r="E34" s="2">
        <v>1045852</v>
      </c>
      <c r="F34" s="13">
        <v>3.6281688533738401</v>
      </c>
      <c r="G34" s="1">
        <v>4.2681017572869298</v>
      </c>
      <c r="H34" s="28">
        <v>407</v>
      </c>
      <c r="I34" s="70"/>
      <c r="J34" s="62"/>
      <c r="K34" s="62"/>
      <c r="L34" s="62"/>
      <c r="M34" s="58"/>
      <c r="N34" s="58"/>
      <c r="O34" s="59"/>
      <c r="P34" s="58"/>
      <c r="Q34" s="58"/>
      <c r="R34" s="58"/>
      <c r="S34" s="62"/>
      <c r="T34" s="62"/>
      <c r="U34" s="60"/>
      <c r="V34" s="57"/>
      <c r="W34" s="56"/>
      <c r="X34" s="60"/>
      <c r="Y34" s="43" t="str">
        <f t="shared" si="0"/>
        <v>Yes</v>
      </c>
      <c r="Z34" s="44">
        <f t="shared" si="1"/>
        <v>1.2607664752698478E-3</v>
      </c>
      <c r="AA34" s="45">
        <f t="shared" si="2"/>
        <v>1411</v>
      </c>
      <c r="AB34" s="55"/>
      <c r="AC34" s="55"/>
      <c r="AD34" s="55"/>
      <c r="AE34" s="55"/>
      <c r="AF34" s="53"/>
      <c r="AG34" s="53"/>
      <c r="AH34" s="47"/>
      <c r="AI34" s="47"/>
      <c r="AJ34" s="47"/>
      <c r="AK34" s="47"/>
      <c r="AL34" s="47"/>
      <c r="AM34" s="47"/>
      <c r="AN34" s="51"/>
      <c r="AO34" s="52"/>
      <c r="AP34" s="50"/>
      <c r="AQ34" s="51"/>
      <c r="AR34" s="43" t="str">
        <f t="shared" si="3"/>
        <v>Yes</v>
      </c>
      <c r="AS34" s="46">
        <f t="shared" si="4"/>
        <v>0.63993290391308966</v>
      </c>
      <c r="AT34" s="45">
        <f t="shared" si="5"/>
        <v>71</v>
      </c>
    </row>
    <row r="35" spans="1:46" ht="16.5" thickBot="1" x14ac:dyDescent="0.3">
      <c r="A35" s="66"/>
      <c r="B35" s="18" t="s">
        <v>5</v>
      </c>
      <c r="C35" s="8">
        <v>0.92194271699686903</v>
      </c>
      <c r="D35" s="9">
        <v>0.93259411930206715</v>
      </c>
      <c r="E35" s="2">
        <v>1069497</v>
      </c>
      <c r="F35" s="13">
        <v>3.3680215408517502</v>
      </c>
      <c r="G35" s="1">
        <v>4.2681017572869298</v>
      </c>
      <c r="H35" s="28">
        <v>372</v>
      </c>
      <c r="I35" s="70"/>
      <c r="J35" s="62"/>
      <c r="K35" s="62"/>
      <c r="L35" s="62"/>
      <c r="M35" s="58"/>
      <c r="N35" s="58"/>
      <c r="O35" s="59"/>
      <c r="P35" s="58"/>
      <c r="Q35" s="58"/>
      <c r="R35" s="58"/>
      <c r="S35" s="62"/>
      <c r="T35" s="62"/>
      <c r="U35" s="60"/>
      <c r="V35" s="57"/>
      <c r="W35" s="56"/>
      <c r="X35" s="60"/>
      <c r="Y35" s="43" t="str">
        <f t="shared" si="0"/>
        <v>No</v>
      </c>
      <c r="Z35" s="44">
        <f t="shared" si="1"/>
        <v>-1.0651402305198121E-2</v>
      </c>
      <c r="AA35" s="45">
        <f t="shared" si="2"/>
        <v>-12356</v>
      </c>
      <c r="AB35" s="55"/>
      <c r="AC35" s="55"/>
      <c r="AD35" s="55"/>
      <c r="AE35" s="55"/>
      <c r="AF35" s="53"/>
      <c r="AG35" s="53"/>
      <c r="AH35" s="47"/>
      <c r="AI35" s="47"/>
      <c r="AJ35" s="47"/>
      <c r="AK35" s="47"/>
      <c r="AL35" s="47"/>
      <c r="AM35" s="47"/>
      <c r="AN35" s="51"/>
      <c r="AO35" s="52"/>
      <c r="AP35" s="50"/>
      <c r="AQ35" s="51"/>
      <c r="AR35" s="43" t="str">
        <f t="shared" si="3"/>
        <v>Yes</v>
      </c>
      <c r="AS35" s="46">
        <f t="shared" si="4"/>
        <v>0.90008021643517955</v>
      </c>
      <c r="AT35" s="45">
        <f t="shared" si="5"/>
        <v>99</v>
      </c>
    </row>
    <row r="36" spans="1:46" ht="16.5" thickBot="1" x14ac:dyDescent="0.3">
      <c r="A36" s="66"/>
      <c r="B36" s="18" t="s">
        <v>6</v>
      </c>
      <c r="C36" s="8">
        <v>0.94000699890319195</v>
      </c>
      <c r="D36" s="9">
        <v>0.93259411930206715</v>
      </c>
      <c r="E36" s="2">
        <v>851562</v>
      </c>
      <c r="F36" s="13">
        <v>3.1595401993918601</v>
      </c>
      <c r="G36" s="1">
        <v>4.2681017572869298</v>
      </c>
      <c r="H36" s="28">
        <v>343</v>
      </c>
      <c r="I36" s="70"/>
      <c r="J36" s="62"/>
      <c r="K36" s="62"/>
      <c r="L36" s="62"/>
      <c r="M36" s="58"/>
      <c r="N36" s="58"/>
      <c r="O36" s="59"/>
      <c r="P36" s="58"/>
      <c r="Q36" s="58"/>
      <c r="R36" s="58"/>
      <c r="S36" s="62"/>
      <c r="T36" s="62"/>
      <c r="U36" s="60"/>
      <c r="V36" s="57"/>
      <c r="W36" s="56"/>
      <c r="X36" s="60"/>
      <c r="Y36" s="43" t="str">
        <f t="shared" si="0"/>
        <v>Yes</v>
      </c>
      <c r="Z36" s="44">
        <f t="shared" si="1"/>
        <v>7.4128796011247999E-3</v>
      </c>
      <c r="AA36" s="45">
        <f t="shared" si="2"/>
        <v>6715</v>
      </c>
      <c r="AB36" s="55"/>
      <c r="AC36" s="55"/>
      <c r="AD36" s="55"/>
      <c r="AE36" s="55"/>
      <c r="AF36" s="53"/>
      <c r="AG36" s="53"/>
      <c r="AH36" s="47"/>
      <c r="AI36" s="47"/>
      <c r="AJ36" s="47"/>
      <c r="AK36" s="47"/>
      <c r="AL36" s="47"/>
      <c r="AM36" s="47"/>
      <c r="AN36" s="51"/>
      <c r="AO36" s="52"/>
      <c r="AP36" s="50"/>
      <c r="AQ36" s="51"/>
      <c r="AR36" s="43" t="str">
        <f t="shared" si="3"/>
        <v>Yes</v>
      </c>
      <c r="AS36" s="46">
        <f t="shared" si="4"/>
        <v>1.1085615578950696</v>
      </c>
      <c r="AT36" s="45">
        <f t="shared" si="5"/>
        <v>120</v>
      </c>
    </row>
    <row r="37" spans="1:46" ht="16.5" thickBot="1" x14ac:dyDescent="0.3">
      <c r="A37" s="66"/>
      <c r="B37" s="18" t="s">
        <v>7</v>
      </c>
      <c r="C37" s="8">
        <v>0.94678154935333603</v>
      </c>
      <c r="D37" s="9">
        <v>0.93259411930206715</v>
      </c>
      <c r="E37" s="2">
        <v>946937</v>
      </c>
      <c r="F37" s="13">
        <v>3.1894950410492799</v>
      </c>
      <c r="G37" s="1">
        <v>4.2681017572869298</v>
      </c>
      <c r="H37" s="28">
        <v>335</v>
      </c>
      <c r="I37" s="70"/>
      <c r="J37" s="62"/>
      <c r="K37" s="62"/>
      <c r="L37" s="62"/>
      <c r="M37" s="58"/>
      <c r="N37" s="58"/>
      <c r="O37" s="59"/>
      <c r="P37" s="58"/>
      <c r="Q37" s="58"/>
      <c r="R37" s="58"/>
      <c r="S37" s="62"/>
      <c r="T37" s="62"/>
      <c r="U37" s="60"/>
      <c r="V37" s="57"/>
      <c r="W37" s="56"/>
      <c r="X37" s="60"/>
      <c r="Y37" s="43" t="str">
        <f t="shared" si="0"/>
        <v>Yes</v>
      </c>
      <c r="Z37" s="44">
        <f t="shared" si="1"/>
        <v>1.4187430051268879E-2</v>
      </c>
      <c r="AA37" s="45">
        <f t="shared" si="2"/>
        <v>14189</v>
      </c>
      <c r="AB37" s="55"/>
      <c r="AC37" s="55"/>
      <c r="AD37" s="55"/>
      <c r="AE37" s="55"/>
      <c r="AF37" s="53"/>
      <c r="AG37" s="53"/>
      <c r="AH37" s="47"/>
      <c r="AI37" s="47"/>
      <c r="AJ37" s="47"/>
      <c r="AK37" s="47"/>
      <c r="AL37" s="47"/>
      <c r="AM37" s="47"/>
      <c r="AN37" s="51"/>
      <c r="AO37" s="52"/>
      <c r="AP37" s="50"/>
      <c r="AQ37" s="51"/>
      <c r="AR37" s="43" t="str">
        <f t="shared" si="3"/>
        <v>Yes</v>
      </c>
      <c r="AS37" s="46">
        <f t="shared" si="4"/>
        <v>1.0786067162376498</v>
      </c>
      <c r="AT37" s="45">
        <f t="shared" si="5"/>
        <v>113</v>
      </c>
    </row>
    <row r="38" spans="1:46" ht="16.5" thickBot="1" x14ac:dyDescent="0.3">
      <c r="A38" s="67"/>
      <c r="B38" s="19" t="s">
        <v>8</v>
      </c>
      <c r="C38" s="10">
        <v>0.95285997727092397</v>
      </c>
      <c r="D38" s="11">
        <v>0.93259411930206715</v>
      </c>
      <c r="E38" s="12">
        <v>1222223</v>
      </c>
      <c r="F38" s="14">
        <v>2.9804970832082001</v>
      </c>
      <c r="G38" s="15">
        <v>4.2681017572869298</v>
      </c>
      <c r="H38" s="29">
        <v>262</v>
      </c>
      <c r="I38" s="70"/>
      <c r="J38" s="62"/>
      <c r="K38" s="62"/>
      <c r="L38" s="62"/>
      <c r="M38" s="58"/>
      <c r="N38" s="58"/>
      <c r="O38" s="59"/>
      <c r="P38" s="58"/>
      <c r="Q38" s="58"/>
      <c r="R38" s="58"/>
      <c r="S38" s="62"/>
      <c r="T38" s="62"/>
      <c r="U38" s="60"/>
      <c r="V38" s="57"/>
      <c r="W38" s="56"/>
      <c r="X38" s="60"/>
      <c r="Y38" s="43" t="str">
        <f t="shared" si="0"/>
        <v>Yes</v>
      </c>
      <c r="Z38" s="44">
        <f t="shared" si="1"/>
        <v>2.0265857968856826E-2</v>
      </c>
      <c r="AA38" s="45">
        <f t="shared" si="2"/>
        <v>25994</v>
      </c>
      <c r="AB38" s="55"/>
      <c r="AC38" s="55"/>
      <c r="AD38" s="55"/>
      <c r="AE38" s="55"/>
      <c r="AF38" s="53"/>
      <c r="AG38" s="53"/>
      <c r="AH38" s="47"/>
      <c r="AI38" s="47"/>
      <c r="AJ38" s="47"/>
      <c r="AK38" s="47"/>
      <c r="AL38" s="47"/>
      <c r="AM38" s="47"/>
      <c r="AN38" s="51"/>
      <c r="AO38" s="52"/>
      <c r="AP38" s="50"/>
      <c r="AQ38" s="51"/>
      <c r="AR38" s="43" t="str">
        <f t="shared" si="3"/>
        <v>Yes</v>
      </c>
      <c r="AS38" s="46">
        <f t="shared" si="4"/>
        <v>1.2876046740787297</v>
      </c>
      <c r="AT38" s="45">
        <f t="shared" si="5"/>
        <v>113</v>
      </c>
    </row>
    <row r="39" spans="1:46" ht="15" customHeight="1" thickBot="1" x14ac:dyDescent="0.3">
      <c r="A39" s="65" t="s">
        <v>19</v>
      </c>
      <c r="B39" s="20" t="s">
        <v>3</v>
      </c>
      <c r="C39" s="21">
        <v>0.90071151576462716</v>
      </c>
      <c r="D39" s="22">
        <v>0.91</v>
      </c>
      <c r="E39" s="23">
        <v>296550</v>
      </c>
      <c r="F39" s="24">
        <v>4.2056985001151004</v>
      </c>
      <c r="G39" s="25">
        <v>5.0999999999999996</v>
      </c>
      <c r="H39" s="27">
        <v>190</v>
      </c>
      <c r="I39" s="70">
        <f t="shared" ref="I39" si="121">MIN(C39:C44)</f>
        <v>0.88907409842884511</v>
      </c>
      <c r="J39" s="61">
        <f t="shared" ref="J39" si="122">MAX(C39:C44)</f>
        <v>0.91831901883858214</v>
      </c>
      <c r="K39" s="61">
        <f t="shared" ref="K39" si="123">MIN(D39:D44)</f>
        <v>0.91</v>
      </c>
      <c r="L39" s="61">
        <f t="shared" ref="L39" si="124">MAX(D39:D44)</f>
        <v>0.91</v>
      </c>
      <c r="M39" s="58">
        <f t="shared" ref="M39" si="125">MIN(E39:E44)</f>
        <v>296550</v>
      </c>
      <c r="N39" s="58">
        <f t="shared" ref="N39" si="126">MAX(E39:E44)</f>
        <v>337482</v>
      </c>
      <c r="O39" s="59" t="str" cm="1">
        <f t="array" ref="O39">_xlfn.TEXTJOIN(";", TRUE, IF( C39:C44=(MAX(C39:C44)), B39:B44, ""))</f>
        <v>Week 44</v>
      </c>
      <c r="P39" s="58" t="str" cm="1">
        <f t="array" ref="P39">_xlfn.TEXTJOIN(";", TRUE, IF( C39:C44=(MIN(C39:C44)), B39:B44, ""))</f>
        <v>Week 45</v>
      </c>
      <c r="Q39" s="58" t="str">
        <f t="shared" ref="Q39" si="127">INDEX(B39:B44, MATCH(MIN(E39:E44), E39:E44, 0))</f>
        <v>Week 41</v>
      </c>
      <c r="R39" s="58" t="str">
        <f t="shared" ref="R39" si="128">INDEX(B39:B44, MATCH(MAX(E39:E44), E39:E44, 0))</f>
        <v>Week 46</v>
      </c>
      <c r="S39" s="61">
        <f t="shared" ref="S39:U39" si="129">AVERAGE(C39:C44)</f>
        <v>0.90411985379896886</v>
      </c>
      <c r="T39" s="61">
        <f t="shared" si="129"/>
        <v>0.91</v>
      </c>
      <c r="U39" s="60">
        <f t="shared" si="129"/>
        <v>315453.66666666669</v>
      </c>
      <c r="V39" s="57" t="str">
        <f t="shared" ref="V39" si="130">IF(S39&gt;T39, "Yes", "No")</f>
        <v>No</v>
      </c>
      <c r="W39" s="56">
        <f t="shared" ref="W39" si="131">(S39-T39)</f>
        <v>-5.8801462010311667E-3</v>
      </c>
      <c r="X39" s="60">
        <f t="shared" ref="X39" si="132">TRUNC((U39/S39)*W39,0)</f>
        <v>-2051</v>
      </c>
      <c r="Y39" s="43" t="str">
        <f t="shared" si="0"/>
        <v>No</v>
      </c>
      <c r="Z39" s="44">
        <f t="shared" si="1"/>
        <v>-9.2884842353728736E-3</v>
      </c>
      <c r="AA39" s="45">
        <f t="shared" si="2"/>
        <v>-3058</v>
      </c>
      <c r="AB39" s="54">
        <f t="shared" ref="AB39" si="133">MIN(F39:F44)</f>
        <v>4.1352128450048999</v>
      </c>
      <c r="AC39" s="54">
        <f t="shared" ref="AC39" si="134">MAX(F39:F44)</f>
        <v>5.9667856854196497</v>
      </c>
      <c r="AD39" s="54">
        <f t="shared" ref="AD39" si="135">MIN(G39:G44)</f>
        <v>5.0999999999999996</v>
      </c>
      <c r="AE39" s="54">
        <f t="shared" ref="AE39" si="136">MAX(G39:G44)</f>
        <v>5.0999999999999996</v>
      </c>
      <c r="AF39" s="53">
        <f t="shared" ref="AF39" si="137">MIN(H39:H44)</f>
        <v>190</v>
      </c>
      <c r="AG39" s="53">
        <f t="shared" ref="AG39" si="138">MAX(H39:H44)</f>
        <v>310</v>
      </c>
      <c r="AH39" s="47" t="str" cm="1">
        <f t="array" ref="AH39">_xlfn.TEXTJOIN(";", TRUE, IF( F39:F44=(MIN(F39:F44)), B39:B44, ""))</f>
        <v>Week 42</v>
      </c>
      <c r="AI39" s="47" t="str" cm="1">
        <f t="array" ref="AI39">_xlfn.TEXTJOIN(";", TRUE, IF( F39:F44=(MAX(F39:F44)), B39:B44, ""))</f>
        <v>Week 45</v>
      </c>
      <c r="AJ39" s="47" t="str">
        <f t="shared" ref="AJ39" si="139">INDEX(B39:B44, MATCH(MIN(H39:H44), H39:H44, 0))</f>
        <v>Week 41</v>
      </c>
      <c r="AK39" s="47" t="str">
        <f t="shared" ref="AK39" si="140">INDEX(B39:B44, MATCH(MAX(H39:H44), H39:H44, 0))</f>
        <v>Week 44</v>
      </c>
      <c r="AL39" s="47">
        <f>AVERAGE(F39:F44)</f>
        <v>5.1674845253382147</v>
      </c>
      <c r="AM39" s="47">
        <f>AVERAGE(G39:G44)</f>
        <v>5.1000000000000005</v>
      </c>
      <c r="AN39" s="51">
        <f>AVERAGE(H39:H44)</f>
        <v>237.33333333333334</v>
      </c>
      <c r="AO39" s="52" t="str">
        <f t="shared" ref="AO39" si="141">IF(AM39&gt;AL39, "Yes", "No")</f>
        <v>No</v>
      </c>
      <c r="AP39" s="50">
        <f t="shared" ref="AP39" si="142">(AM39-AL39)</f>
        <v>-6.7484525338214141E-2</v>
      </c>
      <c r="AQ39" s="51">
        <f t="shared" ref="AQ39" si="143">TRUNC((AN39/AL39)*AP39,0)</f>
        <v>-3</v>
      </c>
      <c r="AR39" s="43" t="str">
        <f t="shared" si="3"/>
        <v>Yes</v>
      </c>
      <c r="AS39" s="46">
        <f t="shared" si="4"/>
        <v>0.89430149988489926</v>
      </c>
      <c r="AT39" s="45">
        <f t="shared" si="5"/>
        <v>40</v>
      </c>
    </row>
    <row r="40" spans="1:46" ht="16.5" thickBot="1" x14ac:dyDescent="0.3">
      <c r="A40" s="66"/>
      <c r="B40" s="18" t="s">
        <v>4</v>
      </c>
      <c r="C40" s="8">
        <v>0.90047892750707004</v>
      </c>
      <c r="D40" s="9">
        <v>0.91</v>
      </c>
      <c r="E40" s="2">
        <v>315079</v>
      </c>
      <c r="F40" s="13">
        <v>4.1352128450048999</v>
      </c>
      <c r="G40" s="1">
        <v>5.0999999999999996</v>
      </c>
      <c r="H40" s="28">
        <v>192</v>
      </c>
      <c r="I40" s="70"/>
      <c r="J40" s="62"/>
      <c r="K40" s="62"/>
      <c r="L40" s="62"/>
      <c r="M40" s="58"/>
      <c r="N40" s="58"/>
      <c r="O40" s="59"/>
      <c r="P40" s="58"/>
      <c r="Q40" s="58"/>
      <c r="R40" s="58"/>
      <c r="S40" s="62"/>
      <c r="T40" s="62"/>
      <c r="U40" s="60"/>
      <c r="V40" s="57"/>
      <c r="W40" s="56"/>
      <c r="X40" s="60"/>
      <c r="Y40" s="43" t="str">
        <f t="shared" si="0"/>
        <v>No</v>
      </c>
      <c r="Z40" s="44">
        <f t="shared" si="1"/>
        <v>-9.5210724929299939E-3</v>
      </c>
      <c r="AA40" s="45">
        <f t="shared" si="2"/>
        <v>-3331</v>
      </c>
      <c r="AB40" s="55"/>
      <c r="AC40" s="55"/>
      <c r="AD40" s="55"/>
      <c r="AE40" s="55"/>
      <c r="AF40" s="53"/>
      <c r="AG40" s="53"/>
      <c r="AH40" s="47"/>
      <c r="AI40" s="47"/>
      <c r="AJ40" s="47"/>
      <c r="AK40" s="47"/>
      <c r="AL40" s="47"/>
      <c r="AM40" s="47"/>
      <c r="AN40" s="51"/>
      <c r="AO40" s="52"/>
      <c r="AP40" s="50"/>
      <c r="AQ40" s="51"/>
      <c r="AR40" s="43" t="str">
        <f t="shared" si="3"/>
        <v>Yes</v>
      </c>
      <c r="AS40" s="46">
        <f t="shared" si="4"/>
        <v>0.9647871549950997</v>
      </c>
      <c r="AT40" s="45">
        <f t="shared" si="5"/>
        <v>44</v>
      </c>
    </row>
    <row r="41" spans="1:46" ht="16.5" thickBot="1" x14ac:dyDescent="0.3">
      <c r="A41" s="66"/>
      <c r="B41" s="18" t="s">
        <v>5</v>
      </c>
      <c r="C41" s="8">
        <v>0.90746191447495494</v>
      </c>
      <c r="D41" s="9">
        <v>0.91</v>
      </c>
      <c r="E41" s="2">
        <v>305431</v>
      </c>
      <c r="F41" s="13">
        <v>5.8285699991244604</v>
      </c>
      <c r="G41" s="1">
        <v>5.0999999999999996</v>
      </c>
      <c r="H41" s="28">
        <v>233</v>
      </c>
      <c r="I41" s="70"/>
      <c r="J41" s="62"/>
      <c r="K41" s="62"/>
      <c r="L41" s="62"/>
      <c r="M41" s="58"/>
      <c r="N41" s="58"/>
      <c r="O41" s="59"/>
      <c r="P41" s="58"/>
      <c r="Q41" s="58"/>
      <c r="R41" s="58"/>
      <c r="S41" s="62"/>
      <c r="T41" s="62"/>
      <c r="U41" s="60"/>
      <c r="V41" s="57"/>
      <c r="W41" s="56"/>
      <c r="X41" s="60"/>
      <c r="Y41" s="43" t="str">
        <f t="shared" si="0"/>
        <v>No</v>
      </c>
      <c r="Z41" s="44">
        <f t="shared" si="1"/>
        <v>-2.5380855250450862E-3</v>
      </c>
      <c r="AA41" s="45">
        <f t="shared" si="2"/>
        <v>-854</v>
      </c>
      <c r="AB41" s="55"/>
      <c r="AC41" s="55"/>
      <c r="AD41" s="55"/>
      <c r="AE41" s="55"/>
      <c r="AF41" s="53"/>
      <c r="AG41" s="53"/>
      <c r="AH41" s="47"/>
      <c r="AI41" s="47"/>
      <c r="AJ41" s="47"/>
      <c r="AK41" s="47"/>
      <c r="AL41" s="47"/>
      <c r="AM41" s="47"/>
      <c r="AN41" s="51"/>
      <c r="AO41" s="52"/>
      <c r="AP41" s="50"/>
      <c r="AQ41" s="51"/>
      <c r="AR41" s="43" t="str">
        <f t="shared" si="3"/>
        <v>No</v>
      </c>
      <c r="AS41" s="46">
        <f t="shared" si="4"/>
        <v>-0.72856999912446074</v>
      </c>
      <c r="AT41" s="45">
        <f t="shared" si="5"/>
        <v>-29</v>
      </c>
    </row>
    <row r="42" spans="1:46" ht="16.5" thickBot="1" x14ac:dyDescent="0.3">
      <c r="A42" s="66"/>
      <c r="B42" s="18" t="s">
        <v>6</v>
      </c>
      <c r="C42" s="8">
        <v>0.91831901883858214</v>
      </c>
      <c r="D42" s="9">
        <v>0.91</v>
      </c>
      <c r="E42" s="2">
        <v>311223</v>
      </c>
      <c r="F42" s="13">
        <v>5.7782027552707502</v>
      </c>
      <c r="G42" s="1">
        <v>5.0999999999999996</v>
      </c>
      <c r="H42" s="28">
        <v>310</v>
      </c>
      <c r="I42" s="70"/>
      <c r="J42" s="62"/>
      <c r="K42" s="62"/>
      <c r="L42" s="62"/>
      <c r="M42" s="58"/>
      <c r="N42" s="58"/>
      <c r="O42" s="59"/>
      <c r="P42" s="58"/>
      <c r="Q42" s="58"/>
      <c r="R42" s="58"/>
      <c r="S42" s="62"/>
      <c r="T42" s="62"/>
      <c r="U42" s="60"/>
      <c r="V42" s="57"/>
      <c r="W42" s="56"/>
      <c r="X42" s="60"/>
      <c r="Y42" s="43" t="str">
        <f t="shared" si="0"/>
        <v>Yes</v>
      </c>
      <c r="Z42" s="44">
        <f t="shared" si="1"/>
        <v>8.319018838582104E-3</v>
      </c>
      <c r="AA42" s="45">
        <f t="shared" si="2"/>
        <v>2819</v>
      </c>
      <c r="AB42" s="55"/>
      <c r="AC42" s="55"/>
      <c r="AD42" s="55"/>
      <c r="AE42" s="55"/>
      <c r="AF42" s="53"/>
      <c r="AG42" s="53"/>
      <c r="AH42" s="47"/>
      <c r="AI42" s="47"/>
      <c r="AJ42" s="47"/>
      <c r="AK42" s="47"/>
      <c r="AL42" s="47"/>
      <c r="AM42" s="47"/>
      <c r="AN42" s="51"/>
      <c r="AO42" s="52"/>
      <c r="AP42" s="50"/>
      <c r="AQ42" s="51"/>
      <c r="AR42" s="43" t="str">
        <f t="shared" si="3"/>
        <v>No</v>
      </c>
      <c r="AS42" s="46">
        <f t="shared" si="4"/>
        <v>-0.67820275527075058</v>
      </c>
      <c r="AT42" s="45">
        <f t="shared" si="5"/>
        <v>-36</v>
      </c>
    </row>
    <row r="43" spans="1:46" ht="16.5" thickBot="1" x14ac:dyDescent="0.3">
      <c r="A43" s="66"/>
      <c r="B43" s="18" t="s">
        <v>7</v>
      </c>
      <c r="C43" s="8">
        <v>0.88907409842884511</v>
      </c>
      <c r="D43" s="9">
        <v>0.91</v>
      </c>
      <c r="E43" s="2">
        <v>326957</v>
      </c>
      <c r="F43" s="13">
        <v>5.9667856854196497</v>
      </c>
      <c r="G43" s="1">
        <v>5.0999999999999996</v>
      </c>
      <c r="H43" s="28">
        <v>251</v>
      </c>
      <c r="I43" s="70"/>
      <c r="J43" s="62"/>
      <c r="K43" s="62"/>
      <c r="L43" s="62"/>
      <c r="M43" s="58"/>
      <c r="N43" s="58"/>
      <c r="O43" s="59"/>
      <c r="P43" s="58"/>
      <c r="Q43" s="58"/>
      <c r="R43" s="58"/>
      <c r="S43" s="62"/>
      <c r="T43" s="62"/>
      <c r="U43" s="60"/>
      <c r="V43" s="57"/>
      <c r="W43" s="56"/>
      <c r="X43" s="60"/>
      <c r="Y43" s="43" t="str">
        <f t="shared" si="0"/>
        <v>No</v>
      </c>
      <c r="Z43" s="44">
        <f t="shared" si="1"/>
        <v>-2.0925901571154926E-2</v>
      </c>
      <c r="AA43" s="45">
        <f t="shared" si="2"/>
        <v>-7695</v>
      </c>
      <c r="AB43" s="55"/>
      <c r="AC43" s="55"/>
      <c r="AD43" s="55"/>
      <c r="AE43" s="55"/>
      <c r="AF43" s="53"/>
      <c r="AG43" s="53"/>
      <c r="AH43" s="47"/>
      <c r="AI43" s="47"/>
      <c r="AJ43" s="47"/>
      <c r="AK43" s="47"/>
      <c r="AL43" s="47"/>
      <c r="AM43" s="47"/>
      <c r="AN43" s="51"/>
      <c r="AO43" s="52"/>
      <c r="AP43" s="50"/>
      <c r="AQ43" s="51"/>
      <c r="AR43" s="43" t="str">
        <f t="shared" si="3"/>
        <v>No</v>
      </c>
      <c r="AS43" s="46">
        <f t="shared" si="4"/>
        <v>-0.86678568541965006</v>
      </c>
      <c r="AT43" s="45">
        <f t="shared" si="5"/>
        <v>-36</v>
      </c>
    </row>
    <row r="44" spans="1:46" ht="16.5" thickBot="1" x14ac:dyDescent="0.3">
      <c r="A44" s="67"/>
      <c r="B44" s="19" t="s">
        <v>8</v>
      </c>
      <c r="C44" s="10">
        <v>0.90867364777973314</v>
      </c>
      <c r="D44" s="11">
        <v>0.91</v>
      </c>
      <c r="E44" s="12">
        <v>337482</v>
      </c>
      <c r="F44" s="14">
        <v>5.0904373670944301</v>
      </c>
      <c r="G44" s="15">
        <v>5.0999999999999996</v>
      </c>
      <c r="H44" s="29">
        <v>248</v>
      </c>
      <c r="I44" s="70"/>
      <c r="J44" s="62"/>
      <c r="K44" s="62"/>
      <c r="L44" s="62"/>
      <c r="M44" s="58"/>
      <c r="N44" s="58"/>
      <c r="O44" s="59"/>
      <c r="P44" s="58"/>
      <c r="Q44" s="58"/>
      <c r="R44" s="58"/>
      <c r="S44" s="62"/>
      <c r="T44" s="62"/>
      <c r="U44" s="60"/>
      <c r="V44" s="57"/>
      <c r="W44" s="56"/>
      <c r="X44" s="60"/>
      <c r="Y44" s="43" t="str">
        <f t="shared" si="0"/>
        <v>No</v>
      </c>
      <c r="Z44" s="44">
        <f t="shared" si="1"/>
        <v>-1.3263522202668909E-3</v>
      </c>
      <c r="AA44" s="45">
        <f t="shared" si="2"/>
        <v>-492</v>
      </c>
      <c r="AB44" s="55"/>
      <c r="AC44" s="55"/>
      <c r="AD44" s="55"/>
      <c r="AE44" s="55"/>
      <c r="AF44" s="53"/>
      <c r="AG44" s="53"/>
      <c r="AH44" s="47"/>
      <c r="AI44" s="47"/>
      <c r="AJ44" s="47"/>
      <c r="AK44" s="47"/>
      <c r="AL44" s="47"/>
      <c r="AM44" s="47"/>
      <c r="AN44" s="51"/>
      <c r="AO44" s="52"/>
      <c r="AP44" s="50"/>
      <c r="AQ44" s="51"/>
      <c r="AR44" s="43" t="str">
        <f t="shared" si="3"/>
        <v>Yes</v>
      </c>
      <c r="AS44" s="46">
        <f t="shared" si="4"/>
        <v>9.5626329055695791E-3</v>
      </c>
      <c r="AT44" s="45">
        <f t="shared" si="5"/>
        <v>0</v>
      </c>
    </row>
    <row r="45" spans="1:46" ht="15" customHeight="1" thickBot="1" x14ac:dyDescent="0.3">
      <c r="A45" s="65" t="s">
        <v>20</v>
      </c>
      <c r="B45" s="20" t="s">
        <v>3</v>
      </c>
      <c r="C45" s="21">
        <v>0.92757269185416902</v>
      </c>
      <c r="D45" s="22">
        <v>0.88500000000000001</v>
      </c>
      <c r="E45" s="23">
        <v>1372162</v>
      </c>
      <c r="F45" s="24">
        <v>7.88665973385074</v>
      </c>
      <c r="G45" s="25">
        <v>4</v>
      </c>
      <c r="H45" s="27">
        <v>1469</v>
      </c>
      <c r="I45" s="70">
        <f t="shared" ref="I45" si="144">MIN(C45:C50)</f>
        <v>0.92757269185416902</v>
      </c>
      <c r="J45" s="61">
        <f t="shared" ref="J45" si="145">MAX(C45:C50)</f>
        <v>0.93789623077430895</v>
      </c>
      <c r="K45" s="61">
        <f t="shared" ref="K45" si="146">MIN(D45:D50)</f>
        <v>0.88500000000000001</v>
      </c>
      <c r="L45" s="61">
        <f t="shared" ref="L45" si="147">MAX(D45:D50)</f>
        <v>0.88500000000000001</v>
      </c>
      <c r="M45" s="58">
        <f t="shared" ref="M45" si="148">MIN(E45:E50)</f>
        <v>1343395</v>
      </c>
      <c r="N45" s="58">
        <f t="shared" ref="N45" si="149">MAX(E45:E50)</f>
        <v>1742225</v>
      </c>
      <c r="O45" s="59" t="str" cm="1">
        <f t="array" ref="O45">_xlfn.TEXTJOIN(";", TRUE, IF( C45:C50=(MAX(C45:C50)), B45:B50, ""))</f>
        <v>Week 42</v>
      </c>
      <c r="P45" s="58" t="str" cm="1">
        <f t="array" ref="P45">_xlfn.TEXTJOIN(";", TRUE, IF( C45:C50=(MIN(C45:C50)), B45:B50, ""))</f>
        <v>Week 41</v>
      </c>
      <c r="Q45" s="58" t="str">
        <f t="shared" ref="Q45" si="150">INDEX(B45:B50, MATCH(MIN(E45:E50), E45:E50, 0))</f>
        <v>Week 44</v>
      </c>
      <c r="R45" s="58" t="str">
        <f t="shared" ref="R45" si="151">INDEX(B45:B50, MATCH(MAX(E45:E50), E45:E50, 0))</f>
        <v>Week 46</v>
      </c>
      <c r="S45" s="61">
        <f t="shared" ref="S45:U45" si="152">AVERAGE(C45:C50)</f>
        <v>0.93384404548640221</v>
      </c>
      <c r="T45" s="61">
        <f t="shared" si="152"/>
        <v>0.8849999999999999</v>
      </c>
      <c r="U45" s="60">
        <f t="shared" si="152"/>
        <v>1532714.5</v>
      </c>
      <c r="V45" s="57" t="str">
        <f t="shared" ref="V45" si="153">IF(S45&gt;T45, "Yes", "No")</f>
        <v>Yes</v>
      </c>
      <c r="W45" s="56">
        <f t="shared" ref="W45" si="154">(S45-T45)</f>
        <v>4.884404548640231E-2</v>
      </c>
      <c r="X45" s="60">
        <f t="shared" ref="X45" si="155">TRUNC((U45/S45)*W45,0)</f>
        <v>80167</v>
      </c>
      <c r="Y45" s="43" t="str">
        <f t="shared" si="0"/>
        <v>Yes</v>
      </c>
      <c r="Z45" s="44">
        <f t="shared" si="1"/>
        <v>4.2572691854169009E-2</v>
      </c>
      <c r="AA45" s="45">
        <f t="shared" si="2"/>
        <v>62977</v>
      </c>
      <c r="AB45" s="54">
        <f t="shared" ref="AB45" si="156">MIN(F45:F50)</f>
        <v>5.7709387633389104</v>
      </c>
      <c r="AC45" s="54">
        <f t="shared" ref="AC45" si="157">MAX(F45:F50)</f>
        <v>10.0511670826748</v>
      </c>
      <c r="AD45" s="54">
        <f t="shared" ref="AD45" si="158">MIN(G45:G50)</f>
        <v>4</v>
      </c>
      <c r="AE45" s="54">
        <f t="shared" ref="AE45" si="159">MAX(G45:G50)</f>
        <v>4</v>
      </c>
      <c r="AF45" s="53">
        <f t="shared" ref="AF45" si="160">MIN(H45:H50)</f>
        <v>1469</v>
      </c>
      <c r="AG45" s="53">
        <f t="shared" ref="AG45" si="161">MAX(H45:H50)</f>
        <v>1942</v>
      </c>
      <c r="AH45" s="47" t="str" cm="1">
        <f t="array" ref="AH45">_xlfn.TEXTJOIN(";", TRUE, IF( F45:F50=(MIN(F45:F50)), B45:B50, ""))</f>
        <v>Week 44</v>
      </c>
      <c r="AI45" s="47" t="str" cm="1">
        <f t="array" ref="AI45">_xlfn.TEXTJOIN(";", TRUE, IF( F45:F50=(MAX(F45:F50)), B45:B50, ""))</f>
        <v>Week 42</v>
      </c>
      <c r="AJ45" s="47" t="str">
        <f t="shared" ref="AJ45" si="162">INDEX(B45:B50, MATCH(MIN(H45:H50), H45:H50, 0))</f>
        <v>Week 41</v>
      </c>
      <c r="AK45" s="47" t="str">
        <f t="shared" ref="AK45" si="163">INDEX(B45:B50, MATCH(MAX(H45:H50), H45:H50, 0))</f>
        <v>Week 46</v>
      </c>
      <c r="AL45" s="47">
        <f>AVERAGE(F45:F50)</f>
        <v>7.4911279587146238</v>
      </c>
      <c r="AM45" s="47">
        <f>AVERAGE(G45:G50)</f>
        <v>4</v>
      </c>
      <c r="AN45" s="51">
        <f>AVERAGE(H45:H50)</f>
        <v>1656.6666666666667</v>
      </c>
      <c r="AO45" s="52" t="str">
        <f t="shared" ref="AO45" si="164">IF(AM45&gt;AL45, "Yes", "No")</f>
        <v>No</v>
      </c>
      <c r="AP45" s="50">
        <f t="shared" ref="AP45" si="165">(AM45-AL45)</f>
        <v>-3.4911279587146238</v>
      </c>
      <c r="AQ45" s="51">
        <f t="shared" ref="AQ45" si="166">TRUNC((AN45/AL45)*AP45,0)</f>
        <v>-772</v>
      </c>
      <c r="AR45" s="43" t="str">
        <f t="shared" si="3"/>
        <v>No</v>
      </c>
      <c r="AS45" s="46">
        <f t="shared" si="4"/>
        <v>-3.88665973385074</v>
      </c>
      <c r="AT45" s="45">
        <f t="shared" si="5"/>
        <v>-723</v>
      </c>
    </row>
    <row r="46" spans="1:46" ht="16.5" thickBot="1" x14ac:dyDescent="0.3">
      <c r="A46" s="66"/>
      <c r="B46" s="18" t="s">
        <v>4</v>
      </c>
      <c r="C46" s="8">
        <v>0.93789623077430895</v>
      </c>
      <c r="D46" s="9">
        <v>0.88500000000000001</v>
      </c>
      <c r="E46" s="2">
        <v>1514900</v>
      </c>
      <c r="F46" s="13">
        <v>10.0511670826748</v>
      </c>
      <c r="G46" s="1">
        <v>4</v>
      </c>
      <c r="H46" s="28">
        <v>1831</v>
      </c>
      <c r="I46" s="70"/>
      <c r="J46" s="62"/>
      <c r="K46" s="62"/>
      <c r="L46" s="62"/>
      <c r="M46" s="58"/>
      <c r="N46" s="58"/>
      <c r="O46" s="59"/>
      <c r="P46" s="58"/>
      <c r="Q46" s="58"/>
      <c r="R46" s="58"/>
      <c r="S46" s="62"/>
      <c r="T46" s="62"/>
      <c r="U46" s="60"/>
      <c r="V46" s="57"/>
      <c r="W46" s="56"/>
      <c r="X46" s="60"/>
      <c r="Y46" s="43" t="str">
        <f t="shared" si="0"/>
        <v>Yes</v>
      </c>
      <c r="Z46" s="44">
        <f t="shared" si="1"/>
        <v>5.2896230774308939E-2</v>
      </c>
      <c r="AA46" s="45">
        <f t="shared" si="2"/>
        <v>85438</v>
      </c>
      <c r="AB46" s="55"/>
      <c r="AC46" s="55"/>
      <c r="AD46" s="55"/>
      <c r="AE46" s="55"/>
      <c r="AF46" s="53"/>
      <c r="AG46" s="53"/>
      <c r="AH46" s="47"/>
      <c r="AI46" s="47"/>
      <c r="AJ46" s="47"/>
      <c r="AK46" s="47"/>
      <c r="AL46" s="47"/>
      <c r="AM46" s="47"/>
      <c r="AN46" s="51"/>
      <c r="AO46" s="52"/>
      <c r="AP46" s="50"/>
      <c r="AQ46" s="51"/>
      <c r="AR46" s="43" t="str">
        <f t="shared" si="3"/>
        <v>No</v>
      </c>
      <c r="AS46" s="46">
        <f t="shared" si="4"/>
        <v>-6.0511670826747999</v>
      </c>
      <c r="AT46" s="45">
        <f t="shared" si="5"/>
        <v>-1102</v>
      </c>
    </row>
    <row r="47" spans="1:46" ht="16.5" thickBot="1" x14ac:dyDescent="0.3">
      <c r="A47" s="66"/>
      <c r="B47" s="18" t="s">
        <v>5</v>
      </c>
      <c r="C47" s="8">
        <v>0.93355544356485698</v>
      </c>
      <c r="D47" s="9">
        <v>0.88500000000000001</v>
      </c>
      <c r="E47" s="2">
        <v>1591402</v>
      </c>
      <c r="F47" s="13">
        <v>6.4194818966823197</v>
      </c>
      <c r="G47" s="1">
        <v>4</v>
      </c>
      <c r="H47" s="28">
        <v>1695</v>
      </c>
      <c r="I47" s="70"/>
      <c r="J47" s="62"/>
      <c r="K47" s="62"/>
      <c r="L47" s="62"/>
      <c r="M47" s="58"/>
      <c r="N47" s="58"/>
      <c r="O47" s="59"/>
      <c r="P47" s="58"/>
      <c r="Q47" s="58"/>
      <c r="R47" s="58"/>
      <c r="S47" s="62"/>
      <c r="T47" s="62"/>
      <c r="U47" s="60"/>
      <c r="V47" s="57"/>
      <c r="W47" s="56"/>
      <c r="X47" s="60"/>
      <c r="Y47" s="43" t="str">
        <f t="shared" si="0"/>
        <v>Yes</v>
      </c>
      <c r="Z47" s="44">
        <f t="shared" si="1"/>
        <v>4.855544356485697E-2</v>
      </c>
      <c r="AA47" s="45">
        <f t="shared" si="2"/>
        <v>82770</v>
      </c>
      <c r="AB47" s="55"/>
      <c r="AC47" s="55"/>
      <c r="AD47" s="55"/>
      <c r="AE47" s="55"/>
      <c r="AF47" s="53"/>
      <c r="AG47" s="53"/>
      <c r="AH47" s="47"/>
      <c r="AI47" s="47"/>
      <c r="AJ47" s="47"/>
      <c r="AK47" s="47"/>
      <c r="AL47" s="47"/>
      <c r="AM47" s="47"/>
      <c r="AN47" s="51"/>
      <c r="AO47" s="52"/>
      <c r="AP47" s="50"/>
      <c r="AQ47" s="51"/>
      <c r="AR47" s="43" t="str">
        <f t="shared" si="3"/>
        <v>No</v>
      </c>
      <c r="AS47" s="46">
        <f t="shared" si="4"/>
        <v>-2.4194818966823197</v>
      </c>
      <c r="AT47" s="45">
        <f t="shared" si="5"/>
        <v>-638</v>
      </c>
    </row>
    <row r="48" spans="1:46" ht="16.5" thickBot="1" x14ac:dyDescent="0.3">
      <c r="A48" s="66"/>
      <c r="B48" s="18" t="s">
        <v>6</v>
      </c>
      <c r="C48" s="8">
        <v>0.93562057324911896</v>
      </c>
      <c r="D48" s="9">
        <v>0.88500000000000001</v>
      </c>
      <c r="E48" s="2">
        <v>1343395</v>
      </c>
      <c r="F48" s="13">
        <v>5.7709387633389104</v>
      </c>
      <c r="G48" s="1">
        <v>4</v>
      </c>
      <c r="H48" s="28">
        <v>1525</v>
      </c>
      <c r="I48" s="70"/>
      <c r="J48" s="62"/>
      <c r="K48" s="62"/>
      <c r="L48" s="62"/>
      <c r="M48" s="58"/>
      <c r="N48" s="58"/>
      <c r="O48" s="59"/>
      <c r="P48" s="58"/>
      <c r="Q48" s="58"/>
      <c r="R48" s="58"/>
      <c r="S48" s="62"/>
      <c r="T48" s="62"/>
      <c r="U48" s="60"/>
      <c r="V48" s="57"/>
      <c r="W48" s="56"/>
      <c r="X48" s="60"/>
      <c r="Y48" s="43" t="str">
        <f t="shared" si="0"/>
        <v>Yes</v>
      </c>
      <c r="Z48" s="44">
        <f t="shared" si="1"/>
        <v>5.062057324911895E-2</v>
      </c>
      <c r="AA48" s="45">
        <f t="shared" si="2"/>
        <v>72682</v>
      </c>
      <c r="AB48" s="55"/>
      <c r="AC48" s="55"/>
      <c r="AD48" s="55"/>
      <c r="AE48" s="55"/>
      <c r="AF48" s="53"/>
      <c r="AG48" s="53"/>
      <c r="AH48" s="47"/>
      <c r="AI48" s="47"/>
      <c r="AJ48" s="47"/>
      <c r="AK48" s="47"/>
      <c r="AL48" s="47"/>
      <c r="AM48" s="47"/>
      <c r="AN48" s="51"/>
      <c r="AO48" s="52"/>
      <c r="AP48" s="50"/>
      <c r="AQ48" s="51"/>
      <c r="AR48" s="43" t="str">
        <f t="shared" si="3"/>
        <v>No</v>
      </c>
      <c r="AS48" s="46">
        <f t="shared" si="4"/>
        <v>-1.7709387633389104</v>
      </c>
      <c r="AT48" s="45">
        <f t="shared" si="5"/>
        <v>-467</v>
      </c>
    </row>
    <row r="49" spans="1:46" ht="16.5" thickBot="1" x14ac:dyDescent="0.3">
      <c r="A49" s="66"/>
      <c r="B49" s="18" t="s">
        <v>7</v>
      </c>
      <c r="C49" s="8">
        <v>0.93672968374644616</v>
      </c>
      <c r="D49" s="9">
        <v>0.88500000000000001</v>
      </c>
      <c r="E49" s="2">
        <v>1632203</v>
      </c>
      <c r="F49" s="13">
        <v>6.1811288213323401</v>
      </c>
      <c r="G49" s="1">
        <v>4</v>
      </c>
      <c r="H49" s="28">
        <v>1478</v>
      </c>
      <c r="I49" s="70"/>
      <c r="J49" s="62"/>
      <c r="K49" s="62"/>
      <c r="L49" s="62"/>
      <c r="M49" s="58"/>
      <c r="N49" s="58"/>
      <c r="O49" s="59"/>
      <c r="P49" s="58"/>
      <c r="Q49" s="58"/>
      <c r="R49" s="58"/>
      <c r="S49" s="62"/>
      <c r="T49" s="62"/>
      <c r="U49" s="60"/>
      <c r="V49" s="57"/>
      <c r="W49" s="56"/>
      <c r="X49" s="60"/>
      <c r="Y49" s="43" t="str">
        <f t="shared" si="0"/>
        <v>Yes</v>
      </c>
      <c r="Z49" s="44">
        <f t="shared" si="1"/>
        <v>5.1729683746446153E-2</v>
      </c>
      <c r="AA49" s="45">
        <f t="shared" si="2"/>
        <v>90136</v>
      </c>
      <c r="AB49" s="55"/>
      <c r="AC49" s="55"/>
      <c r="AD49" s="55"/>
      <c r="AE49" s="55"/>
      <c r="AF49" s="53"/>
      <c r="AG49" s="53"/>
      <c r="AH49" s="47"/>
      <c r="AI49" s="47"/>
      <c r="AJ49" s="47"/>
      <c r="AK49" s="47"/>
      <c r="AL49" s="47"/>
      <c r="AM49" s="47"/>
      <c r="AN49" s="51"/>
      <c r="AO49" s="52"/>
      <c r="AP49" s="50"/>
      <c r="AQ49" s="51"/>
      <c r="AR49" s="43" t="str">
        <f t="shared" si="3"/>
        <v>No</v>
      </c>
      <c r="AS49" s="46">
        <f t="shared" si="4"/>
        <v>-2.1811288213323401</v>
      </c>
      <c r="AT49" s="45">
        <f t="shared" si="5"/>
        <v>-521</v>
      </c>
    </row>
    <row r="50" spans="1:46" ht="16.5" thickBot="1" x14ac:dyDescent="0.3">
      <c r="A50" s="67"/>
      <c r="B50" s="19" t="s">
        <v>8</v>
      </c>
      <c r="C50" s="10">
        <v>0.93168964972951307</v>
      </c>
      <c r="D50" s="11">
        <v>0.88500000000000001</v>
      </c>
      <c r="E50" s="12">
        <v>1742225</v>
      </c>
      <c r="F50" s="14">
        <v>8.6373914544086308</v>
      </c>
      <c r="G50" s="15">
        <v>4</v>
      </c>
      <c r="H50" s="29">
        <v>1942</v>
      </c>
      <c r="I50" s="70"/>
      <c r="J50" s="62"/>
      <c r="K50" s="62"/>
      <c r="L50" s="62"/>
      <c r="M50" s="58"/>
      <c r="N50" s="58"/>
      <c r="O50" s="59"/>
      <c r="P50" s="58"/>
      <c r="Q50" s="58"/>
      <c r="R50" s="58"/>
      <c r="S50" s="62"/>
      <c r="T50" s="62"/>
      <c r="U50" s="60"/>
      <c r="V50" s="57"/>
      <c r="W50" s="56"/>
      <c r="X50" s="60"/>
      <c r="Y50" s="43" t="str">
        <f t="shared" si="0"/>
        <v>Yes</v>
      </c>
      <c r="Z50" s="44">
        <f t="shared" si="1"/>
        <v>4.6689649729513061E-2</v>
      </c>
      <c r="AA50" s="45">
        <f t="shared" si="2"/>
        <v>87307</v>
      </c>
      <c r="AB50" s="55"/>
      <c r="AC50" s="55"/>
      <c r="AD50" s="55"/>
      <c r="AE50" s="55"/>
      <c r="AF50" s="53"/>
      <c r="AG50" s="53"/>
      <c r="AH50" s="47"/>
      <c r="AI50" s="47"/>
      <c r="AJ50" s="47"/>
      <c r="AK50" s="47"/>
      <c r="AL50" s="47"/>
      <c r="AM50" s="47"/>
      <c r="AN50" s="51"/>
      <c r="AO50" s="52"/>
      <c r="AP50" s="50"/>
      <c r="AQ50" s="51"/>
      <c r="AR50" s="43" t="str">
        <f t="shared" si="3"/>
        <v>No</v>
      </c>
      <c r="AS50" s="46">
        <f t="shared" si="4"/>
        <v>-4.6373914544086308</v>
      </c>
      <c r="AT50" s="45">
        <f t="shared" si="5"/>
        <v>-1042</v>
      </c>
    </row>
    <row r="51" spans="1:46" ht="16.5" thickBot="1" x14ac:dyDescent="0.3">
      <c r="A51" s="65" t="s">
        <v>21</v>
      </c>
      <c r="B51" s="20" t="s">
        <v>3</v>
      </c>
      <c r="C51" s="21">
        <v>0.84982148407670199</v>
      </c>
      <c r="D51" s="22">
        <v>0.84543800000000002</v>
      </c>
      <c r="E51" s="23">
        <v>1302965</v>
      </c>
      <c r="F51" s="24">
        <v>11.145312824907499</v>
      </c>
      <c r="G51" s="25">
        <v>12</v>
      </c>
      <c r="H51" s="27">
        <v>1415</v>
      </c>
      <c r="I51" s="70">
        <f t="shared" ref="I51" si="167">MIN(C51:C56)</f>
        <v>0.79187385583404213</v>
      </c>
      <c r="J51" s="61">
        <f t="shared" ref="J51" si="168">MAX(C51:C56)</f>
        <v>0.85762925672153201</v>
      </c>
      <c r="K51" s="61">
        <f t="shared" ref="K51" si="169">MIN(D51:D56)</f>
        <v>0.77932800000000002</v>
      </c>
      <c r="L51" s="61">
        <f t="shared" ref="L51" si="170">MAX(D51:D56)</f>
        <v>0.84543800000000002</v>
      </c>
      <c r="M51" s="58">
        <f t="shared" ref="M51" si="171">MIN(E51:E56)</f>
        <v>1052978</v>
      </c>
      <c r="N51" s="58">
        <f t="shared" ref="N51" si="172">MAX(E51:E56)</f>
        <v>1432266</v>
      </c>
      <c r="O51" s="59" t="str" cm="1">
        <f t="array" ref="O51">_xlfn.TEXTJOIN(";", TRUE, IF( C51:C56=(MAX(C51:C56)), B51:B56, ""))</f>
        <v>Week 43</v>
      </c>
      <c r="P51" s="58" t="str" cm="1">
        <f t="array" ref="P51">_xlfn.TEXTJOIN(";", TRUE, IF( C51:C56=(MIN(C51:C56)), B51:B56, ""))</f>
        <v>Week 46</v>
      </c>
      <c r="Q51" s="58" t="str">
        <f t="shared" ref="Q51" si="173">INDEX(B51:B56, MATCH(MIN(E51:E56), E51:E56, 0))</f>
        <v>Week 44</v>
      </c>
      <c r="R51" s="58" t="str">
        <f t="shared" ref="R51" si="174">INDEX(B51:B56, MATCH(MAX(E51:E56), E51:E56, 0))</f>
        <v>Week 46</v>
      </c>
      <c r="S51" s="61">
        <f t="shared" ref="S51:U51" si="175">AVERAGE(C51:C56)</f>
        <v>0.83538710034228458</v>
      </c>
      <c r="T51" s="61">
        <f t="shared" si="175"/>
        <v>0.81238299999999997</v>
      </c>
      <c r="U51" s="60">
        <f t="shared" si="175"/>
        <v>1225779.6666666667</v>
      </c>
      <c r="V51" s="57" t="str">
        <f t="shared" ref="V51" si="176">IF(S51&gt;T51, "Yes", "No")</f>
        <v>Yes</v>
      </c>
      <c r="W51" s="56">
        <f t="shared" ref="W51" si="177">(S51-T51)</f>
        <v>2.3004100342284617E-2</v>
      </c>
      <c r="X51" s="60">
        <f t="shared" ref="X51" si="178">TRUNC((U51/S51)*W51,0)</f>
        <v>33754</v>
      </c>
      <c r="Y51" s="43" t="str">
        <f t="shared" si="0"/>
        <v>Yes</v>
      </c>
      <c r="Z51" s="44">
        <f t="shared" si="1"/>
        <v>4.3834840767019712E-3</v>
      </c>
      <c r="AA51" s="45">
        <f t="shared" si="2"/>
        <v>6720</v>
      </c>
      <c r="AB51" s="54">
        <f t="shared" ref="AB51" si="179">MIN(F51:F56)</f>
        <v>11.145312824907499</v>
      </c>
      <c r="AC51" s="54">
        <f t="shared" ref="AC51" si="180">MAX(F51:F56)</f>
        <v>12.329271746003601</v>
      </c>
      <c r="AD51" s="54">
        <f t="shared" ref="AD51" si="181">MIN(G51:G56)</f>
        <v>12</v>
      </c>
      <c r="AE51" s="54">
        <f t="shared" ref="AE51" si="182">MAX(G51:G56)</f>
        <v>12</v>
      </c>
      <c r="AF51" s="53">
        <f t="shared" ref="AF51" si="183">MIN(H51:H56)</f>
        <v>1138</v>
      </c>
      <c r="AG51" s="53">
        <f t="shared" ref="AG51" si="184">MAX(H51:H56)</f>
        <v>1552</v>
      </c>
      <c r="AH51" s="47" t="str" cm="1">
        <f t="array" ref="AH51">_xlfn.TEXTJOIN(";", TRUE, IF( F51:F56=(MIN(F51:F56)), B51:B56, ""))</f>
        <v>Week 41</v>
      </c>
      <c r="AI51" s="47" t="str" cm="1">
        <f t="array" ref="AI51">_xlfn.TEXTJOIN(";", TRUE, IF( F51:F56=(MAX(F51:F56)), B51:B56, ""))</f>
        <v>Week 44</v>
      </c>
      <c r="AJ51" s="47" t="str">
        <f t="shared" ref="AJ51" si="185">INDEX(B51:B56, MATCH(MIN(H51:H56), H51:H56, 0))</f>
        <v>Week 43</v>
      </c>
      <c r="AK51" s="47" t="str">
        <f t="shared" ref="AK51" si="186">INDEX(B51:B56, MATCH(MAX(H51:H56), H51:H56, 0))</f>
        <v>Week 46</v>
      </c>
      <c r="AL51" s="47">
        <f>AVERAGE(F51:F56)</f>
        <v>11.784108829210517</v>
      </c>
      <c r="AM51" s="47">
        <f>AVERAGE(G51:G56)</f>
        <v>12</v>
      </c>
      <c r="AN51" s="51">
        <f>AVERAGE(H51:H56)</f>
        <v>1369.3333333333333</v>
      </c>
      <c r="AO51" s="52" t="str">
        <f t="shared" ref="AO51" si="187">IF(AM51&gt;AL51, "Yes", "No")</f>
        <v>Yes</v>
      </c>
      <c r="AP51" s="50">
        <f t="shared" ref="AP51" si="188">(AM51-AL51)</f>
        <v>0.21589117078948306</v>
      </c>
      <c r="AQ51" s="51">
        <f t="shared" ref="AQ51" si="189">TRUNC((AN51/AL51)*AP51,0)</f>
        <v>25</v>
      </c>
      <c r="AR51" s="43" t="str">
        <f t="shared" si="3"/>
        <v>Yes</v>
      </c>
      <c r="AS51" s="46">
        <f t="shared" si="4"/>
        <v>0.85468717509250069</v>
      </c>
      <c r="AT51" s="45">
        <f t="shared" si="5"/>
        <v>108</v>
      </c>
    </row>
    <row r="52" spans="1:46" ht="16.5" thickBot="1" x14ac:dyDescent="0.3">
      <c r="A52" s="66"/>
      <c r="B52" s="18" t="s">
        <v>4</v>
      </c>
      <c r="C52" s="8">
        <v>0.83432869633957096</v>
      </c>
      <c r="D52" s="9">
        <v>0.84543800000000002</v>
      </c>
      <c r="E52" s="2">
        <v>1244772</v>
      </c>
      <c r="F52" s="13">
        <v>11.814390706123</v>
      </c>
      <c r="G52" s="1">
        <v>12</v>
      </c>
      <c r="H52" s="28">
        <v>1427</v>
      </c>
      <c r="I52" s="70"/>
      <c r="J52" s="62"/>
      <c r="K52" s="62"/>
      <c r="L52" s="62"/>
      <c r="M52" s="58"/>
      <c r="N52" s="58"/>
      <c r="O52" s="59"/>
      <c r="P52" s="58"/>
      <c r="Q52" s="58"/>
      <c r="R52" s="58"/>
      <c r="S52" s="62"/>
      <c r="T52" s="62"/>
      <c r="U52" s="60"/>
      <c r="V52" s="57"/>
      <c r="W52" s="56"/>
      <c r="X52" s="60"/>
      <c r="Y52" s="43" t="str">
        <f t="shared" si="0"/>
        <v>No</v>
      </c>
      <c r="Z52" s="44">
        <f t="shared" si="1"/>
        <v>-1.110930366042906E-2</v>
      </c>
      <c r="AA52" s="45">
        <f t="shared" si="2"/>
        <v>-16574</v>
      </c>
      <c r="AB52" s="55"/>
      <c r="AC52" s="55"/>
      <c r="AD52" s="55"/>
      <c r="AE52" s="55"/>
      <c r="AF52" s="53"/>
      <c r="AG52" s="53"/>
      <c r="AH52" s="47"/>
      <c r="AI52" s="47"/>
      <c r="AJ52" s="47"/>
      <c r="AK52" s="47"/>
      <c r="AL52" s="47"/>
      <c r="AM52" s="47"/>
      <c r="AN52" s="51"/>
      <c r="AO52" s="52"/>
      <c r="AP52" s="50"/>
      <c r="AQ52" s="51"/>
      <c r="AR52" s="43" t="str">
        <f t="shared" si="3"/>
        <v>Yes</v>
      </c>
      <c r="AS52" s="46">
        <f t="shared" si="4"/>
        <v>0.18560929387700043</v>
      </c>
      <c r="AT52" s="45">
        <f t="shared" si="5"/>
        <v>22</v>
      </c>
    </row>
    <row r="53" spans="1:46" ht="16.5" thickBot="1" x14ac:dyDescent="0.3">
      <c r="A53" s="66"/>
      <c r="B53" s="18" t="s">
        <v>5</v>
      </c>
      <c r="C53" s="8">
        <v>0.85762925672153201</v>
      </c>
      <c r="D53" s="9">
        <v>0.84543800000000002</v>
      </c>
      <c r="E53" s="2">
        <v>1206533</v>
      </c>
      <c r="F53" s="13">
        <v>11.895242425667799</v>
      </c>
      <c r="G53" s="1">
        <v>12</v>
      </c>
      <c r="H53" s="28">
        <v>1138</v>
      </c>
      <c r="I53" s="70"/>
      <c r="J53" s="62"/>
      <c r="K53" s="62"/>
      <c r="L53" s="62"/>
      <c r="M53" s="58"/>
      <c r="N53" s="58"/>
      <c r="O53" s="59"/>
      <c r="P53" s="58"/>
      <c r="Q53" s="58"/>
      <c r="R53" s="58"/>
      <c r="S53" s="62"/>
      <c r="T53" s="62"/>
      <c r="U53" s="60"/>
      <c r="V53" s="57"/>
      <c r="W53" s="56"/>
      <c r="X53" s="60"/>
      <c r="Y53" s="43" t="str">
        <f t="shared" si="0"/>
        <v>Yes</v>
      </c>
      <c r="Z53" s="44">
        <f t="shared" si="1"/>
        <v>1.2191256721531984E-2</v>
      </c>
      <c r="AA53" s="45">
        <f t="shared" si="2"/>
        <v>17150</v>
      </c>
      <c r="AB53" s="55"/>
      <c r="AC53" s="55"/>
      <c r="AD53" s="55"/>
      <c r="AE53" s="55"/>
      <c r="AF53" s="53"/>
      <c r="AG53" s="53"/>
      <c r="AH53" s="47"/>
      <c r="AI53" s="47"/>
      <c r="AJ53" s="47"/>
      <c r="AK53" s="47"/>
      <c r="AL53" s="47"/>
      <c r="AM53" s="47"/>
      <c r="AN53" s="51"/>
      <c r="AO53" s="52"/>
      <c r="AP53" s="50"/>
      <c r="AQ53" s="51"/>
      <c r="AR53" s="43" t="str">
        <f t="shared" si="3"/>
        <v>Yes</v>
      </c>
      <c r="AS53" s="46">
        <f t="shared" si="4"/>
        <v>0.10475757433220068</v>
      </c>
      <c r="AT53" s="45">
        <f t="shared" si="5"/>
        <v>10</v>
      </c>
    </row>
    <row r="54" spans="1:46" ht="16.5" thickBot="1" x14ac:dyDescent="0.3">
      <c r="A54" s="66"/>
      <c r="B54" s="18" t="s">
        <v>6</v>
      </c>
      <c r="C54" s="8">
        <v>0.84437946471816105</v>
      </c>
      <c r="D54" s="9">
        <v>0.77932800000000002</v>
      </c>
      <c r="E54" s="2">
        <v>1052978</v>
      </c>
      <c r="F54" s="13">
        <v>12.329271746003601</v>
      </c>
      <c r="G54" s="1">
        <v>12</v>
      </c>
      <c r="H54" s="28">
        <v>1476</v>
      </c>
      <c r="I54" s="70"/>
      <c r="J54" s="62"/>
      <c r="K54" s="62"/>
      <c r="L54" s="62"/>
      <c r="M54" s="58"/>
      <c r="N54" s="58"/>
      <c r="O54" s="59"/>
      <c r="P54" s="58"/>
      <c r="Q54" s="58"/>
      <c r="R54" s="58"/>
      <c r="S54" s="62"/>
      <c r="T54" s="62"/>
      <c r="U54" s="60"/>
      <c r="V54" s="57"/>
      <c r="W54" s="56"/>
      <c r="X54" s="60"/>
      <c r="Y54" s="43" t="str">
        <f t="shared" si="0"/>
        <v>Yes</v>
      </c>
      <c r="Z54" s="44">
        <f t="shared" si="1"/>
        <v>6.5051464718161034E-2</v>
      </c>
      <c r="AA54" s="45">
        <f t="shared" si="2"/>
        <v>81122</v>
      </c>
      <c r="AB54" s="55"/>
      <c r="AC54" s="55"/>
      <c r="AD54" s="55"/>
      <c r="AE54" s="55"/>
      <c r="AF54" s="53"/>
      <c r="AG54" s="53"/>
      <c r="AH54" s="47"/>
      <c r="AI54" s="47"/>
      <c r="AJ54" s="47"/>
      <c r="AK54" s="47"/>
      <c r="AL54" s="47"/>
      <c r="AM54" s="47"/>
      <c r="AN54" s="51"/>
      <c r="AO54" s="52"/>
      <c r="AP54" s="50"/>
      <c r="AQ54" s="51"/>
      <c r="AR54" s="43" t="str">
        <f t="shared" si="3"/>
        <v>No</v>
      </c>
      <c r="AS54" s="46">
        <f t="shared" si="4"/>
        <v>-0.32927174600360054</v>
      </c>
      <c r="AT54" s="45">
        <f t="shared" si="5"/>
        <v>-39</v>
      </c>
    </row>
    <row r="55" spans="1:46" ht="16.5" thickBot="1" x14ac:dyDescent="0.3">
      <c r="A55" s="66"/>
      <c r="B55" s="18" t="s">
        <v>7</v>
      </c>
      <c r="C55" s="8">
        <v>0.83428984436369902</v>
      </c>
      <c r="D55" s="9">
        <v>0.77932800000000002</v>
      </c>
      <c r="E55" s="2">
        <v>1115164</v>
      </c>
      <c r="F55" s="13">
        <v>11.437000400484401</v>
      </c>
      <c r="G55" s="1">
        <v>12</v>
      </c>
      <c r="H55" s="28">
        <v>1208</v>
      </c>
      <c r="I55" s="70"/>
      <c r="J55" s="62"/>
      <c r="K55" s="62"/>
      <c r="L55" s="62"/>
      <c r="M55" s="58"/>
      <c r="N55" s="58"/>
      <c r="O55" s="59"/>
      <c r="P55" s="58"/>
      <c r="Q55" s="58"/>
      <c r="R55" s="58"/>
      <c r="S55" s="62"/>
      <c r="T55" s="62"/>
      <c r="U55" s="60"/>
      <c r="V55" s="57"/>
      <c r="W55" s="56"/>
      <c r="X55" s="60"/>
      <c r="Y55" s="43" t="str">
        <f t="shared" si="0"/>
        <v>Yes</v>
      </c>
      <c r="Z55" s="44">
        <f t="shared" si="1"/>
        <v>5.4961844363698997E-2</v>
      </c>
      <c r="AA55" s="45">
        <f t="shared" si="2"/>
        <v>73465</v>
      </c>
      <c r="AB55" s="55"/>
      <c r="AC55" s="55"/>
      <c r="AD55" s="55"/>
      <c r="AE55" s="55"/>
      <c r="AF55" s="53"/>
      <c r="AG55" s="53"/>
      <c r="AH55" s="47"/>
      <c r="AI55" s="47"/>
      <c r="AJ55" s="47"/>
      <c r="AK55" s="47"/>
      <c r="AL55" s="47"/>
      <c r="AM55" s="47"/>
      <c r="AN55" s="51"/>
      <c r="AO55" s="52"/>
      <c r="AP55" s="50"/>
      <c r="AQ55" s="51"/>
      <c r="AR55" s="43" t="str">
        <f t="shared" si="3"/>
        <v>Yes</v>
      </c>
      <c r="AS55" s="46">
        <f t="shared" si="4"/>
        <v>0.56299959951559941</v>
      </c>
      <c r="AT55" s="45">
        <f t="shared" si="5"/>
        <v>59</v>
      </c>
    </row>
    <row r="56" spans="1:46" ht="16.5" thickBot="1" x14ac:dyDescent="0.3">
      <c r="A56" s="67"/>
      <c r="B56" s="19" t="s">
        <v>8</v>
      </c>
      <c r="C56" s="10">
        <v>0.79187385583404213</v>
      </c>
      <c r="D56" s="11">
        <v>0.77932800000000002</v>
      </c>
      <c r="E56" s="12">
        <v>1432266</v>
      </c>
      <c r="F56" s="14">
        <v>12.083434872076801</v>
      </c>
      <c r="G56" s="15">
        <v>12</v>
      </c>
      <c r="H56" s="29">
        <v>1552</v>
      </c>
      <c r="I56" s="70"/>
      <c r="J56" s="62"/>
      <c r="K56" s="62"/>
      <c r="L56" s="62"/>
      <c r="M56" s="58"/>
      <c r="N56" s="58"/>
      <c r="O56" s="59"/>
      <c r="P56" s="58"/>
      <c r="Q56" s="58"/>
      <c r="R56" s="58"/>
      <c r="S56" s="62"/>
      <c r="T56" s="62"/>
      <c r="U56" s="60"/>
      <c r="V56" s="57"/>
      <c r="W56" s="56"/>
      <c r="X56" s="60"/>
      <c r="Y56" s="43" t="str">
        <f t="shared" si="0"/>
        <v>Yes</v>
      </c>
      <c r="Z56" s="44">
        <f t="shared" si="1"/>
        <v>1.2545855834042108E-2</v>
      </c>
      <c r="AA56" s="45">
        <f t="shared" si="2"/>
        <v>22691</v>
      </c>
      <c r="AB56" s="55"/>
      <c r="AC56" s="55"/>
      <c r="AD56" s="55"/>
      <c r="AE56" s="55"/>
      <c r="AF56" s="53"/>
      <c r="AG56" s="53"/>
      <c r="AH56" s="47"/>
      <c r="AI56" s="47"/>
      <c r="AJ56" s="47"/>
      <c r="AK56" s="47"/>
      <c r="AL56" s="47"/>
      <c r="AM56" s="47"/>
      <c r="AN56" s="51"/>
      <c r="AO56" s="52"/>
      <c r="AP56" s="50"/>
      <c r="AQ56" s="51"/>
      <c r="AR56" s="43" t="str">
        <f t="shared" si="3"/>
        <v>No</v>
      </c>
      <c r="AS56" s="46">
        <f t="shared" si="4"/>
        <v>-8.3434872076800559E-2</v>
      </c>
      <c r="AT56" s="45">
        <f t="shared" si="5"/>
        <v>-10</v>
      </c>
    </row>
    <row r="57" spans="1:46" ht="15" customHeight="1" thickBot="1" x14ac:dyDescent="0.3">
      <c r="A57" s="65" t="s">
        <v>22</v>
      </c>
      <c r="B57" s="20" t="s">
        <v>3</v>
      </c>
      <c r="C57" s="21">
        <v>0.82811052352104997</v>
      </c>
      <c r="D57" s="22">
        <v>0.83700000000000008</v>
      </c>
      <c r="E57" s="23">
        <v>2811673</v>
      </c>
      <c r="F57" s="24">
        <v>1.46035481111137</v>
      </c>
      <c r="G57" s="25">
        <v>2.5</v>
      </c>
      <c r="H57" s="27">
        <v>424</v>
      </c>
      <c r="I57" s="70">
        <f t="shared" ref="I57" si="190">MIN(C57:C62)</f>
        <v>0.81693725557022401</v>
      </c>
      <c r="J57" s="61">
        <f t="shared" ref="J57" si="191">MAX(C57:C62)</f>
        <v>0.84366629540083116</v>
      </c>
      <c r="K57" s="61">
        <f t="shared" ref="K57" si="192">MIN(D57:D62)</f>
        <v>0.83700000000000008</v>
      </c>
      <c r="L57" s="61">
        <f t="shared" ref="L57" si="193">MAX(D57:D62)</f>
        <v>0.83700000000000008</v>
      </c>
      <c r="M57" s="58">
        <f t="shared" ref="M57" si="194">MIN(E57:E62)</f>
        <v>2392715</v>
      </c>
      <c r="N57" s="58">
        <f t="shared" ref="N57" si="195">MAX(E57:E62)</f>
        <v>3028087</v>
      </c>
      <c r="O57" s="59" t="str" cm="1">
        <f t="array" ref="O57">_xlfn.TEXTJOIN(";", TRUE, IF( C57:C62=(MAX(C57:C62)), B57:B62, ""))</f>
        <v>Week 44</v>
      </c>
      <c r="P57" s="58" t="str" cm="1">
        <f t="array" ref="P57">_xlfn.TEXTJOIN(";", TRUE, IF( C57:C62=(MIN(C57:C62)), B57:B62, ""))</f>
        <v>Week 42</v>
      </c>
      <c r="Q57" s="58" t="str">
        <f t="shared" ref="Q57" si="196">INDEX(B57:B62, MATCH(MIN(E57:E62), E57:E62, 0))</f>
        <v>Week 44</v>
      </c>
      <c r="R57" s="58" t="str">
        <f t="shared" ref="R57" si="197">INDEX(B57:B62, MATCH(MAX(E57:E62), E57:E62, 0))</f>
        <v>Week 46</v>
      </c>
      <c r="S57" s="61">
        <f t="shared" ref="S57:U57" si="198">AVERAGE(C57:C62)</f>
        <v>0.82918042870912745</v>
      </c>
      <c r="T57" s="61">
        <f t="shared" si="198"/>
        <v>0.83700000000000008</v>
      </c>
      <c r="U57" s="60">
        <f t="shared" si="198"/>
        <v>2805676.6666666665</v>
      </c>
      <c r="V57" s="57" t="str">
        <f t="shared" ref="V57" si="199">IF(S57&gt;T57, "Yes", "No")</f>
        <v>No</v>
      </c>
      <c r="W57" s="56">
        <f t="shared" ref="W57" si="200">(S57-T57)</f>
        <v>-7.8195712908726289E-3</v>
      </c>
      <c r="X57" s="60">
        <f t="shared" ref="X57" si="201">TRUNC((U57/S57)*W57,0)</f>
        <v>-26458</v>
      </c>
      <c r="Y57" s="43" t="str">
        <f t="shared" si="0"/>
        <v>No</v>
      </c>
      <c r="Z57" s="44">
        <f t="shared" si="1"/>
        <v>-8.8894764789501091E-3</v>
      </c>
      <c r="AA57" s="45">
        <f t="shared" si="2"/>
        <v>-30182</v>
      </c>
      <c r="AB57" s="54">
        <f t="shared" ref="AB57" si="202">MIN(F57:F62)</f>
        <v>1.11493630183667</v>
      </c>
      <c r="AC57" s="54">
        <f t="shared" ref="AC57" si="203">MAX(F57:F62)</f>
        <v>1.46035481111137</v>
      </c>
      <c r="AD57" s="54">
        <f t="shared" ref="AD57" si="204">MIN(G57:G62)</f>
        <v>2.5</v>
      </c>
      <c r="AE57" s="54">
        <f t="shared" ref="AE57" si="205">MAX(G57:G62)</f>
        <v>2.5</v>
      </c>
      <c r="AF57" s="53">
        <f t="shared" ref="AF57" si="206">MIN(H57:H62)</f>
        <v>262</v>
      </c>
      <c r="AG57" s="53">
        <f t="shared" ref="AG57" si="207">MAX(H57:H62)</f>
        <v>424</v>
      </c>
      <c r="AH57" s="47" t="str" cm="1">
        <f t="array" ref="AH57">_xlfn.TEXTJOIN(";", TRUE, IF( F57:F62=(MIN(F57:F62)), B57:B62, ""))</f>
        <v>Week 46</v>
      </c>
      <c r="AI57" s="47" t="str" cm="1">
        <f t="array" ref="AI57">_xlfn.TEXTJOIN(";", TRUE, IF( F57:F62=(MAX(F57:F62)), B57:B62, ""))</f>
        <v>Week 41</v>
      </c>
      <c r="AJ57" s="47" t="str">
        <f t="shared" ref="AJ57" si="208">INDEX(B57:B62, MATCH(MIN(H57:H62), H57:H62, 0))</f>
        <v>Week 44</v>
      </c>
      <c r="AK57" s="47" t="str">
        <f t="shared" ref="AK57" si="209">INDEX(B57:B62, MATCH(MAX(H57:H62), H57:H62, 0))</f>
        <v>Week 41</v>
      </c>
      <c r="AL57" s="47">
        <f>AVERAGE(F57:F62)</f>
        <v>1.2868604003465351</v>
      </c>
      <c r="AM57" s="47">
        <f>AVERAGE(G57:G62)</f>
        <v>2.5</v>
      </c>
      <c r="AN57" s="51">
        <f>AVERAGE(H57:H62)</f>
        <v>361.5</v>
      </c>
      <c r="AO57" s="52" t="str">
        <f t="shared" ref="AO57" si="210">IF(AM57&gt;AL57, "Yes", "No")</f>
        <v>Yes</v>
      </c>
      <c r="AP57" s="50">
        <f t="shared" ref="AP57" si="211">(AM57-AL57)</f>
        <v>1.2131395996534649</v>
      </c>
      <c r="AQ57" s="51">
        <f t="shared" ref="AQ57" si="212">TRUNC((AN57/AL57)*AP57,0)</f>
        <v>340</v>
      </c>
      <c r="AR57" s="43" t="str">
        <f t="shared" si="3"/>
        <v>Yes</v>
      </c>
      <c r="AS57" s="46">
        <f t="shared" si="4"/>
        <v>1.03964518888863</v>
      </c>
      <c r="AT57" s="45">
        <f t="shared" si="5"/>
        <v>301</v>
      </c>
    </row>
    <row r="58" spans="1:46" ht="16.5" thickBot="1" x14ac:dyDescent="0.3">
      <c r="A58" s="66"/>
      <c r="B58" s="18" t="s">
        <v>4</v>
      </c>
      <c r="C58" s="8">
        <v>0.81693725557022401</v>
      </c>
      <c r="D58" s="9">
        <v>0.83700000000000008</v>
      </c>
      <c r="E58" s="2">
        <v>2828522</v>
      </c>
      <c r="F58" s="13">
        <v>1.3371572315831</v>
      </c>
      <c r="G58" s="1">
        <v>2.5</v>
      </c>
      <c r="H58" s="28">
        <v>384</v>
      </c>
      <c r="I58" s="70"/>
      <c r="J58" s="62"/>
      <c r="K58" s="62"/>
      <c r="L58" s="62"/>
      <c r="M58" s="58"/>
      <c r="N58" s="58"/>
      <c r="O58" s="59"/>
      <c r="P58" s="58"/>
      <c r="Q58" s="58"/>
      <c r="R58" s="58"/>
      <c r="S58" s="62"/>
      <c r="T58" s="62"/>
      <c r="U58" s="60"/>
      <c r="V58" s="57"/>
      <c r="W58" s="56"/>
      <c r="X58" s="60"/>
      <c r="Y58" s="43" t="str">
        <f t="shared" si="0"/>
        <v>No</v>
      </c>
      <c r="Z58" s="44">
        <f t="shared" si="1"/>
        <v>-2.0062744429776069E-2</v>
      </c>
      <c r="AA58" s="45">
        <f t="shared" si="2"/>
        <v>-69464</v>
      </c>
      <c r="AB58" s="55"/>
      <c r="AC58" s="55"/>
      <c r="AD58" s="55"/>
      <c r="AE58" s="55"/>
      <c r="AF58" s="53"/>
      <c r="AG58" s="53"/>
      <c r="AH58" s="47"/>
      <c r="AI58" s="47"/>
      <c r="AJ58" s="47"/>
      <c r="AK58" s="47"/>
      <c r="AL58" s="47"/>
      <c r="AM58" s="47"/>
      <c r="AN58" s="51"/>
      <c r="AO58" s="52"/>
      <c r="AP58" s="50"/>
      <c r="AQ58" s="51"/>
      <c r="AR58" s="43" t="str">
        <f t="shared" si="3"/>
        <v>Yes</v>
      </c>
      <c r="AS58" s="46">
        <f t="shared" si="4"/>
        <v>1.1628427684169</v>
      </c>
      <c r="AT58" s="45">
        <f t="shared" si="5"/>
        <v>333</v>
      </c>
    </row>
    <row r="59" spans="1:46" ht="16.5" thickBot="1" x14ac:dyDescent="0.3">
      <c r="A59" s="66"/>
      <c r="B59" s="18" t="s">
        <v>5</v>
      </c>
      <c r="C59" s="8">
        <v>0.83273166189065895</v>
      </c>
      <c r="D59" s="9">
        <v>0.83700000000000008</v>
      </c>
      <c r="E59" s="2">
        <v>2810227</v>
      </c>
      <c r="F59" s="13">
        <v>1.3175398555806299</v>
      </c>
      <c r="G59" s="1">
        <v>2.5</v>
      </c>
      <c r="H59" s="28">
        <v>372</v>
      </c>
      <c r="I59" s="70"/>
      <c r="J59" s="62"/>
      <c r="K59" s="62"/>
      <c r="L59" s="62"/>
      <c r="M59" s="58"/>
      <c r="N59" s="58"/>
      <c r="O59" s="59"/>
      <c r="P59" s="58"/>
      <c r="Q59" s="58"/>
      <c r="R59" s="58"/>
      <c r="S59" s="62"/>
      <c r="T59" s="62"/>
      <c r="U59" s="60"/>
      <c r="V59" s="57"/>
      <c r="W59" s="56"/>
      <c r="X59" s="60"/>
      <c r="Y59" s="43" t="str">
        <f t="shared" si="0"/>
        <v>No</v>
      </c>
      <c r="Z59" s="44">
        <f t="shared" si="1"/>
        <v>-4.2683381093411299E-3</v>
      </c>
      <c r="AA59" s="45">
        <f t="shared" si="2"/>
        <v>-14404</v>
      </c>
      <c r="AB59" s="55"/>
      <c r="AC59" s="55"/>
      <c r="AD59" s="55"/>
      <c r="AE59" s="55"/>
      <c r="AF59" s="53"/>
      <c r="AG59" s="53"/>
      <c r="AH59" s="47"/>
      <c r="AI59" s="47"/>
      <c r="AJ59" s="47"/>
      <c r="AK59" s="47"/>
      <c r="AL59" s="47"/>
      <c r="AM59" s="47"/>
      <c r="AN59" s="51"/>
      <c r="AO59" s="52"/>
      <c r="AP59" s="50"/>
      <c r="AQ59" s="51"/>
      <c r="AR59" s="43" t="str">
        <f t="shared" si="3"/>
        <v>Yes</v>
      </c>
      <c r="AS59" s="46">
        <f t="shared" si="4"/>
        <v>1.1824601444193701</v>
      </c>
      <c r="AT59" s="45">
        <f t="shared" si="5"/>
        <v>333</v>
      </c>
    </row>
    <row r="60" spans="1:46" ht="16.5" thickBot="1" x14ac:dyDescent="0.3">
      <c r="A60" s="66"/>
      <c r="B60" s="18" t="s">
        <v>6</v>
      </c>
      <c r="C60" s="8">
        <v>0.84366629540083116</v>
      </c>
      <c r="D60" s="9">
        <v>0.83700000000000008</v>
      </c>
      <c r="E60" s="2">
        <v>2392715</v>
      </c>
      <c r="F60" s="13">
        <v>1.13478175374889</v>
      </c>
      <c r="G60" s="1">
        <v>2.5</v>
      </c>
      <c r="H60" s="28">
        <v>262</v>
      </c>
      <c r="I60" s="70"/>
      <c r="J60" s="62"/>
      <c r="K60" s="62"/>
      <c r="L60" s="62"/>
      <c r="M60" s="58"/>
      <c r="N60" s="58"/>
      <c r="O60" s="59"/>
      <c r="P60" s="58"/>
      <c r="Q60" s="58"/>
      <c r="R60" s="58"/>
      <c r="S60" s="62"/>
      <c r="T60" s="62"/>
      <c r="U60" s="60"/>
      <c r="V60" s="57"/>
      <c r="W60" s="56"/>
      <c r="X60" s="60"/>
      <c r="Y60" s="43" t="str">
        <f t="shared" si="0"/>
        <v>Yes</v>
      </c>
      <c r="Z60" s="44">
        <f t="shared" si="1"/>
        <v>6.6662954008310793E-3</v>
      </c>
      <c r="AA60" s="45">
        <f t="shared" si="2"/>
        <v>18906</v>
      </c>
      <c r="AB60" s="55"/>
      <c r="AC60" s="55"/>
      <c r="AD60" s="55"/>
      <c r="AE60" s="55"/>
      <c r="AF60" s="53"/>
      <c r="AG60" s="53"/>
      <c r="AH60" s="47"/>
      <c r="AI60" s="47"/>
      <c r="AJ60" s="47"/>
      <c r="AK60" s="47"/>
      <c r="AL60" s="47"/>
      <c r="AM60" s="47"/>
      <c r="AN60" s="51"/>
      <c r="AO60" s="52"/>
      <c r="AP60" s="50"/>
      <c r="AQ60" s="51"/>
      <c r="AR60" s="43" t="str">
        <f t="shared" si="3"/>
        <v>Yes</v>
      </c>
      <c r="AS60" s="46">
        <f t="shared" si="4"/>
        <v>1.36521824625111</v>
      </c>
      <c r="AT60" s="45">
        <f t="shared" si="5"/>
        <v>315</v>
      </c>
    </row>
    <row r="61" spans="1:46" ht="16.5" thickBot="1" x14ac:dyDescent="0.3">
      <c r="A61" s="66"/>
      <c r="B61" s="18" t="s">
        <v>7</v>
      </c>
      <c r="C61" s="8">
        <v>0.82222809497386995</v>
      </c>
      <c r="D61" s="9">
        <v>0.83700000000000008</v>
      </c>
      <c r="E61" s="2">
        <v>2962836</v>
      </c>
      <c r="F61" s="13">
        <v>1.3563924482185501</v>
      </c>
      <c r="G61" s="1">
        <v>2.5</v>
      </c>
      <c r="H61" s="28">
        <v>408</v>
      </c>
      <c r="I61" s="70"/>
      <c r="J61" s="62"/>
      <c r="K61" s="62"/>
      <c r="L61" s="62"/>
      <c r="M61" s="58"/>
      <c r="N61" s="58"/>
      <c r="O61" s="59"/>
      <c r="P61" s="58"/>
      <c r="Q61" s="58"/>
      <c r="R61" s="58"/>
      <c r="S61" s="62"/>
      <c r="T61" s="62"/>
      <c r="U61" s="60"/>
      <c r="V61" s="57"/>
      <c r="W61" s="56"/>
      <c r="X61" s="60"/>
      <c r="Y61" s="43" t="str">
        <f t="shared" si="0"/>
        <v>No</v>
      </c>
      <c r="Z61" s="44">
        <f t="shared" si="1"/>
        <v>-1.4771905026130128E-2</v>
      </c>
      <c r="AA61" s="45">
        <f t="shared" si="2"/>
        <v>-53229</v>
      </c>
      <c r="AB61" s="55"/>
      <c r="AC61" s="55"/>
      <c r="AD61" s="55"/>
      <c r="AE61" s="55"/>
      <c r="AF61" s="53"/>
      <c r="AG61" s="53"/>
      <c r="AH61" s="47"/>
      <c r="AI61" s="47"/>
      <c r="AJ61" s="47"/>
      <c r="AK61" s="47"/>
      <c r="AL61" s="47"/>
      <c r="AM61" s="47"/>
      <c r="AN61" s="51"/>
      <c r="AO61" s="52"/>
      <c r="AP61" s="50"/>
      <c r="AQ61" s="51"/>
      <c r="AR61" s="43" t="str">
        <f t="shared" si="3"/>
        <v>Yes</v>
      </c>
      <c r="AS61" s="46">
        <f t="shared" si="4"/>
        <v>1.1436075517814499</v>
      </c>
      <c r="AT61" s="45">
        <f t="shared" si="5"/>
        <v>343</v>
      </c>
    </row>
    <row r="62" spans="1:46" ht="16.5" thickBot="1" x14ac:dyDescent="0.3">
      <c r="A62" s="67"/>
      <c r="B62" s="19" t="s">
        <v>8</v>
      </c>
      <c r="C62" s="10">
        <v>0.83140874089813099</v>
      </c>
      <c r="D62" s="11">
        <v>0.83700000000000008</v>
      </c>
      <c r="E62" s="12">
        <v>3028087</v>
      </c>
      <c r="F62" s="14">
        <v>1.11493630183667</v>
      </c>
      <c r="G62" s="15">
        <v>2.5</v>
      </c>
      <c r="H62" s="29">
        <v>319</v>
      </c>
      <c r="I62" s="70"/>
      <c r="J62" s="62"/>
      <c r="K62" s="62"/>
      <c r="L62" s="62"/>
      <c r="M62" s="58"/>
      <c r="N62" s="58"/>
      <c r="O62" s="59"/>
      <c r="P62" s="58"/>
      <c r="Q62" s="58"/>
      <c r="R62" s="58"/>
      <c r="S62" s="62"/>
      <c r="T62" s="62"/>
      <c r="U62" s="60"/>
      <c r="V62" s="57"/>
      <c r="W62" s="56"/>
      <c r="X62" s="60"/>
      <c r="Y62" s="43" t="str">
        <f t="shared" si="0"/>
        <v>No</v>
      </c>
      <c r="Z62" s="44">
        <f t="shared" si="1"/>
        <v>-5.5912591018690838E-3</v>
      </c>
      <c r="AA62" s="45">
        <f t="shared" si="2"/>
        <v>-20364</v>
      </c>
      <c r="AB62" s="55"/>
      <c r="AC62" s="55"/>
      <c r="AD62" s="55"/>
      <c r="AE62" s="55"/>
      <c r="AF62" s="53"/>
      <c r="AG62" s="53"/>
      <c r="AH62" s="47"/>
      <c r="AI62" s="47"/>
      <c r="AJ62" s="47"/>
      <c r="AK62" s="47"/>
      <c r="AL62" s="47"/>
      <c r="AM62" s="47"/>
      <c r="AN62" s="51"/>
      <c r="AO62" s="52"/>
      <c r="AP62" s="50"/>
      <c r="AQ62" s="51"/>
      <c r="AR62" s="43" t="str">
        <f t="shared" si="3"/>
        <v>Yes</v>
      </c>
      <c r="AS62" s="46">
        <f t="shared" si="4"/>
        <v>1.38506369816333</v>
      </c>
      <c r="AT62" s="45">
        <f t="shared" si="5"/>
        <v>396</v>
      </c>
    </row>
    <row r="63" spans="1:46" x14ac:dyDescent="0.25">
      <c r="F63" s="1"/>
      <c r="G63" s="1"/>
      <c r="H63" s="2"/>
    </row>
    <row r="64" spans="1:46" x14ac:dyDescent="0.25">
      <c r="F64" s="1"/>
      <c r="G64" s="1"/>
      <c r="H64" s="2"/>
    </row>
    <row r="65" spans="6:8" x14ac:dyDescent="0.25">
      <c r="F65" s="1"/>
      <c r="G65" s="1"/>
      <c r="H65" s="2"/>
    </row>
    <row r="66" spans="6:8" x14ac:dyDescent="0.25">
      <c r="F66" s="1"/>
      <c r="G66" s="1"/>
      <c r="H66" s="2"/>
    </row>
    <row r="67" spans="6:8" x14ac:dyDescent="0.25">
      <c r="F67" s="1"/>
      <c r="G67" s="1"/>
      <c r="H67" s="2"/>
    </row>
    <row r="68" spans="6:8" x14ac:dyDescent="0.25">
      <c r="F68" s="1"/>
      <c r="G68" s="1"/>
      <c r="H68" s="2"/>
    </row>
    <row r="69" spans="6:8" x14ac:dyDescent="0.25">
      <c r="F69" s="1"/>
      <c r="G69" s="1"/>
      <c r="H69" s="2"/>
    </row>
  </sheetData>
  <mergeCells count="334">
    <mergeCell ref="I1:AA1"/>
    <mergeCell ref="X57:X62"/>
    <mergeCell ref="X3:X8"/>
    <mergeCell ref="X9:X14"/>
    <mergeCell ref="X15:X20"/>
    <mergeCell ref="X21:X26"/>
    <mergeCell ref="X27:X32"/>
    <mergeCell ref="X33:X38"/>
    <mergeCell ref="X39:X44"/>
    <mergeCell ref="X45:X50"/>
    <mergeCell ref="X51:X56"/>
    <mergeCell ref="I33:I38"/>
    <mergeCell ref="I39:I44"/>
    <mergeCell ref="I45:I50"/>
    <mergeCell ref="I51:I56"/>
    <mergeCell ref="I57:I62"/>
    <mergeCell ref="I3:I8"/>
    <mergeCell ref="I9:I14"/>
    <mergeCell ref="I15:I20"/>
    <mergeCell ref="I21:I26"/>
    <mergeCell ref="I27:I32"/>
    <mergeCell ref="J33:J38"/>
    <mergeCell ref="J39:J44"/>
    <mergeCell ref="J45:J50"/>
    <mergeCell ref="F1:H1"/>
    <mergeCell ref="A57:A62"/>
    <mergeCell ref="C1:E1"/>
    <mergeCell ref="A33:A38"/>
    <mergeCell ref="A39:A44"/>
    <mergeCell ref="A45:A50"/>
    <mergeCell ref="A51:A56"/>
    <mergeCell ref="A3:A8"/>
    <mergeCell ref="A9:A14"/>
    <mergeCell ref="A15:A20"/>
    <mergeCell ref="A21:A26"/>
    <mergeCell ref="A27:A32"/>
    <mergeCell ref="J51:J56"/>
    <mergeCell ref="J57:J62"/>
    <mergeCell ref="J3:J8"/>
    <mergeCell ref="J9:J14"/>
    <mergeCell ref="J15:J20"/>
    <mergeCell ref="J21:J26"/>
    <mergeCell ref="J27:J32"/>
    <mergeCell ref="S33:S38"/>
    <mergeCell ref="S39:S44"/>
    <mergeCell ref="S45:S50"/>
    <mergeCell ref="S51:S56"/>
    <mergeCell ref="S57:S62"/>
    <mergeCell ref="S3:S8"/>
    <mergeCell ref="S9:S14"/>
    <mergeCell ref="S15:S20"/>
    <mergeCell ref="S21:S26"/>
    <mergeCell ref="S27:S32"/>
    <mergeCell ref="K33:K38"/>
    <mergeCell ref="K39:K44"/>
    <mergeCell ref="K45:K50"/>
    <mergeCell ref="K51:K56"/>
    <mergeCell ref="K57:K62"/>
    <mergeCell ref="K3:K8"/>
    <mergeCell ref="K9:K14"/>
    <mergeCell ref="K15:K20"/>
    <mergeCell ref="K21:K26"/>
    <mergeCell ref="K27:K32"/>
    <mergeCell ref="L33:L38"/>
    <mergeCell ref="L39:L44"/>
    <mergeCell ref="L45:L50"/>
    <mergeCell ref="L51:L56"/>
    <mergeCell ref="L57:L62"/>
    <mergeCell ref="L3:L8"/>
    <mergeCell ref="L9:L14"/>
    <mergeCell ref="L15:L20"/>
    <mergeCell ref="L21:L26"/>
    <mergeCell ref="L27:L32"/>
    <mergeCell ref="T33:T38"/>
    <mergeCell ref="T39:T44"/>
    <mergeCell ref="T45:T50"/>
    <mergeCell ref="T51:T56"/>
    <mergeCell ref="T57:T62"/>
    <mergeCell ref="T3:T8"/>
    <mergeCell ref="T9:T14"/>
    <mergeCell ref="T15:T20"/>
    <mergeCell ref="T21:T26"/>
    <mergeCell ref="T27:T32"/>
    <mergeCell ref="M33:M38"/>
    <mergeCell ref="M39:M44"/>
    <mergeCell ref="M45:M50"/>
    <mergeCell ref="M51:M56"/>
    <mergeCell ref="M57:M62"/>
    <mergeCell ref="M3:M8"/>
    <mergeCell ref="M9:M14"/>
    <mergeCell ref="M15:M20"/>
    <mergeCell ref="M21:M26"/>
    <mergeCell ref="M27:M32"/>
    <mergeCell ref="N33:N38"/>
    <mergeCell ref="N39:N44"/>
    <mergeCell ref="N45:N50"/>
    <mergeCell ref="N51:N56"/>
    <mergeCell ref="N57:N62"/>
    <mergeCell ref="N3:N8"/>
    <mergeCell ref="N9:N14"/>
    <mergeCell ref="N15:N20"/>
    <mergeCell ref="N21:N26"/>
    <mergeCell ref="N27:N32"/>
    <mergeCell ref="U33:U38"/>
    <mergeCell ref="U39:U44"/>
    <mergeCell ref="U45:U50"/>
    <mergeCell ref="U51:U56"/>
    <mergeCell ref="U57:U62"/>
    <mergeCell ref="U3:U8"/>
    <mergeCell ref="U9:U14"/>
    <mergeCell ref="U15:U20"/>
    <mergeCell ref="U21:U26"/>
    <mergeCell ref="U27:U32"/>
    <mergeCell ref="O33:O38"/>
    <mergeCell ref="O39:O44"/>
    <mergeCell ref="O45:O50"/>
    <mergeCell ref="O51:O56"/>
    <mergeCell ref="O57:O62"/>
    <mergeCell ref="O3:O8"/>
    <mergeCell ref="O9:O14"/>
    <mergeCell ref="O15:O20"/>
    <mergeCell ref="O21:O26"/>
    <mergeCell ref="O27:O32"/>
    <mergeCell ref="P33:P38"/>
    <mergeCell ref="P39:P44"/>
    <mergeCell ref="P45:P50"/>
    <mergeCell ref="P51:P56"/>
    <mergeCell ref="P57:P62"/>
    <mergeCell ref="P3:P8"/>
    <mergeCell ref="P9:P14"/>
    <mergeCell ref="P15:P20"/>
    <mergeCell ref="P21:P26"/>
    <mergeCell ref="P27:P32"/>
    <mergeCell ref="R33:R38"/>
    <mergeCell ref="R39:R44"/>
    <mergeCell ref="R45:R50"/>
    <mergeCell ref="R51:R56"/>
    <mergeCell ref="R57:R62"/>
    <mergeCell ref="R3:R8"/>
    <mergeCell ref="R9:R14"/>
    <mergeCell ref="R15:R20"/>
    <mergeCell ref="R21:R26"/>
    <mergeCell ref="R27:R32"/>
    <mergeCell ref="Q33:Q38"/>
    <mergeCell ref="Q39:Q44"/>
    <mergeCell ref="Q45:Q50"/>
    <mergeCell ref="Q51:Q56"/>
    <mergeCell ref="Q57:Q62"/>
    <mergeCell ref="Q3:Q8"/>
    <mergeCell ref="Q9:Q14"/>
    <mergeCell ref="Q15:Q20"/>
    <mergeCell ref="Q21:Q26"/>
    <mergeCell ref="Q27:Q32"/>
    <mergeCell ref="V33:V38"/>
    <mergeCell ref="V39:V44"/>
    <mergeCell ref="V45:V50"/>
    <mergeCell ref="V51:V56"/>
    <mergeCell ref="V57:V62"/>
    <mergeCell ref="V3:V8"/>
    <mergeCell ref="V9:V14"/>
    <mergeCell ref="V15:V20"/>
    <mergeCell ref="V21:V26"/>
    <mergeCell ref="V27:V32"/>
    <mergeCell ref="W33:W38"/>
    <mergeCell ref="W39:W44"/>
    <mergeCell ref="W45:W50"/>
    <mergeCell ref="W51:W56"/>
    <mergeCell ref="W57:W62"/>
    <mergeCell ref="W3:W8"/>
    <mergeCell ref="W9:W14"/>
    <mergeCell ref="W15:W20"/>
    <mergeCell ref="W21:W26"/>
    <mergeCell ref="W27:W32"/>
    <mergeCell ref="AB57:AB62"/>
    <mergeCell ref="AC3:AC8"/>
    <mergeCell ref="AC9:AC14"/>
    <mergeCell ref="AC15:AC20"/>
    <mergeCell ref="AC21:AC26"/>
    <mergeCell ref="AC27:AC32"/>
    <mergeCell ref="AC33:AC38"/>
    <mergeCell ref="AC39:AC44"/>
    <mergeCell ref="AC45:AC50"/>
    <mergeCell ref="AC51:AC56"/>
    <mergeCell ref="AC57:AC62"/>
    <mergeCell ref="AB3:AB8"/>
    <mergeCell ref="AB9:AB14"/>
    <mergeCell ref="AB15:AB20"/>
    <mergeCell ref="AB21:AB26"/>
    <mergeCell ref="AB27:AB32"/>
    <mergeCell ref="AB33:AB38"/>
    <mergeCell ref="AB39:AB44"/>
    <mergeCell ref="AB45:AB50"/>
    <mergeCell ref="AB51:AB56"/>
    <mergeCell ref="AD57:AD62"/>
    <mergeCell ref="AE3:AE8"/>
    <mergeCell ref="AE9:AE14"/>
    <mergeCell ref="AE15:AE20"/>
    <mergeCell ref="AE21:AE26"/>
    <mergeCell ref="AE27:AE32"/>
    <mergeCell ref="AE33:AE38"/>
    <mergeCell ref="AE39:AE44"/>
    <mergeCell ref="AE45:AE50"/>
    <mergeCell ref="AE51:AE56"/>
    <mergeCell ref="AE57:AE62"/>
    <mergeCell ref="AD3:AD8"/>
    <mergeCell ref="AD9:AD14"/>
    <mergeCell ref="AD15:AD20"/>
    <mergeCell ref="AD21:AD26"/>
    <mergeCell ref="AD27:AD32"/>
    <mergeCell ref="AD33:AD38"/>
    <mergeCell ref="AD39:AD44"/>
    <mergeCell ref="AD45:AD50"/>
    <mergeCell ref="AD51:AD56"/>
    <mergeCell ref="AF57:AF62"/>
    <mergeCell ref="AG3:AG8"/>
    <mergeCell ref="AG9:AG14"/>
    <mergeCell ref="AG15:AG20"/>
    <mergeCell ref="AG21:AG26"/>
    <mergeCell ref="AG27:AG32"/>
    <mergeCell ref="AG33:AG38"/>
    <mergeCell ref="AG39:AG44"/>
    <mergeCell ref="AG45:AG50"/>
    <mergeCell ref="AG51:AG56"/>
    <mergeCell ref="AG57:AG62"/>
    <mergeCell ref="AF3:AF8"/>
    <mergeCell ref="AF9:AF14"/>
    <mergeCell ref="AF15:AF20"/>
    <mergeCell ref="AF21:AF26"/>
    <mergeCell ref="AF27:AF32"/>
    <mergeCell ref="AF33:AF38"/>
    <mergeCell ref="AF39:AF44"/>
    <mergeCell ref="AF45:AF50"/>
    <mergeCell ref="AF51:AF56"/>
    <mergeCell ref="AH57:AH62"/>
    <mergeCell ref="AI3:AI8"/>
    <mergeCell ref="AI9:AI14"/>
    <mergeCell ref="AI15:AI20"/>
    <mergeCell ref="AI21:AI26"/>
    <mergeCell ref="AI27:AI32"/>
    <mergeCell ref="AI33:AI38"/>
    <mergeCell ref="AI39:AI44"/>
    <mergeCell ref="AI45:AI50"/>
    <mergeCell ref="AI51:AI56"/>
    <mergeCell ref="AI57:AI62"/>
    <mergeCell ref="AH3:AH8"/>
    <mergeCell ref="AH9:AH14"/>
    <mergeCell ref="AH15:AH20"/>
    <mergeCell ref="AH21:AH26"/>
    <mergeCell ref="AH27:AH32"/>
    <mergeCell ref="AH33:AH38"/>
    <mergeCell ref="AH39:AH44"/>
    <mergeCell ref="AH45:AH50"/>
    <mergeCell ref="AH51:AH56"/>
    <mergeCell ref="AL57:AL62"/>
    <mergeCell ref="AM3:AM8"/>
    <mergeCell ref="AM9:AM14"/>
    <mergeCell ref="AM15:AM20"/>
    <mergeCell ref="AM21:AM26"/>
    <mergeCell ref="AM27:AM32"/>
    <mergeCell ref="AM33:AM38"/>
    <mergeCell ref="AM39:AM44"/>
    <mergeCell ref="AM45:AM50"/>
    <mergeCell ref="AM51:AM56"/>
    <mergeCell ref="AM57:AM62"/>
    <mergeCell ref="AL3:AL8"/>
    <mergeCell ref="AL9:AL14"/>
    <mergeCell ref="AL15:AL20"/>
    <mergeCell ref="AL21:AL26"/>
    <mergeCell ref="AL27:AL32"/>
    <mergeCell ref="AL33:AL38"/>
    <mergeCell ref="AL39:AL44"/>
    <mergeCell ref="AL45:AL50"/>
    <mergeCell ref="AL51:AL56"/>
    <mergeCell ref="AN57:AN62"/>
    <mergeCell ref="AO3:AO8"/>
    <mergeCell ref="AO9:AO14"/>
    <mergeCell ref="AO15:AO20"/>
    <mergeCell ref="AO21:AO26"/>
    <mergeCell ref="AO27:AO32"/>
    <mergeCell ref="AO33:AO38"/>
    <mergeCell ref="AO39:AO44"/>
    <mergeCell ref="AO45:AO50"/>
    <mergeCell ref="AO51:AO56"/>
    <mergeCell ref="AO57:AO62"/>
    <mergeCell ref="AN3:AN8"/>
    <mergeCell ref="AN9:AN14"/>
    <mergeCell ref="AN15:AN20"/>
    <mergeCell ref="AN21:AN26"/>
    <mergeCell ref="AN27:AN32"/>
    <mergeCell ref="AN33:AN38"/>
    <mergeCell ref="AN39:AN44"/>
    <mergeCell ref="AN45:AN50"/>
    <mergeCell ref="AN51:AN56"/>
    <mergeCell ref="AP57:AP62"/>
    <mergeCell ref="AQ3:AQ8"/>
    <mergeCell ref="AQ9:AQ14"/>
    <mergeCell ref="AQ15:AQ20"/>
    <mergeCell ref="AQ21:AQ26"/>
    <mergeCell ref="AQ27:AQ32"/>
    <mergeCell ref="AQ33:AQ38"/>
    <mergeCell ref="AQ39:AQ44"/>
    <mergeCell ref="AQ45:AQ50"/>
    <mergeCell ref="AQ51:AQ56"/>
    <mergeCell ref="AQ57:AQ62"/>
    <mergeCell ref="AP3:AP8"/>
    <mergeCell ref="AP9:AP14"/>
    <mergeCell ref="AP15:AP20"/>
    <mergeCell ref="AP21:AP26"/>
    <mergeCell ref="AP27:AP32"/>
    <mergeCell ref="AP33:AP38"/>
    <mergeCell ref="AP39:AP44"/>
    <mergeCell ref="AP45:AP50"/>
    <mergeCell ref="AP51:AP56"/>
    <mergeCell ref="AB1:AT1"/>
    <mergeCell ref="AJ3:AJ8"/>
    <mergeCell ref="AJ9:AJ14"/>
    <mergeCell ref="AJ15:AJ20"/>
    <mergeCell ref="AJ21:AJ26"/>
    <mergeCell ref="AJ27:AJ32"/>
    <mergeCell ref="AJ33:AJ38"/>
    <mergeCell ref="AJ39:AJ44"/>
    <mergeCell ref="AJ45:AJ50"/>
    <mergeCell ref="AJ51:AJ56"/>
    <mergeCell ref="AJ57:AJ62"/>
    <mergeCell ref="AK3:AK8"/>
    <mergeCell ref="AK9:AK14"/>
    <mergeCell ref="AK15:AK20"/>
    <mergeCell ref="AK21:AK26"/>
    <mergeCell ref="AK27:AK32"/>
    <mergeCell ref="AK33:AK38"/>
    <mergeCell ref="AK39:AK44"/>
    <mergeCell ref="AK45:AK50"/>
    <mergeCell ref="AK51:AK56"/>
    <mergeCell ref="AK57:AK62"/>
  </mergeCells>
  <conditionalFormatting sqref="Z2:AT2 Y2:Y1048576">
    <cfRule type="beginsWith" dxfId="7" priority="9" operator="beginsWith" text="No">
      <formula>LEFT(Y2,LEN("No"))="No"</formula>
    </cfRule>
    <cfRule type="beginsWith" dxfId="6" priority="10" operator="beginsWith" text="Yes">
      <formula>LEFT(Y2,LEN("Yes"))="Yes"</formula>
    </cfRule>
  </conditionalFormatting>
  <conditionalFormatting sqref="V2:X1048576">
    <cfRule type="beginsWith" dxfId="5" priority="7" operator="beginsWith" text="No">
      <formula>LEFT(V2,LEN("No"))="No"</formula>
    </cfRule>
    <cfRule type="beginsWith" dxfId="4" priority="8" operator="beginsWith" text="Yes">
      <formula>LEFT(V2,LEN("Yes"))="Yes"</formula>
    </cfRule>
  </conditionalFormatting>
  <conditionalFormatting sqref="AR1:AR1048576">
    <cfRule type="beginsWith" dxfId="3" priority="3" operator="beginsWith" text="Yes">
      <formula>LEFT(AR1,LEN("Yes"))="Yes"</formula>
    </cfRule>
    <cfRule type="beginsWith" dxfId="2" priority="4" operator="beginsWith" text="No">
      <formula>LEFT(AR1,LEN("No"))="No"</formula>
    </cfRule>
  </conditionalFormatting>
  <conditionalFormatting sqref="AO1:AO1048576">
    <cfRule type="containsText" dxfId="1" priority="2" operator="containsText" text="Yes">
      <formula>NOT(ISERROR(SEARCH("Yes",AO1)))</formula>
    </cfRule>
    <cfRule type="beginsWith" dxfId="0" priority="1" operator="beginsWith" text="No">
      <formula>LEFT(AO1,LEN("No"))="No"</formula>
    </cfRule>
  </conditionalFormatting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Matos</dc:creator>
  <cp:lastModifiedBy>houssem ouerdiane</cp:lastModifiedBy>
  <dcterms:created xsi:type="dcterms:W3CDTF">2024-06-25T17:08:23Z</dcterms:created>
  <dcterms:modified xsi:type="dcterms:W3CDTF">2024-07-09T01:15:56Z</dcterms:modified>
</cp:coreProperties>
</file>