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yan\Desktop\school\Computer Science\Project\Reports\"/>
    </mc:Choice>
  </mc:AlternateContent>
  <xr:revisionPtr revIDLastSave="0" documentId="13_ncr:1_{B3B4C4DE-3989-4E5F-AF46-C1E742244814}" xr6:coauthVersionLast="47" xr6:coauthVersionMax="47" xr10:uidLastSave="{00000000-0000-0000-0000-000000000000}"/>
  <bookViews>
    <workbookView xWindow="-108" yWindow="-108" windowWidth="23256" windowHeight="12456" xr2:uid="{529305D3-BB45-46FD-90A7-933F6ADD74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N13" i="1"/>
  <c r="N14" i="1"/>
  <c r="N17" i="1"/>
  <c r="N18" i="1"/>
  <c r="N20" i="1"/>
  <c r="O20" i="1"/>
  <c r="N21" i="1"/>
  <c r="N12" i="1"/>
  <c r="O12" i="1"/>
  <c r="N15" i="1"/>
  <c r="N19" i="1"/>
  <c r="B6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N16" i="1"/>
  <c r="O16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D3" i="1"/>
  <c r="C3" i="1"/>
  <c r="D2" i="1"/>
  <c r="C2" i="1"/>
  <c r="B3" i="1"/>
  <c r="B5" i="1"/>
  <c r="B4" i="1"/>
  <c r="B2" i="1"/>
  <c r="K11" i="1" l="1"/>
  <c r="L11" i="1" s="1"/>
  <c r="N11" i="1" s="1"/>
  <c r="K10" i="1"/>
  <c r="M10" i="1" s="1"/>
  <c r="O10" i="1" s="1"/>
  <c r="Q10" i="1" s="1"/>
  <c r="S10" i="1" s="1"/>
  <c r="M11" i="1"/>
  <c r="K6" i="1"/>
  <c r="M6" i="1" s="1"/>
  <c r="O6" i="1" s="1"/>
  <c r="Q6" i="1" s="1"/>
  <c r="K8" i="1"/>
  <c r="L8" i="1" s="1"/>
  <c r="N8" i="1" s="1"/>
  <c r="K9" i="1"/>
  <c r="L9" i="1" s="1"/>
  <c r="N9" i="1" s="1"/>
  <c r="K7" i="1"/>
  <c r="M7" i="1" s="1"/>
  <c r="O7" i="1" s="1"/>
  <c r="Q7" i="1" s="1"/>
  <c r="S7" i="1" s="1"/>
  <c r="K3" i="1"/>
  <c r="M3" i="1" s="1"/>
  <c r="O3" i="1" s="1"/>
  <c r="P11" i="1"/>
  <c r="K5" i="1"/>
  <c r="L5" i="1" s="1"/>
  <c r="L6" i="1"/>
  <c r="N6" i="1" s="1"/>
  <c r="P6" i="1" s="1"/>
  <c r="K2" i="1"/>
  <c r="L2" i="1" s="1"/>
  <c r="N2" i="1" s="1"/>
  <c r="O18" i="1"/>
  <c r="O14" i="1"/>
  <c r="O21" i="1"/>
  <c r="O17" i="1"/>
  <c r="O13" i="1"/>
  <c r="O19" i="1"/>
  <c r="O15" i="1"/>
  <c r="O11" i="1"/>
  <c r="Q11" i="1" s="1"/>
  <c r="K4" i="1"/>
  <c r="L10" i="1" l="1"/>
  <c r="N10" i="1" s="1"/>
  <c r="P10" i="1" s="1"/>
  <c r="R10" i="1" s="1"/>
  <c r="S11" i="1"/>
  <c r="R6" i="1"/>
  <c r="M8" i="1"/>
  <c r="O8" i="1" s="1"/>
  <c r="Q8" i="1" s="1"/>
  <c r="R11" i="1"/>
  <c r="P8" i="1"/>
  <c r="R8" i="1" s="1"/>
  <c r="Q4" i="1"/>
  <c r="P9" i="1"/>
  <c r="P2" i="1"/>
  <c r="M9" i="1"/>
  <c r="O9" i="1" s="1"/>
  <c r="Q9" i="1" s="1"/>
  <c r="L7" i="1"/>
  <c r="N7" i="1" s="1"/>
  <c r="P7" i="1" s="1"/>
  <c r="Q3" i="1"/>
  <c r="S3" i="1" s="1"/>
  <c r="L3" i="1"/>
  <c r="N3" i="1" s="1"/>
  <c r="P3" i="1" s="1"/>
  <c r="R3" i="1" s="1"/>
  <c r="S6" i="1"/>
  <c r="M4" i="1"/>
  <c r="O4" i="1" s="1"/>
  <c r="M5" i="1"/>
  <c r="O5" i="1" s="1"/>
  <c r="Q5" i="1" s="1"/>
  <c r="M2" i="1"/>
  <c r="O2" i="1" s="1"/>
  <c r="Q2" i="1" s="1"/>
  <c r="S5" i="1"/>
  <c r="L4" i="1"/>
  <c r="N4" i="1" s="1"/>
  <c r="P4" i="1" s="1"/>
  <c r="R4" i="1" s="1"/>
  <c r="N5" i="1"/>
  <c r="P5" i="1" s="1"/>
  <c r="R5" i="1" s="1"/>
  <c r="R7" i="1" l="1"/>
  <c r="S9" i="1"/>
  <c r="Y4" i="1"/>
  <c r="AA4" i="1" s="1"/>
  <c r="Y12" i="1" s="1"/>
  <c r="Y20" i="1" s="1"/>
  <c r="X2" i="1"/>
  <c r="Z2" i="1" s="1"/>
  <c r="X10" i="1" s="1"/>
  <c r="X18" i="1" s="1"/>
  <c r="R9" i="1"/>
  <c r="X4" i="1"/>
  <c r="Z4" i="1" s="1"/>
  <c r="X12" i="1" s="1"/>
  <c r="X20" i="1" s="1"/>
  <c r="S2" i="1"/>
  <c r="Y3" i="1" s="1"/>
  <c r="AA3" i="1" s="1"/>
  <c r="Y11" i="1" s="1"/>
  <c r="Y19" i="1" s="1"/>
  <c r="Y2" i="1"/>
  <c r="AA2" i="1" s="1"/>
  <c r="Y10" i="1" s="1"/>
  <c r="Y18" i="1" s="1"/>
  <c r="R2" i="1"/>
  <c r="X3" i="1" s="1"/>
  <c r="Z3" i="1" s="1"/>
  <c r="X11" i="1" s="1"/>
  <c r="X19" i="1" s="1"/>
  <c r="X6" i="1"/>
  <c r="Z6" i="1" s="1"/>
  <c r="X14" i="1" s="1"/>
  <c r="X22" i="1" s="1"/>
  <c r="S8" i="1"/>
  <c r="Y6" i="1" s="1"/>
  <c r="AA6" i="1" s="1"/>
  <c r="Y14" i="1" s="1"/>
  <c r="Y22" i="1" s="1"/>
  <c r="S4" i="1"/>
  <c r="X5" i="1" l="1"/>
  <c r="Z5" i="1" s="1"/>
  <c r="X13" i="1" s="1"/>
  <c r="X21" i="1" s="1"/>
  <c r="Y5" i="1"/>
  <c r="AA5" i="1" s="1"/>
  <c r="Y13" i="1" s="1"/>
  <c r="Y21" i="1" s="1"/>
</calcChain>
</file>

<file path=xl/sharedStrings.xml><?xml version="1.0" encoding="utf-8"?>
<sst xmlns="http://schemas.openxmlformats.org/spreadsheetml/2006/main" count="30" uniqueCount="29">
  <si>
    <t>planet index</t>
  </si>
  <si>
    <t xml:space="preserve">mass of planet </t>
  </si>
  <si>
    <t>planet A index</t>
  </si>
  <si>
    <t>planet B index</t>
  </si>
  <si>
    <t>x of planet (AU)</t>
  </si>
  <si>
    <t>y of planet (AU)</t>
  </si>
  <si>
    <t>G</t>
  </si>
  <si>
    <t>x (F on B) (Newtons)</t>
  </si>
  <si>
    <t>x (F on A) (Newtons)</t>
  </si>
  <si>
    <t>y (F on A) (Newtons)</t>
  </si>
  <si>
    <t>y (F on B) (Newtons)</t>
  </si>
  <si>
    <t>x of planet (m)</t>
  </si>
  <si>
    <t>y of planet (m)</t>
  </si>
  <si>
    <t>distance (m)</t>
  </si>
  <si>
    <t>x (A--&gt;B) unit vec (m)</t>
  </si>
  <si>
    <t>y (A--&gt;B) unit vec (m)</t>
  </si>
  <si>
    <t>x (B--&gt;A) unit vect (m)</t>
  </si>
  <si>
    <t>y (B--&gt;A) unit vec (m)</t>
  </si>
  <si>
    <t>Planet</t>
  </si>
  <si>
    <t>Resultant x</t>
  </si>
  <si>
    <t>Resultant y</t>
  </si>
  <si>
    <t>Acceleration x</t>
  </si>
  <si>
    <t>Acceleration y</t>
  </si>
  <si>
    <t xml:space="preserve">Half V (x) </t>
  </si>
  <si>
    <t xml:space="preserve">Half V (y) </t>
  </si>
  <si>
    <t>time step size (s)</t>
  </si>
  <si>
    <t xml:space="preserve">Planet </t>
  </si>
  <si>
    <t xml:space="preserve">Pos x </t>
  </si>
  <si>
    <t xml:space="preserve">Pos 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</si>
</sst>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F577-0A0D-4096-BEC1-930925B3B023}">
  <dimension ref="A1:AA22"/>
  <sheetViews>
    <sheetView tabSelected="1" topLeftCell="T1" zoomScale="85" zoomScaleNormal="85" workbookViewId="0">
      <selection activeCell="X22" sqref="X22:Y22"/>
    </sheetView>
  </sheetViews>
  <sheetFormatPr defaultRowHeight="14.4" x14ac:dyDescent="0.3"/>
  <cols>
    <col min="1" max="1" width="14.33203125" style="1" customWidth="1"/>
    <col min="2" max="2" width="13.33203125" style="1" customWidth="1"/>
    <col min="3" max="3" width="16.109375" style="1" customWidth="1"/>
    <col min="4" max="4" width="16.33203125" style="1" customWidth="1"/>
    <col min="5" max="8" width="15.6640625" style="1" customWidth="1"/>
    <col min="9" max="11" width="27.5546875" customWidth="1"/>
    <col min="12" max="12" width="19.6640625" customWidth="1"/>
    <col min="13" max="13" width="22.5546875" customWidth="1"/>
    <col min="14" max="14" width="24.5546875" style="4" customWidth="1"/>
    <col min="15" max="15" width="25.109375" style="4" customWidth="1"/>
    <col min="16" max="16" width="22" customWidth="1"/>
    <col min="17" max="17" width="20.21875" customWidth="1"/>
    <col min="18" max="18" width="20.6640625" style="4" customWidth="1"/>
    <col min="19" max="19" width="16.109375" style="4" customWidth="1"/>
    <col min="20" max="20" width="15.77734375" customWidth="1"/>
    <col min="21" max="21" width="17" customWidth="1"/>
    <col min="22" max="22" width="20.21875" customWidth="1"/>
    <col min="23" max="23" width="12.88671875" customWidth="1"/>
    <col min="24" max="25" width="15" customWidth="1"/>
    <col min="26" max="26" width="17" customWidth="1"/>
    <col min="27" max="27" width="14.44140625" customWidth="1"/>
  </cols>
  <sheetData>
    <row r="1" spans="1:27" ht="24" customHeight="1" x14ac:dyDescent="0.3">
      <c r="A1" s="1" t="s">
        <v>0</v>
      </c>
      <c r="B1" s="1" t="s">
        <v>1</v>
      </c>
      <c r="C1" s="1" t="s">
        <v>11</v>
      </c>
      <c r="D1" s="1" t="s">
        <v>12</v>
      </c>
      <c r="E1" s="1" t="s">
        <v>4</v>
      </c>
      <c r="F1" s="1" t="s">
        <v>5</v>
      </c>
      <c r="I1" s="2" t="s">
        <v>2</v>
      </c>
      <c r="J1" s="2" t="s">
        <v>3</v>
      </c>
      <c r="K1" s="2" t="s">
        <v>13</v>
      </c>
      <c r="L1" s="2" t="s">
        <v>14</v>
      </c>
      <c r="M1" s="2" t="s">
        <v>15</v>
      </c>
      <c r="N1" s="3" t="s">
        <v>16</v>
      </c>
      <c r="O1" s="3" t="s">
        <v>17</v>
      </c>
      <c r="P1" s="2" t="s">
        <v>8</v>
      </c>
      <c r="Q1" s="2" t="s">
        <v>9</v>
      </c>
      <c r="R1" s="3" t="s">
        <v>7</v>
      </c>
      <c r="S1" s="3" t="s">
        <v>10</v>
      </c>
      <c r="U1" s="2" t="s">
        <v>6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</row>
    <row r="2" spans="1:27" x14ac:dyDescent="0.3">
      <c r="A2" s="1">
        <v>1</v>
      </c>
      <c r="B2" s="1">
        <f>30.49 * 10 ^ 23</f>
        <v>3.0489999999999995E+24</v>
      </c>
      <c r="C2" s="1">
        <f>E2*1.496 * 10 ^ 8</f>
        <v>216920000</v>
      </c>
      <c r="D2" s="1">
        <f>F2*1.496*10^8</f>
        <v>863191999.99999988</v>
      </c>
      <c r="E2" s="1">
        <v>1.45</v>
      </c>
      <c r="F2" s="1">
        <v>5.77</v>
      </c>
      <c r="I2">
        <v>1</v>
      </c>
      <c r="J2">
        <v>2</v>
      </c>
      <c r="K2">
        <f>SQRT((C2-C3)^2 + (D2-D3)^2)</f>
        <v>989058584.27124536</v>
      </c>
      <c r="L2">
        <f>(C3-C2)/K2</f>
        <v>0.85489293904971986</v>
      </c>
      <c r="M2">
        <f>(D3-D2)/K2</f>
        <v>0.51880445522656404</v>
      </c>
      <c r="N2" s="4">
        <f>-L2</f>
        <v>-0.85489293904971986</v>
      </c>
      <c r="O2" s="4">
        <f>-M2</f>
        <v>-0.51880445522656404</v>
      </c>
      <c r="P2">
        <f xml:space="preserve"> -U$2 *(B2 *B3) / (K2)^2 *N2</f>
        <v>1.0901627019699858E+21</v>
      </c>
      <c r="Q2">
        <f xml:space="preserve"> -U$2 *(B2*B3) /(K2 )^2 * O2</f>
        <v>6.6158139910775872E+20</v>
      </c>
      <c r="R2" s="4">
        <f xml:space="preserve"> -P2</f>
        <v>-1.0901627019699858E+21</v>
      </c>
      <c r="S2" s="4">
        <f xml:space="preserve"> -Q2</f>
        <v>-6.6158139910775872E+20</v>
      </c>
      <c r="U2">
        <f>6.6743 * 10 ^ -11</f>
        <v>6.6742999999999994E-11</v>
      </c>
      <c r="W2" s="1">
        <v>1</v>
      </c>
      <c r="X2" s="1">
        <f>SUM(P2, P3, P4, P5)</f>
        <v>1.8957062822219974E+21</v>
      </c>
      <c r="Y2" s="1">
        <f>SUM(Q2, Q3, Q4, Q5)</f>
        <v>3.0360319521610515E+21</v>
      </c>
      <c r="Z2" s="1">
        <f>X2/B2</f>
        <v>6.217468947923902E-4</v>
      </c>
      <c r="AA2" s="1">
        <f>Y2/B2</f>
        <v>9.9574678654019413E-4</v>
      </c>
    </row>
    <row r="3" spans="1:27" x14ac:dyDescent="0.3">
      <c r="A3" s="1">
        <v>2</v>
      </c>
      <c r="B3" s="1">
        <f>6.13 * 10 ^ 24</f>
        <v>6.1299999999999997E+24</v>
      </c>
      <c r="C3" s="1">
        <f>E3*1.496*10^8</f>
        <v>1062459200</v>
      </c>
      <c r="D3" s="1">
        <f>F3*1.496*10^8</f>
        <v>1376320000</v>
      </c>
      <c r="E3" s="1">
        <v>7.1020000000000003</v>
      </c>
      <c r="F3" s="1">
        <v>9.1999999999999993</v>
      </c>
      <c r="I3">
        <v>1</v>
      </c>
      <c r="J3">
        <v>3</v>
      </c>
      <c r="K3">
        <f>SQRT((C2-C4)^2 + (D2-D4)^2)</f>
        <v>16969715218.967701</v>
      </c>
      <c r="L3">
        <f>(C4-C2)/K3</f>
        <v>0.52233050971253725</v>
      </c>
      <c r="M3">
        <f>(D4-D2)/K3</f>
        <v>0.85274312581424017</v>
      </c>
      <c r="N3" s="4">
        <f>-L3</f>
        <v>-0.52233050971253725</v>
      </c>
      <c r="O3" s="4">
        <f>-M3</f>
        <v>-0.85274312581424017</v>
      </c>
      <c r="P3">
        <f xml:space="preserve"> -U$2 *(B2 *B4) / (K3)^2 *N3</f>
        <v>8.4526895021914176E+16</v>
      </c>
      <c r="Q3">
        <f xml:space="preserve"> -U$2 *(B2 *B4) / (K3)^2 *O3</f>
        <v>1.3799639756067102E+17</v>
      </c>
      <c r="R3" s="4">
        <f t="shared" ref="R3:R21" si="0" xml:space="preserve"> -P3</f>
        <v>-8.4526895021914176E+16</v>
      </c>
      <c r="S3" s="4">
        <f t="shared" ref="S3:S21" si="1" xml:space="preserve"> -Q3</f>
        <v>-1.3799639756067102E+17</v>
      </c>
      <c r="W3" s="1">
        <v>2</v>
      </c>
      <c r="X3" s="1">
        <f>SUM(P6,P7,P8,R2)</f>
        <v>-9.0841269225517975E+21</v>
      </c>
      <c r="Y3" s="1">
        <f>SUM(Q8,Q7,Q6,S2)</f>
        <v>7.8191254034914424E+21</v>
      </c>
      <c r="Z3" s="1">
        <f>X3/B3</f>
        <v>-1.4819130379366717E-3</v>
      </c>
      <c r="AA3" s="1">
        <f>Y3/B3</f>
        <v>1.2755506367849009E-3</v>
      </c>
    </row>
    <row r="4" spans="1:27" x14ac:dyDescent="0.3">
      <c r="A4" s="1">
        <v>3</v>
      </c>
      <c r="B4" s="1">
        <f>2.29 * 10^23</f>
        <v>2.2899999999999998E+23</v>
      </c>
      <c r="C4" s="1">
        <f t="shared" ref="C4" si="2">E4*1.496 * 10 ^ 8</f>
        <v>9080720000</v>
      </c>
      <c r="D4" s="1">
        <f t="shared" ref="D4:D14" si="3">F4*1.496*10^8</f>
        <v>15334000000</v>
      </c>
      <c r="E4" s="1">
        <v>60.7</v>
      </c>
      <c r="F4" s="1">
        <v>102.5</v>
      </c>
      <c r="I4">
        <v>1</v>
      </c>
      <c r="J4">
        <v>4</v>
      </c>
      <c r="K4">
        <f>SQRT((C2-C5)^2 + (D2-D5)^2)</f>
        <v>1094997647.0932896</v>
      </c>
      <c r="L4">
        <f>(C5-C2)/K4</f>
        <v>0.32106005061584247</v>
      </c>
      <c r="M4">
        <f>(D5-D2)/K4</f>
        <v>0.94705883866766827</v>
      </c>
      <c r="N4" s="4">
        <f t="shared" ref="N4:N21" si="4">-L4</f>
        <v>-0.32106005061584247</v>
      </c>
      <c r="O4" s="4">
        <f t="shared" ref="O4:O21" si="5">-M4</f>
        <v>-0.94705883866766827</v>
      </c>
      <c r="P4">
        <f xml:space="preserve"> -U$2 *(B2 *B5) / (K4)^2 *N4</f>
        <v>8.0482886008764026E+20</v>
      </c>
      <c r="Q4">
        <f xml:space="preserve"> -U$2 *(B2 *B5) / (K4)^2 *O4</f>
        <v>2.3740738970755421E+21</v>
      </c>
      <c r="R4" s="4">
        <f t="shared" si="0"/>
        <v>-8.0482886008764026E+20</v>
      </c>
      <c r="S4" s="4">
        <f t="shared" si="1"/>
        <v>-2.3740738970755421E+21</v>
      </c>
      <c r="U4" t="s">
        <v>25</v>
      </c>
      <c r="W4" s="1">
        <v>3</v>
      </c>
      <c r="X4" s="1">
        <f>SUM(P9,P10,R3,R6)</f>
        <v>-6.7138465553336333E+17</v>
      </c>
      <c r="Y4" s="1">
        <f>SUM(Q9,Q10,S3,S6)</f>
        <v>-1.2987414927331274E+18</v>
      </c>
      <c r="Z4" s="1">
        <f>X4/B4</f>
        <v>-2.9318107228531152E-6</v>
      </c>
      <c r="AA4" s="1">
        <f>Y4/B4</f>
        <v>-5.6713602302756664E-6</v>
      </c>
    </row>
    <row r="5" spans="1:27" x14ac:dyDescent="0.3">
      <c r="A5" s="1">
        <v>4</v>
      </c>
      <c r="B5" s="1">
        <f>14.77 * 10 ^ 24</f>
        <v>1.477E+25</v>
      </c>
      <c r="C5" s="1">
        <f t="shared" ref="C5" si="6">E5*1.496*10^8</f>
        <v>568480000</v>
      </c>
      <c r="D5" s="1">
        <f t="shared" si="3"/>
        <v>1900219200</v>
      </c>
      <c r="E5" s="1">
        <v>3.8</v>
      </c>
      <c r="F5" s="1">
        <v>12.702</v>
      </c>
      <c r="I5">
        <v>1</v>
      </c>
      <c r="J5">
        <v>5</v>
      </c>
      <c r="K5">
        <f>SQRT((C2-C6)^2 + (D2-D6)^2)</f>
        <v>16499152795.913857</v>
      </c>
      <c r="L5">
        <f>(C6-C2)/K5</f>
        <v>0.9351840176800652</v>
      </c>
      <c r="M5">
        <f>(D6-D2)/K5</f>
        <v>0.35416218470606303</v>
      </c>
      <c r="N5" s="4">
        <f t="shared" si="4"/>
        <v>-0.9351840176800652</v>
      </c>
      <c r="O5" s="4">
        <f t="shared" si="5"/>
        <v>-0.35416218470606303</v>
      </c>
      <c r="P5">
        <f xml:space="preserve"> -U$2 *(B2 *B6) / (K5)^2 *N5</f>
        <v>6.3019326934935603E+17</v>
      </c>
      <c r="Q5">
        <f xml:space="preserve"> -U$2 *(B2 *B6) / (K5)^2 *O5</f>
        <v>2.3865958018989571E+17</v>
      </c>
      <c r="R5" s="4">
        <f xml:space="preserve"> -P5</f>
        <v>-6.3019326934935603E+17</v>
      </c>
      <c r="S5" s="4">
        <f xml:space="preserve"> -Q5</f>
        <v>-2.3865958018989571E+17</v>
      </c>
      <c r="U5">
        <v>500</v>
      </c>
      <c r="W5" s="1">
        <v>4</v>
      </c>
      <c r="X5" s="1">
        <f>SUM(P11,R4,R7,R9)</f>
        <v>7.1946104103851168E+21</v>
      </c>
      <c r="Y5" s="1">
        <f>SUM(Q11,S9,S7,S4)</f>
        <v>-1.0852110566190496E+22</v>
      </c>
      <c r="Z5" s="1">
        <f>X5/B5</f>
        <v>4.8710970957245201E-4</v>
      </c>
      <c r="AA5" s="1">
        <f>Y5/B5</f>
        <v>-7.3474005187477965E-4</v>
      </c>
    </row>
    <row r="6" spans="1:27" x14ac:dyDescent="0.3">
      <c r="A6" s="1">
        <v>5</v>
      </c>
      <c r="B6" s="1">
        <f>9.0144 * 10 ^23</f>
        <v>9.0143999999999992E+23</v>
      </c>
      <c r="C6" s="1">
        <f t="shared" ref="C6" si="7">E6*1.496 * 10 ^ 8</f>
        <v>15646664000.000002</v>
      </c>
      <c r="D6" s="1">
        <f t="shared" si="3"/>
        <v>6706568000</v>
      </c>
      <c r="E6" s="1">
        <v>104.59</v>
      </c>
      <c r="F6" s="1">
        <v>44.83</v>
      </c>
      <c r="I6">
        <v>2</v>
      </c>
      <c r="J6">
        <v>3</v>
      </c>
      <c r="K6">
        <f>SQRT((C3-C4)^2 + (D3-D4)^2)</f>
        <v>16096873523.737976</v>
      </c>
      <c r="L6">
        <f>(C4-C3)/K6</f>
        <v>0.49812535261431434</v>
      </c>
      <c r="M6">
        <f>(D4-D3)/K6</f>
        <v>0.86710503001820083</v>
      </c>
      <c r="N6" s="4">
        <f t="shared" si="4"/>
        <v>-0.49812535261431434</v>
      </c>
      <c r="O6" s="4">
        <f t="shared" si="5"/>
        <v>-0.86710503001820083</v>
      </c>
      <c r="P6">
        <f xml:space="preserve"> -U$2 *(B3*B4) / K6^2 *N6</f>
        <v>1.8011806106550595E+17</v>
      </c>
      <c r="Q6">
        <f xml:space="preserve"> -U$2 *(B3*B4) / K6^2 *O6</f>
        <v>3.1353810025395923E+17</v>
      </c>
      <c r="R6" s="4">
        <f t="shared" si="0"/>
        <v>-1.8011806106550595E+17</v>
      </c>
      <c r="S6" s="4">
        <f t="shared" si="1"/>
        <v>-3.1353810025395923E+17</v>
      </c>
      <c r="W6" s="1">
        <v>5</v>
      </c>
      <c r="X6" s="1">
        <f>SUM(R11,R10,R8,R5)</f>
        <v>-5.5183853997845422E+18</v>
      </c>
      <c r="Y6" s="1">
        <f>SUM(S11,S10,S8,S5)</f>
        <v>-1.7480479692639642E+18</v>
      </c>
      <c r="Z6" s="1">
        <f>X6/B6</f>
        <v>-6.1217445418270132E-6</v>
      </c>
      <c r="AA6" s="1">
        <f>Y6/B6</f>
        <v>-1.9391728448526405E-6</v>
      </c>
    </row>
    <row r="7" spans="1:27" x14ac:dyDescent="0.3">
      <c r="C7" s="1">
        <f t="shared" ref="C7" si="8">E7*1.496*10^8</f>
        <v>0</v>
      </c>
      <c r="D7" s="1">
        <f t="shared" si="3"/>
        <v>0</v>
      </c>
      <c r="I7">
        <v>2</v>
      </c>
      <c r="J7">
        <v>4</v>
      </c>
      <c r="K7">
        <f xml:space="preserve"> SQRT((C3-C5)^2 +(D3-D5)^2)</f>
        <v>720059596.00110877</v>
      </c>
      <c r="L7">
        <f>(C5-C3)/K7</f>
        <v>-0.68602543837113084</v>
      </c>
      <c r="M7">
        <f>(D5-D3)/K7</f>
        <v>0.72757755456562689</v>
      </c>
      <c r="N7" s="4">
        <f t="shared" si="4"/>
        <v>0.68602543837113084</v>
      </c>
      <c r="O7" s="4">
        <f t="shared" si="5"/>
        <v>-0.72757755456562689</v>
      </c>
      <c r="P7">
        <f xml:space="preserve"> -U$2 *(B3*B5) / K7^2 * N7</f>
        <v>-7.9955810231022172E+21</v>
      </c>
      <c r="Q7">
        <f xml:space="preserve"> -U$2 *(B3*B5) /K7^2 *O7</f>
        <v>8.4798681837988982E+21</v>
      </c>
      <c r="R7" s="4">
        <f t="shared" si="0"/>
        <v>7.9955810231022172E+21</v>
      </c>
      <c r="S7" s="4">
        <f t="shared" si="1"/>
        <v>-8.4798681837988982E+21</v>
      </c>
    </row>
    <row r="8" spans="1:27" x14ac:dyDescent="0.3">
      <c r="C8" s="1">
        <f t="shared" ref="C8" si="9">E8*1.496 * 10 ^ 8</f>
        <v>0</v>
      </c>
      <c r="D8" s="1">
        <f t="shared" si="3"/>
        <v>0</v>
      </c>
      <c r="I8">
        <v>2</v>
      </c>
      <c r="J8">
        <v>5</v>
      </c>
      <c r="K8">
        <f xml:space="preserve"> SQRT((C3-C6)^2 +(D3-D6)^2)</f>
        <v>15527735616.948374</v>
      </c>
      <c r="L8">
        <f>(C6-C3)/K8</f>
        <v>0.93923577524603674</v>
      </c>
      <c r="M8">
        <f>(D6-D3)/K8</f>
        <v>0.3432727173807677</v>
      </c>
      <c r="N8" s="4">
        <f t="shared" si="4"/>
        <v>-0.93923577524603674</v>
      </c>
      <c r="O8" s="4">
        <f t="shared" si="5"/>
        <v>-0.3432727173807677</v>
      </c>
      <c r="P8">
        <f xml:space="preserve"> -U$2 *(B3*B6) / K8^2 *N8</f>
        <v>1.4366844593404408E+18</v>
      </c>
      <c r="Q8">
        <f xml:space="preserve"> -U$2 *(B3*B6) /K8^2 *O8</f>
        <v>5.2508070004820998E+17</v>
      </c>
      <c r="R8" s="4">
        <f t="shared" si="0"/>
        <v>-1.4366844593404408E+18</v>
      </c>
      <c r="S8" s="4">
        <f t="shared" si="1"/>
        <v>-5.2508070004820998E+17</v>
      </c>
    </row>
    <row r="9" spans="1:27" x14ac:dyDescent="0.3">
      <c r="C9" s="1">
        <f t="shared" ref="C9" si="10">E9*1.496*10^8</f>
        <v>0</v>
      </c>
      <c r="D9" s="1">
        <f t="shared" si="3"/>
        <v>0</v>
      </c>
      <c r="I9">
        <v>3</v>
      </c>
      <c r="J9">
        <v>4</v>
      </c>
      <c r="K9">
        <f xml:space="preserve"> SQRT((C4-C5)^2 +(D4-D5)^2)</f>
        <v>15903606396.03636</v>
      </c>
      <c r="L9">
        <f>(C5-C4)/K9</f>
        <v>-0.53523960465479692</v>
      </c>
      <c r="M9">
        <f>(D5-D4)/K9</f>
        <v>-0.84470028152533305</v>
      </c>
      <c r="N9" s="4">
        <f t="shared" si="4"/>
        <v>0.53523960465479692</v>
      </c>
      <c r="O9" s="4">
        <f t="shared" si="5"/>
        <v>0.84470028152533305</v>
      </c>
      <c r="P9">
        <f xml:space="preserve"> -U$2 *(B4*B5) / K9^2 *N9</f>
        <v>-4.7772580970854381E+17</v>
      </c>
      <c r="Q9">
        <f xml:space="preserve"> -U$2 *(B4*B5) / K9^2 *O9</f>
        <v>-7.539336073850231E+17</v>
      </c>
      <c r="R9" s="4">
        <f t="shared" si="0"/>
        <v>4.7772580970854381E+17</v>
      </c>
      <c r="S9" s="4">
        <f t="shared" si="1"/>
        <v>7.539336073850231E+17</v>
      </c>
      <c r="W9" s="5" t="s">
        <v>18</v>
      </c>
      <c r="X9" s="5" t="s">
        <v>23</v>
      </c>
      <c r="Y9" s="5" t="s">
        <v>24</v>
      </c>
      <c r="Z9" s="5"/>
      <c r="AA9" s="5"/>
    </row>
    <row r="10" spans="1:27" x14ac:dyDescent="0.3">
      <c r="C10" s="1">
        <f t="shared" ref="C10" si="11">E10*1.496 * 10 ^ 8</f>
        <v>0</v>
      </c>
      <c r="D10" s="1">
        <f t="shared" si="3"/>
        <v>0</v>
      </c>
      <c r="I10">
        <v>3</v>
      </c>
      <c r="J10">
        <v>5</v>
      </c>
      <c r="K10">
        <f xml:space="preserve"> SQRT((C4-C6)^2 +(D4-D6)^2)</f>
        <v>10841780459.212408</v>
      </c>
      <c r="L10">
        <f>(C6-C4)/K10</f>
        <v>0.60561491949607138</v>
      </c>
      <c r="M10">
        <f>(D6-D4)/K10</f>
        <v>-0.79575785844926916</v>
      </c>
      <c r="N10" s="4">
        <f t="shared" si="4"/>
        <v>-0.60561491949607138</v>
      </c>
      <c r="O10" s="4">
        <f t="shared" si="5"/>
        <v>0.79575785844926916</v>
      </c>
      <c r="P10">
        <f xml:space="preserve"> -U$2 *(B4*B6) / K10^2 *N10</f>
        <v>7.09861102626006E+16</v>
      </c>
      <c r="Q10">
        <f xml:space="preserve"> -U$2 *(B4*B6) /K10^2 *O10</f>
        <v>-9.3273387533474032E+16</v>
      </c>
      <c r="R10" s="4">
        <f t="shared" si="0"/>
        <v>-7.09861102626006E+16</v>
      </c>
      <c r="S10" s="4">
        <f t="shared" si="1"/>
        <v>9.3273387533474032E+16</v>
      </c>
      <c r="W10" s="5">
        <v>1</v>
      </c>
      <c r="X10" s="5">
        <f>Z2 * U$5</f>
        <v>0.3108734473961951</v>
      </c>
      <c r="Y10" s="5">
        <f>AA2 *U$5</f>
        <v>0.49787339327009705</v>
      </c>
      <c r="Z10" s="5"/>
      <c r="AA10" s="5"/>
    </row>
    <row r="11" spans="1:27" x14ac:dyDescent="0.3">
      <c r="C11" s="1">
        <f t="shared" ref="C11" si="12">E11*1.496*10^8</f>
        <v>0</v>
      </c>
      <c r="D11" s="1">
        <f t="shared" si="3"/>
        <v>0</v>
      </c>
      <c r="I11">
        <v>4</v>
      </c>
      <c r="J11">
        <v>5</v>
      </c>
      <c r="K11">
        <f xml:space="preserve"> SQRT((C5-C6)^2 +(D5-D6)^2)</f>
        <v>15825694977.634237</v>
      </c>
      <c r="L11">
        <f>(C6-C5)/K11</f>
        <v>0.95276599361414083</v>
      </c>
      <c r="M11">
        <f>(D6-D5)/K11</f>
        <v>0.30370538587989993</v>
      </c>
      <c r="N11" s="4">
        <f t="shared" si="4"/>
        <v>-0.95276599361414083</v>
      </c>
      <c r="O11" s="4">
        <f t="shared" si="5"/>
        <v>-0.30370538587989993</v>
      </c>
      <c r="P11">
        <f xml:space="preserve"> -U$2 *(B5*B6) /K11^2 *N11</f>
        <v>3.3805215608321444E+18</v>
      </c>
      <c r="Q11">
        <f xml:space="preserve"> -U$2 *(B5*B6) /K11^2 *O11</f>
        <v>1.0775810765593325E+18</v>
      </c>
      <c r="R11" s="4">
        <f t="shared" si="0"/>
        <v>-3.3805215608321444E+18</v>
      </c>
      <c r="S11" s="4">
        <f t="shared" si="1"/>
        <v>-1.0775810765593325E+18</v>
      </c>
      <c r="W11" s="5">
        <v>2</v>
      </c>
      <c r="X11" s="5">
        <f t="shared" ref="X11:X13" si="13">Z3 * U$5</f>
        <v>-0.74095651896833581</v>
      </c>
      <c r="Y11" s="5">
        <f t="shared" ref="Y11:Y13" si="14">AA3 *U$5</f>
        <v>0.6377753183924505</v>
      </c>
      <c r="Z11" s="5"/>
      <c r="AA11" s="5"/>
    </row>
    <row r="12" spans="1:27" x14ac:dyDescent="0.3">
      <c r="C12" s="1">
        <f t="shared" ref="C12" si="15">E12*1.496 * 10 ^ 8</f>
        <v>0</v>
      </c>
      <c r="D12" s="1">
        <f t="shared" si="3"/>
        <v>0</v>
      </c>
      <c r="N12" s="4">
        <f t="shared" si="4"/>
        <v>0</v>
      </c>
      <c r="O12" s="4">
        <f t="shared" si="5"/>
        <v>0</v>
      </c>
      <c r="R12" s="4">
        <f t="shared" si="0"/>
        <v>0</v>
      </c>
      <c r="S12" s="4">
        <f t="shared" si="1"/>
        <v>0</v>
      </c>
      <c r="W12" s="5">
        <v>3</v>
      </c>
      <c r="X12" s="5">
        <f t="shared" si="13"/>
        <v>-1.4659053614265577E-3</v>
      </c>
      <c r="Y12" s="5">
        <f t="shared" si="14"/>
        <v>-2.835680115137833E-3</v>
      </c>
      <c r="Z12" s="5"/>
      <c r="AA12" s="5"/>
    </row>
    <row r="13" spans="1:27" x14ac:dyDescent="0.3">
      <c r="C13" s="1">
        <f t="shared" ref="C13" si="16">E13*1.496*10^8</f>
        <v>0</v>
      </c>
      <c r="D13" s="1">
        <f t="shared" si="3"/>
        <v>0</v>
      </c>
      <c r="N13" s="4">
        <f t="shared" si="4"/>
        <v>0</v>
      </c>
      <c r="O13" s="4">
        <f t="shared" si="5"/>
        <v>0</v>
      </c>
      <c r="R13" s="4">
        <f t="shared" si="0"/>
        <v>0</v>
      </c>
      <c r="S13" s="4">
        <f t="shared" si="1"/>
        <v>0</v>
      </c>
      <c r="W13" s="5">
        <v>4</v>
      </c>
      <c r="X13" s="5">
        <f t="shared" si="13"/>
        <v>0.24355485478622602</v>
      </c>
      <c r="Y13" s="5">
        <f t="shared" si="14"/>
        <v>-0.36737002593738982</v>
      </c>
      <c r="Z13" s="5"/>
      <c r="AA13" s="5"/>
    </row>
    <row r="14" spans="1:27" x14ac:dyDescent="0.3">
      <c r="C14" s="1">
        <f t="shared" ref="C14" si="17">E14*1.496 * 10 ^ 8</f>
        <v>0</v>
      </c>
      <c r="D14" s="1">
        <f t="shared" si="3"/>
        <v>0</v>
      </c>
      <c r="N14" s="4">
        <f t="shared" si="4"/>
        <v>0</v>
      </c>
      <c r="O14" s="4">
        <f t="shared" si="5"/>
        <v>0</v>
      </c>
      <c r="R14" s="4">
        <f t="shared" si="0"/>
        <v>0</v>
      </c>
      <c r="S14" s="4">
        <f t="shared" si="1"/>
        <v>0</v>
      </c>
      <c r="W14" s="5">
        <v>5</v>
      </c>
      <c r="X14" s="5">
        <f>Z6 * U$5</f>
        <v>-3.0608722709135065E-3</v>
      </c>
      <c r="Y14" s="5">
        <f>AA6 *U$5</f>
        <v>-9.695864224263202E-4</v>
      </c>
      <c r="Z14" s="5"/>
      <c r="AA14" s="5"/>
    </row>
    <row r="15" spans="1:27" x14ac:dyDescent="0.3">
      <c r="N15" s="4">
        <f t="shared" si="4"/>
        <v>0</v>
      </c>
      <c r="O15" s="4">
        <f t="shared" si="5"/>
        <v>0</v>
      </c>
      <c r="R15" s="4">
        <f t="shared" si="0"/>
        <v>0</v>
      </c>
      <c r="S15" s="4">
        <f t="shared" si="1"/>
        <v>0</v>
      </c>
    </row>
    <row r="16" spans="1:27" x14ac:dyDescent="0.3">
      <c r="N16" s="4">
        <f t="shared" si="4"/>
        <v>0</v>
      </c>
      <c r="O16" s="4">
        <f t="shared" si="5"/>
        <v>0</v>
      </c>
      <c r="R16" s="4">
        <f t="shared" si="0"/>
        <v>0</v>
      </c>
      <c r="S16" s="4">
        <f t="shared" si="1"/>
        <v>0</v>
      </c>
    </row>
    <row r="17" spans="14:27" x14ac:dyDescent="0.3">
      <c r="N17" s="4">
        <f t="shared" si="4"/>
        <v>0</v>
      </c>
      <c r="O17" s="4">
        <f t="shared" si="5"/>
        <v>0</v>
      </c>
      <c r="R17" s="4">
        <f t="shared" si="0"/>
        <v>0</v>
      </c>
      <c r="S17" s="4">
        <f t="shared" si="1"/>
        <v>0</v>
      </c>
      <c r="W17" s="6" t="s">
        <v>26</v>
      </c>
      <c r="X17" s="6" t="s">
        <v>27</v>
      </c>
      <c r="Y17" s="6" t="s">
        <v>28</v>
      </c>
      <c r="Z17" s="6"/>
      <c r="AA17" s="6"/>
    </row>
    <row r="18" spans="14:27" x14ac:dyDescent="0.3">
      <c r="N18" s="4">
        <f t="shared" si="4"/>
        <v>0</v>
      </c>
      <c r="O18" s="4">
        <f t="shared" si="5"/>
        <v>0</v>
      </c>
      <c r="R18" s="4">
        <f t="shared" si="0"/>
        <v>0</v>
      </c>
      <c r="S18" s="4">
        <f t="shared" si="1"/>
        <v>0</v>
      </c>
      <c r="W18" s="6">
        <v>1</v>
      </c>
      <c r="X18" s="6">
        <f xml:space="preserve"> C2 + X10 *U$5</f>
        <v>216920155.43672371</v>
      </c>
      <c r="Y18" s="6">
        <f xml:space="preserve"> D2 +Y10 *U$5</f>
        <v>863192248.93669653</v>
      </c>
      <c r="Z18" s="6"/>
      <c r="AA18" s="6"/>
    </row>
    <row r="19" spans="14:27" x14ac:dyDescent="0.3">
      <c r="N19" s="4">
        <f t="shared" si="4"/>
        <v>0</v>
      </c>
      <c r="O19" s="4">
        <f t="shared" si="5"/>
        <v>0</v>
      </c>
      <c r="R19" s="4">
        <f t="shared" si="0"/>
        <v>0</v>
      </c>
      <c r="S19" s="4">
        <f t="shared" si="1"/>
        <v>0</v>
      </c>
      <c r="W19" s="6">
        <v>2</v>
      </c>
      <c r="X19" s="6">
        <f t="shared" ref="X19:X22" si="18" xml:space="preserve"> C3 + X11 *U$5</f>
        <v>1062458829.5217406</v>
      </c>
      <c r="Y19" s="6">
        <f t="shared" ref="Y19:Y22" si="19" xml:space="preserve"> D3 +Y11 *U$5</f>
        <v>1376320318.8876593</v>
      </c>
      <c r="Z19" s="6"/>
      <c r="AA19" s="6"/>
    </row>
    <row r="20" spans="14:27" x14ac:dyDescent="0.3">
      <c r="N20" s="4">
        <f t="shared" si="4"/>
        <v>0</v>
      </c>
      <c r="O20" s="4">
        <f t="shared" si="5"/>
        <v>0</v>
      </c>
      <c r="R20" s="4">
        <f t="shared" si="0"/>
        <v>0</v>
      </c>
      <c r="S20" s="4">
        <f t="shared" si="1"/>
        <v>0</v>
      </c>
      <c r="W20" s="6">
        <v>3</v>
      </c>
      <c r="X20" s="6">
        <f t="shared" si="18"/>
        <v>9080719999.2670479</v>
      </c>
      <c r="Y20" s="6">
        <f t="shared" si="19"/>
        <v>15333999998.582159</v>
      </c>
      <c r="Z20" s="6"/>
      <c r="AA20" s="6"/>
    </row>
    <row r="21" spans="14:27" x14ac:dyDescent="0.3">
      <c r="N21" s="4">
        <f t="shared" si="4"/>
        <v>0</v>
      </c>
      <c r="O21" s="4">
        <f t="shared" si="5"/>
        <v>0</v>
      </c>
      <c r="R21" s="4">
        <f t="shared" si="0"/>
        <v>0</v>
      </c>
      <c r="S21" s="4">
        <f t="shared" si="1"/>
        <v>0</v>
      </c>
      <c r="W21" s="6">
        <v>4</v>
      </c>
      <c r="X21" s="6">
        <f t="shared" si="18"/>
        <v>568480121.77742743</v>
      </c>
      <c r="Y21" s="6">
        <f t="shared" si="19"/>
        <v>1900219016.3149869</v>
      </c>
      <c r="Z21" s="6"/>
      <c r="AA21" s="6"/>
    </row>
    <row r="22" spans="14:27" x14ac:dyDescent="0.3">
      <c r="W22" s="6">
        <v>5</v>
      </c>
      <c r="X22" s="6">
        <f t="shared" si="18"/>
        <v>15646663998.469566</v>
      </c>
      <c r="Y22" s="6">
        <f t="shared" si="19"/>
        <v>6706567999.5152063</v>
      </c>
      <c r="Z22" s="6"/>
      <c r="AA22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Chan</dc:creator>
  <cp:lastModifiedBy>Ryan Chan</cp:lastModifiedBy>
  <dcterms:created xsi:type="dcterms:W3CDTF">2024-03-23T13:46:11Z</dcterms:created>
  <dcterms:modified xsi:type="dcterms:W3CDTF">2024-04-25T13:35:18Z</dcterms:modified>
</cp:coreProperties>
</file>