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020"/>
  </bookViews>
  <sheets>
    <sheet name="FO" sheetId="1" r:id="rId1"/>
    <sheet name="Sensors" sheetId="2" r:id="rId2"/>
  </sheets>
  <calcPr calcId="152511"/>
</workbook>
</file>

<file path=xl/calcChain.xml><?xml version="1.0" encoding="utf-8"?>
<calcChain xmlns="http://schemas.openxmlformats.org/spreadsheetml/2006/main">
  <c r="E10" i="2" l="1"/>
  <c r="D12" i="2"/>
  <c r="C12" i="2"/>
  <c r="D13" i="2"/>
  <c r="D11" i="2"/>
  <c r="D9" i="2"/>
  <c r="D7" i="2"/>
  <c r="D10" i="2"/>
  <c r="C10" i="2"/>
  <c r="D14" i="2"/>
  <c r="C14" i="2"/>
  <c r="D8" i="2"/>
  <c r="C8" i="2"/>
  <c r="B8" i="2"/>
  <c r="B7" i="2"/>
  <c r="A10" i="2"/>
  <c r="B10" i="2" s="1"/>
  <c r="A9" i="2"/>
  <c r="B9" i="2" s="1"/>
  <c r="A12" i="2" l="1"/>
  <c r="B12" i="2" s="1"/>
  <c r="A11" i="2"/>
  <c r="A14" i="2" l="1"/>
  <c r="B14" i="2" s="1"/>
  <c r="B11" i="2"/>
  <c r="A13" i="2"/>
  <c r="B13" i="2" l="1"/>
</calcChain>
</file>

<file path=xl/sharedStrings.xml><?xml version="1.0" encoding="utf-8"?>
<sst xmlns="http://schemas.openxmlformats.org/spreadsheetml/2006/main" count="38" uniqueCount="36">
  <si>
    <t>Measured property</t>
  </si>
  <si>
    <t>Uncertainty, average</t>
  </si>
  <si>
    <t>Suction temperature</t>
  </si>
  <si>
    <t>Uncertainty, max, data</t>
  </si>
  <si>
    <t>Uncertainty, 95%</t>
  </si>
  <si>
    <t>Thermocouple, low acc</t>
  </si>
  <si>
    <t>Thermocouple, high acc</t>
  </si>
  <si>
    <t>RTD, high accuracy</t>
  </si>
  <si>
    <t>Discharge pressure [0-3447 kPa]</t>
  </si>
  <si>
    <t>Suction pressure [0-1724 kPa]</t>
  </si>
  <si>
    <t>Suction pressure</t>
  </si>
  <si>
    <t>Discharge pressure</t>
  </si>
  <si>
    <t>Endress&amp;Hauser 10 bar</t>
  </si>
  <si>
    <t>Endress&amp;Hauser 40 bar</t>
  </si>
  <si>
    <t>Setra 206/207, 250 PSI</t>
  </si>
  <si>
    <t>Setra 206/207, 500 PSI</t>
  </si>
  <si>
    <t>Improved accuracy</t>
  </si>
  <si>
    <t>Setra 280, 250 PSI</t>
  </si>
  <si>
    <t>Setra 280, 500 PSI</t>
  </si>
  <si>
    <t>Economy</t>
  </si>
  <si>
    <t>RTD, low accuracy</t>
  </si>
  <si>
    <t xml:space="preserve">Options </t>
  </si>
  <si>
    <t>High accuracy</t>
  </si>
  <si>
    <t>Ultra high accuracy</t>
  </si>
  <si>
    <t>Mass flowrate</t>
  </si>
  <si>
    <t>GE PTX</t>
  </si>
  <si>
    <t>Coriolis, high accuracy</t>
  </si>
  <si>
    <t>Coriolis, moderate accuracy</t>
  </si>
  <si>
    <t>Coriolis, economy</t>
  </si>
  <si>
    <t>Coriolis, ultra high accuracy</t>
  </si>
  <si>
    <t>Internal comment (suction pressure)</t>
  </si>
  <si>
    <t>Internal comment (discharge pressure)</t>
  </si>
  <si>
    <t>Temperature</t>
  </si>
  <si>
    <t>Discharge temperature</t>
  </si>
  <si>
    <t>Sensor uncerainties for differnet choice of sensors</t>
  </si>
  <si>
    <t>First order uncertainty based on cold climate heat pump data used in Christian's 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</si>
</sst>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\ &quot;kPa&quot;"/>
    <numFmt numFmtId="165" formatCode="0.0\ &quot;K&quot;"/>
    <numFmt numFmtId="166" formatCode="0.00\ &quot;K&quot;"/>
    <numFmt numFmtId="167" formatCode="0.00\ %\ &quot;of measured&quot;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2" fillId="0" borderId="0" xfId="0" applyFont="1" applyFill="1" applyBorder="1"/>
    <xf numFmtId="164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ont="1" applyFill="1" applyBorder="1"/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quotePrefix="1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1"/>
          <bgColor auto="1"/>
        </patternFill>
      </fill>
    </dxf>
    <dxf>
      <border outline="0">
        <left style="thin">
          <color theme="1"/>
        </lef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7:E12" totalsRowShown="0">
  <autoFilter ref="B7:E12"/>
  <tableColumns count="4">
    <tableColumn id="1" name="Measured property"/>
    <tableColumn id="2" name="Uncertainty, average" dataDxfId="12"/>
    <tableColumn id="4" name="Uncertainty, 95%" dataDxfId="11"/>
    <tableColumn id="3" name="Uncertainty, max, data" dataDxfId="1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6:H14" totalsRowShown="0" headerRowDxfId="9" dataDxfId="8" tableBorderDxfId="7">
  <autoFilter ref="B6:H14"/>
  <tableColumns count="7">
    <tableColumn id="1" name="Options " dataDxfId="6"/>
    <tableColumn id="2" name="Suction pressure" dataDxfId="5"/>
    <tableColumn id="3" name="Discharge pressure" dataDxfId="4"/>
    <tableColumn id="4" name="Temperature" dataDxfId="3"/>
    <tableColumn id="8" name="Mass flowrate" dataDxfId="2"/>
    <tableColumn id="9" name="Internal comment (suction pressure)" dataDxfId="1"/>
    <tableColumn id="10" name="Internal comment (discharge pressure)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2"/>
  <sheetViews>
    <sheetView showGridLines="0" tabSelected="1" workbookViewId="0">
      <selection activeCell="H8" sqref="H8"/>
    </sheetView>
  </sheetViews>
  <sheetFormatPr defaultRowHeight="15" x14ac:dyDescent="0.25"/>
  <cols>
    <col min="2" max="2" width="31.42578125" customWidth="1"/>
    <col min="3" max="3" width="24.28515625" bestFit="1" customWidth="1"/>
    <col min="4" max="4" width="20.7109375" bestFit="1" customWidth="1"/>
    <col min="5" max="5" width="26" bestFit="1" customWidth="1"/>
  </cols>
  <sheetData>
    <row r="4" spans="2:5" x14ac:dyDescent="0.25">
      <c r="B4" s="1" t="s">
        <v>35</v>
      </c>
    </row>
    <row r="7" spans="2:5" x14ac:dyDescent="0.25">
      <c r="B7" t="s">
        <v>0</v>
      </c>
      <c r="C7" s="7" t="s">
        <v>1</v>
      </c>
      <c r="D7" s="7" t="s">
        <v>4</v>
      </c>
      <c r="E7" s="7" t="s">
        <v>3</v>
      </c>
    </row>
    <row r="8" spans="2:5" x14ac:dyDescent="0.25">
      <c r="B8" t="s">
        <v>9</v>
      </c>
      <c r="C8" s="10">
        <v>0.86</v>
      </c>
      <c r="D8" s="10">
        <v>1.1000000000000001</v>
      </c>
      <c r="E8" s="10">
        <v>2.83</v>
      </c>
    </row>
    <row r="9" spans="2:5" x14ac:dyDescent="0.25">
      <c r="B9" t="s">
        <v>8</v>
      </c>
      <c r="C9" s="10">
        <v>0.36</v>
      </c>
      <c r="D9" s="10">
        <v>0.5</v>
      </c>
      <c r="E9" s="10">
        <v>1.33</v>
      </c>
    </row>
    <row r="10" spans="2:5" x14ac:dyDescent="0.25">
      <c r="B10" t="s">
        <v>2</v>
      </c>
      <c r="C10" s="11">
        <v>1.9E-2</v>
      </c>
      <c r="D10" s="11">
        <v>2.7E-2</v>
      </c>
      <c r="E10" s="11">
        <v>6.4000000000000001E-2</v>
      </c>
    </row>
    <row r="11" spans="2:5" x14ac:dyDescent="0.25">
      <c r="B11" t="s">
        <v>33</v>
      </c>
      <c r="C11" s="11">
        <v>3.2000000000000001E-2</v>
      </c>
      <c r="D11" s="11">
        <v>4.7E-2</v>
      </c>
      <c r="E11" s="11">
        <v>0.15</v>
      </c>
    </row>
    <row r="12" spans="2:5" x14ac:dyDescent="0.25">
      <c r="B12" t="s">
        <v>24</v>
      </c>
      <c r="C12" s="12">
        <v>1.1000000000000001E-3</v>
      </c>
      <c r="D12" s="12">
        <v>1.6000000000000001E-3</v>
      </c>
      <c r="E12" s="12">
        <v>4.5999999999999999E-3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6"/>
  <sheetViews>
    <sheetView showGridLines="0" workbookViewId="0">
      <selection activeCell="E16" sqref="E16"/>
    </sheetView>
  </sheetViews>
  <sheetFormatPr defaultRowHeight="15" x14ac:dyDescent="0.25"/>
  <cols>
    <col min="2" max="2" width="20.28515625" customWidth="1"/>
    <col min="3" max="3" width="18.140625" bestFit="1" customWidth="1"/>
    <col min="4" max="4" width="20.28515625" bestFit="1" customWidth="1"/>
    <col min="5" max="5" width="22.28515625" bestFit="1" customWidth="1"/>
    <col min="6" max="6" width="25.85546875" bestFit="1" customWidth="1"/>
    <col min="7" max="7" width="36.42578125" style="8" bestFit="1" customWidth="1"/>
    <col min="8" max="8" width="38.42578125" bestFit="1" customWidth="1"/>
  </cols>
  <sheetData>
    <row r="3" spans="1:8" x14ac:dyDescent="0.25">
      <c r="B3" s="1" t="s">
        <v>34</v>
      </c>
    </row>
    <row r="4" spans="1:8" x14ac:dyDescent="0.25">
      <c r="B4" s="1"/>
    </row>
    <row r="5" spans="1:8" x14ac:dyDescent="0.25">
      <c r="A5" s="2"/>
      <c r="B5" s="2"/>
      <c r="C5" s="2"/>
      <c r="D5" s="2"/>
      <c r="E5" s="2"/>
      <c r="F5" s="2"/>
    </row>
    <row r="6" spans="1:8" x14ac:dyDescent="0.25">
      <c r="A6" s="2"/>
      <c r="B6" s="3" t="s">
        <v>21</v>
      </c>
      <c r="C6" s="4" t="s">
        <v>10</v>
      </c>
      <c r="D6" s="4" t="s">
        <v>11</v>
      </c>
      <c r="E6" s="4" t="s">
        <v>32</v>
      </c>
      <c r="F6" s="2" t="s">
        <v>24</v>
      </c>
      <c r="G6" s="9" t="s">
        <v>30</v>
      </c>
      <c r="H6" s="4" t="s">
        <v>31</v>
      </c>
    </row>
    <row r="7" spans="1:8" x14ac:dyDescent="0.25">
      <c r="A7" s="2">
        <v>1</v>
      </c>
      <c r="B7" s="16" t="str">
        <f>CONCATENATE("Option ",A7," name")</f>
        <v>Option 1 name</v>
      </c>
      <c r="C7" s="17" t="s">
        <v>19</v>
      </c>
      <c r="D7" s="17" t="str">
        <f>Table4[[#This Row],[Suction pressure]]</f>
        <v>Economy</v>
      </c>
      <c r="E7" s="17" t="s">
        <v>5</v>
      </c>
      <c r="F7" s="17" t="s">
        <v>28</v>
      </c>
      <c r="G7" s="9" t="s">
        <v>14</v>
      </c>
      <c r="H7" s="4" t="s">
        <v>15</v>
      </c>
    </row>
    <row r="8" spans="1:8" x14ac:dyDescent="0.25">
      <c r="A8" s="2">
        <v>1</v>
      </c>
      <c r="B8" s="5" t="str">
        <f>CONCATENATE("Option ",A8," accuracy")</f>
        <v>Option 1 accuracy</v>
      </c>
      <c r="C8" s="13">
        <f>0.0013*1724</f>
        <v>2.2412000000000001</v>
      </c>
      <c r="D8" s="13">
        <f>0.0013*3447</f>
        <v>4.4810999999999996</v>
      </c>
      <c r="E8" s="14">
        <v>1.1200000000000001</v>
      </c>
      <c r="F8" s="12">
        <v>5.0000000000000001E-3</v>
      </c>
      <c r="G8" s="9"/>
      <c r="H8" s="4"/>
    </row>
    <row r="9" spans="1:8" x14ac:dyDescent="0.25">
      <c r="A9" s="2">
        <f>A7+1</f>
        <v>2</v>
      </c>
      <c r="B9" s="16" t="str">
        <f>CONCATENATE("Option ",A9," name")</f>
        <v>Option 2 name</v>
      </c>
      <c r="C9" s="17" t="s">
        <v>16</v>
      </c>
      <c r="D9" s="17" t="str">
        <f>Table4[[#This Row],[Suction pressure]]</f>
        <v>Improved accuracy</v>
      </c>
      <c r="E9" s="17" t="s">
        <v>6</v>
      </c>
      <c r="F9" s="17" t="s">
        <v>27</v>
      </c>
      <c r="G9" s="9" t="s">
        <v>17</v>
      </c>
      <c r="H9" s="4" t="s">
        <v>18</v>
      </c>
    </row>
    <row r="10" spans="1:8" x14ac:dyDescent="0.25">
      <c r="A10" s="2">
        <f t="shared" ref="A10:A14" si="0">A8+1</f>
        <v>2</v>
      </c>
      <c r="B10" s="5" t="str">
        <f>CONCATENATE("Option ",A10," accuracy")</f>
        <v>Option 2 accuracy</v>
      </c>
      <c r="C10" s="13">
        <f>0.0011*1724</f>
        <v>1.8964000000000001</v>
      </c>
      <c r="D10" s="13">
        <f>0.0011*3447</f>
        <v>3.7917000000000001</v>
      </c>
      <c r="E10" s="14">
        <f>SQRT(0.25^2+0.5^2)</f>
        <v>0.55901699437494745</v>
      </c>
      <c r="F10" s="12">
        <v>1.5E-3</v>
      </c>
      <c r="G10" s="9"/>
      <c r="H10" s="4"/>
    </row>
    <row r="11" spans="1:8" x14ac:dyDescent="0.25">
      <c r="A11" s="2">
        <f t="shared" si="0"/>
        <v>3</v>
      </c>
      <c r="B11" s="16" t="str">
        <f>CONCATENATE("Option ",A11," name")</f>
        <v>Option 3 name</v>
      </c>
      <c r="C11" s="17" t="s">
        <v>22</v>
      </c>
      <c r="D11" s="17" t="str">
        <f>Table4[[#This Row],[Suction pressure]]</f>
        <v>High accuracy</v>
      </c>
      <c r="E11" s="18" t="s">
        <v>20</v>
      </c>
      <c r="F11" s="17" t="s">
        <v>26</v>
      </c>
      <c r="G11" s="9" t="s">
        <v>25</v>
      </c>
      <c r="H11" s="4" t="s">
        <v>25</v>
      </c>
    </row>
    <row r="12" spans="1:8" x14ac:dyDescent="0.25">
      <c r="A12" s="2">
        <f t="shared" si="0"/>
        <v>3</v>
      </c>
      <c r="B12" s="5" t="str">
        <f>CONCATENATE("Option ",A12," accuracy")</f>
        <v>Option 3 accuracy</v>
      </c>
      <c r="C12" s="13">
        <f>0.0008*1724</f>
        <v>1.3792</v>
      </c>
      <c r="D12" s="13">
        <f>0.0008*3447</f>
        <v>2.7576000000000001</v>
      </c>
      <c r="E12" s="15">
        <v>0.5</v>
      </c>
      <c r="F12" s="12">
        <v>1E-3</v>
      </c>
      <c r="G12" s="9"/>
      <c r="H12" s="4"/>
    </row>
    <row r="13" spans="1:8" x14ac:dyDescent="0.25">
      <c r="A13" s="2">
        <f t="shared" si="0"/>
        <v>4</v>
      </c>
      <c r="B13" s="16" t="str">
        <f>CONCATENATE("Option ",A13," name")</f>
        <v>Option 4 name</v>
      </c>
      <c r="C13" s="17" t="s">
        <v>23</v>
      </c>
      <c r="D13" s="17" t="str">
        <f>Table4[[#This Row],[Suction pressure]]</f>
        <v>Ultra high accuracy</v>
      </c>
      <c r="E13" s="17" t="s">
        <v>7</v>
      </c>
      <c r="F13" s="17" t="s">
        <v>29</v>
      </c>
      <c r="G13" s="9" t="s">
        <v>12</v>
      </c>
      <c r="H13" s="4" t="s">
        <v>13</v>
      </c>
    </row>
    <row r="14" spans="1:8" x14ac:dyDescent="0.25">
      <c r="A14" s="2">
        <f t="shared" si="0"/>
        <v>4</v>
      </c>
      <c r="B14" s="5" t="str">
        <f>CONCATENATE("Option ",A14," accuracy")</f>
        <v>Option 4 accuracy</v>
      </c>
      <c r="C14" s="13">
        <f>0.0005*1000</f>
        <v>0.5</v>
      </c>
      <c r="D14" s="13">
        <f>0.0005*4000</f>
        <v>2</v>
      </c>
      <c r="E14" s="14">
        <v>0.1</v>
      </c>
      <c r="F14" s="12">
        <v>5.0000000000000001E-4</v>
      </c>
      <c r="G14" s="9"/>
      <c r="H14" s="4"/>
    </row>
    <row r="15" spans="1:8" x14ac:dyDescent="0.25">
      <c r="A15" s="2"/>
      <c r="B15" s="2"/>
      <c r="C15" s="2"/>
      <c r="D15" s="2"/>
      <c r="E15" s="2"/>
      <c r="F15" s="2"/>
    </row>
    <row r="16" spans="1:8" x14ac:dyDescent="0.25">
      <c r="A16" s="2"/>
      <c r="B16" s="2"/>
      <c r="C16" s="6"/>
      <c r="D16" s="6"/>
      <c r="E16" s="6"/>
      <c r="F16" s="6"/>
    </row>
  </sheetData>
  <conditionalFormatting sqref="C12 C14 C10 C8">
    <cfRule type="dataBar" priority="4">
      <dataBar>
        <cfvo type="num" val="0"/>
        <cfvo type="max"/>
        <color rgb="FF638EC6"/>
      </dataBar>
      <extLst>
        <ext xmlns:x14="http://schemas.microsoft.com/office/spreadsheetml/2009/9/main" uri="{B025F937-C7B1-47D3-B67F-A62EFF666E3E}">
          <x14:id>{C42C27E8-7261-4353-87EF-5E3F2B5C375F}</x14:id>
        </ext>
      </extLst>
    </cfRule>
  </conditionalFormatting>
  <conditionalFormatting sqref="D8 D10 D12 D14">
    <cfRule type="dataBar" priority="3">
      <dataBar>
        <cfvo type="num" val="0"/>
        <cfvo type="max"/>
        <color rgb="FF638EC6"/>
      </dataBar>
      <extLst>
        <ext xmlns:x14="http://schemas.microsoft.com/office/spreadsheetml/2009/9/main" uri="{B025F937-C7B1-47D3-B67F-A62EFF666E3E}">
          <x14:id>{E616DFF6-D9E1-4E36-8252-5C1BE46B99B9}</x14:id>
        </ext>
      </extLst>
    </cfRule>
  </conditionalFormatting>
  <conditionalFormatting sqref="E8 E10 E12 E14">
    <cfRule type="dataBar" priority="2">
      <dataBar>
        <cfvo type="num" val="0"/>
        <cfvo type="max"/>
        <color rgb="FF638EC6"/>
      </dataBar>
      <extLst>
        <ext xmlns:x14="http://schemas.microsoft.com/office/spreadsheetml/2009/9/main" uri="{B025F937-C7B1-47D3-B67F-A62EFF666E3E}">
          <x14:id>{B52CED14-6E48-4563-AD18-6365C62F072A}</x14:id>
        </ext>
      </extLst>
    </cfRule>
  </conditionalFormatting>
  <conditionalFormatting sqref="F14 F12 F10 F8">
    <cfRule type="dataBar" priority="1">
      <dataBar>
        <cfvo type="num" val="0"/>
        <cfvo type="max"/>
        <color rgb="FF638EC6"/>
      </dataBar>
      <extLst>
        <ext xmlns:x14="http://schemas.microsoft.com/office/spreadsheetml/2009/9/main" uri="{B025F937-C7B1-47D3-B67F-A62EFF666E3E}">
          <x14:id>{5B23F875-D414-451C-BD1F-84E125279908}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2C27E8-7261-4353-87EF-5E3F2B5C375F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C12 C14 C10 C8</xm:sqref>
        </x14:conditionalFormatting>
        <x14:conditionalFormatting xmlns:xm="http://schemas.microsoft.com/office/excel/2006/main">
          <x14:cfRule type="dataBar" id="{E616DFF6-D9E1-4E36-8252-5C1BE46B99B9}">
            <x14:dataBar minLength="0" maxLength="100" border="1" gradient="0" negativeBarBorderColorSameAsPositive="0">
              <x14:cfvo type="num">
                <xm:f>0</xm:f>
              </x14:cfvo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 D10 D12 D14</xm:sqref>
        </x14:conditionalFormatting>
        <x14:conditionalFormatting xmlns:xm="http://schemas.microsoft.com/office/excel/2006/main">
          <x14:cfRule type="dataBar" id="{B52CED14-6E48-4563-AD18-6365C62F072A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E8 E10 E12 E14</xm:sqref>
        </x14:conditionalFormatting>
        <x14:conditionalFormatting xmlns:xm="http://schemas.microsoft.com/office/excel/2006/main">
          <x14:cfRule type="dataBar" id="{5B23F875-D414-451C-BD1F-84E125279908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F14 F12 F10 F8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</vt:lpstr>
      <vt:lpstr>Sensors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2014-12-22T00:24:31Z</dcterms:modified>
</cp:coreProperties>
</file>