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20" windowWidth="25600" windowHeight="160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0" i="1" l="1"/>
  <c r="M40" i="1"/>
  <c r="L40" i="1"/>
  <c r="K40" i="1"/>
  <c r="J40" i="1"/>
  <c r="I40" i="1"/>
  <c r="H40" i="1"/>
  <c r="G40" i="1"/>
  <c r="F40" i="1"/>
  <c r="E40" i="1"/>
  <c r="D40" i="1"/>
  <c r="O50" i="1"/>
  <c r="N50" i="1"/>
  <c r="M50" i="1"/>
  <c r="K50" i="1"/>
  <c r="H50" i="1"/>
  <c r="G50" i="1"/>
  <c r="G49" i="1"/>
  <c r="O49" i="1"/>
  <c r="O48" i="1"/>
  <c r="O47" i="1"/>
  <c r="O46" i="1"/>
  <c r="O45" i="1"/>
  <c r="O44" i="1"/>
  <c r="O43" i="1"/>
  <c r="O42" i="1"/>
  <c r="O21" i="2"/>
  <c r="N21" i="2"/>
  <c r="M21" i="2"/>
  <c r="H21" i="2"/>
  <c r="G21" i="2"/>
  <c r="C20" i="2"/>
  <c r="F20" i="2"/>
  <c r="G20" i="2"/>
  <c r="H20" i="2"/>
  <c r="I20" i="2"/>
  <c r="J20" i="2"/>
  <c r="K20" i="2"/>
  <c r="L20" i="2"/>
  <c r="M20" i="2"/>
  <c r="O20" i="2"/>
  <c r="O19" i="2"/>
  <c r="O18" i="2"/>
  <c r="O17" i="2"/>
  <c r="O14" i="2"/>
  <c r="N14" i="2"/>
  <c r="M14" i="2"/>
  <c r="H14" i="2"/>
  <c r="G14" i="2"/>
  <c r="H13" i="2"/>
  <c r="K13" i="2"/>
  <c r="M13" i="2"/>
  <c r="N13" i="2"/>
  <c r="O13" i="2"/>
  <c r="O12" i="2"/>
  <c r="O11" i="2"/>
  <c r="O10" i="2"/>
  <c r="O8" i="2"/>
  <c r="N8" i="2"/>
  <c r="M8" i="2"/>
  <c r="K8" i="2"/>
  <c r="H8" i="2"/>
  <c r="G8" i="2"/>
  <c r="G7" i="2"/>
  <c r="O7" i="2"/>
  <c r="O6" i="2"/>
  <c r="O5" i="2"/>
  <c r="O4" i="2"/>
  <c r="O35" i="1"/>
  <c r="O24" i="1"/>
  <c r="N35" i="1"/>
  <c r="M35" i="1"/>
  <c r="H35" i="1"/>
  <c r="G35" i="1"/>
  <c r="O13" i="1"/>
  <c r="M24" i="1"/>
  <c r="N24" i="1"/>
  <c r="H24" i="1"/>
  <c r="G24" i="1"/>
  <c r="K13" i="1"/>
  <c r="N13" i="1"/>
  <c r="M13" i="1"/>
  <c r="H13" i="1"/>
  <c r="G13" i="1"/>
  <c r="T14" i="1"/>
  <c r="S14" i="1"/>
  <c r="T12" i="1"/>
  <c r="S12" i="1"/>
  <c r="T10" i="1"/>
  <c r="S10" i="1"/>
  <c r="T9" i="1"/>
  <c r="S9" i="1"/>
  <c r="T8" i="1"/>
  <c r="S8" i="1"/>
  <c r="T7" i="1"/>
  <c r="S7" i="1"/>
  <c r="T6" i="1"/>
  <c r="S6" i="1"/>
  <c r="T5" i="1"/>
  <c r="S5" i="1"/>
  <c r="O16" i="1"/>
  <c r="R5" i="1"/>
  <c r="R14" i="1"/>
  <c r="O11" i="1"/>
  <c r="O23" i="1"/>
  <c r="O34" i="1"/>
  <c r="R12" i="1"/>
  <c r="O12" i="1"/>
  <c r="O22" i="1"/>
  <c r="O33" i="1"/>
  <c r="M33" i="1"/>
  <c r="L33" i="1"/>
  <c r="K33" i="1"/>
  <c r="J33" i="1"/>
  <c r="I33" i="1"/>
  <c r="H33" i="1"/>
  <c r="G33" i="1"/>
  <c r="F33" i="1"/>
  <c r="C33" i="1"/>
  <c r="N22" i="1"/>
  <c r="M22" i="1"/>
  <c r="K22" i="1"/>
  <c r="H22" i="1"/>
  <c r="G12" i="1"/>
  <c r="O8" i="1"/>
  <c r="O29" i="1"/>
  <c r="R7" i="1"/>
  <c r="R10" i="1"/>
  <c r="R9" i="1"/>
  <c r="R8" i="1"/>
  <c r="O17" i="1"/>
  <c r="R6" i="1"/>
  <c r="O5" i="1"/>
  <c r="O27" i="1"/>
  <c r="O18" i="1"/>
  <c r="O19" i="1"/>
  <c r="O7" i="1"/>
  <c r="O28" i="1"/>
  <c r="O6" i="1"/>
  <c r="O32" i="1"/>
  <c r="O31" i="1"/>
  <c r="O30" i="1"/>
  <c r="O21" i="1"/>
  <c r="O20" i="1"/>
  <c r="O10" i="1"/>
  <c r="O9" i="1"/>
</calcChain>
</file>

<file path=xl/sharedStrings.xml><?xml version="1.0" encoding="utf-8"?>
<sst xmlns="http://schemas.openxmlformats.org/spreadsheetml/2006/main" count="383" uniqueCount="61">
  <si>
    <t>Session 1</t>
  </si>
  <si>
    <t>user_id</t>
  </si>
  <si>
    <t>lab_number</t>
  </si>
  <si>
    <t>Ex. 1 id</t>
  </si>
  <si>
    <t>Ex. 2 id</t>
  </si>
  <si>
    <t>Ex. 3 id</t>
  </si>
  <si>
    <t>Ex. 4 id</t>
  </si>
  <si>
    <t>ex. 4 id</t>
  </si>
  <si>
    <t>ex 5 id</t>
  </si>
  <si>
    <t>ex. 5 id</t>
  </si>
  <si>
    <t>ex 6. id</t>
  </si>
  <si>
    <t>ex. 6 id</t>
  </si>
  <si>
    <t>Details: Chose combo first, and then used ABS, but made the mistake of picking goods 1,2,3 instead of combo</t>
  </si>
  <si>
    <t>opened all statements, but made mistake of selecting wrong bundle</t>
  </si>
  <si>
    <t>opened all statements, did not check bundle first</t>
  </si>
  <si>
    <t>chose combo first, then switched. RBS</t>
  </si>
  <si>
    <t>Combo first, then switched, RBS. Incomplete search</t>
  </si>
  <si>
    <t>no rhyme or reason</t>
  </si>
  <si>
    <t>combo first, RBS</t>
  </si>
  <si>
    <t>combo first, made mistake of selecting all goods</t>
  </si>
  <si>
    <t>combo than switch</t>
  </si>
  <si>
    <t>combo, then switch, RBS.</t>
  </si>
  <si>
    <t>combo first, than switch. RBS</t>
  </si>
  <si>
    <t>looked at statement links, picked optimal</t>
  </si>
  <si>
    <t>searched for bundle first, than looked through bundles</t>
  </si>
  <si>
    <t>searched for bundle first, chose bundle</t>
  </si>
  <si>
    <t>optimal search order</t>
  </si>
  <si>
    <t>no rhyme</t>
  </si>
  <si>
    <t>top to bottom</t>
  </si>
  <si>
    <t>abs</t>
  </si>
  <si>
    <t>top to bottom search</t>
  </si>
  <si>
    <t>RBS</t>
  </si>
  <si>
    <t>ABS</t>
  </si>
  <si>
    <t>just picked combo, "satisficing"</t>
  </si>
  <si>
    <t>combo</t>
  </si>
  <si>
    <t>combo, incomplete search</t>
  </si>
  <si>
    <t>Optimal or not</t>
  </si>
  <si>
    <t>no</t>
  </si>
  <si>
    <t>yes</t>
  </si>
  <si>
    <t>optimal or not</t>
  </si>
  <si>
    <t>deviation</t>
  </si>
  <si>
    <t>First selected, combo or not</t>
  </si>
  <si>
    <t>not</t>
  </si>
  <si>
    <t>Average time between clicks</t>
  </si>
  <si>
    <t>Average time between statement clicks</t>
  </si>
  <si>
    <t>Average time between goods click</t>
  </si>
  <si>
    <t>Average</t>
  </si>
  <si>
    <t>Overall averages</t>
  </si>
  <si>
    <t>first selected</t>
  </si>
  <si>
    <t>Overall Time</t>
  </si>
  <si>
    <t>overall time</t>
  </si>
  <si>
    <t>Average overall time</t>
  </si>
  <si>
    <t>Combo chosen</t>
  </si>
  <si>
    <t>Combo Chosen</t>
  </si>
  <si>
    <t>Standard Averages</t>
  </si>
  <si>
    <t>Choice  Process Averages</t>
  </si>
  <si>
    <t>Percentage of statements clicked</t>
  </si>
  <si>
    <t>31 statements</t>
  </si>
  <si>
    <t>4 statements</t>
  </si>
  <si>
    <t>best in search set</t>
  </si>
  <si>
    <t>Session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</si>
</sst>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0" fillId="0" borderId="0" xfId="0" applyNumberFormat="1" applyAlignment="1">
      <alignment wrapText="1"/>
    </xf>
    <xf numFmtId="2" fontId="4" fillId="0" borderId="0" xfId="0" applyNumberFormat="1" applyFont="1" applyAlignment="1">
      <alignment wrapText="1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showRuler="0" topLeftCell="A36" workbookViewId="0">
      <selection activeCell="D49" sqref="D49"/>
    </sheetView>
  </sheetViews>
  <sheetFormatPr baseColWidth="10" defaultRowHeight="15" x14ac:dyDescent="0"/>
  <cols>
    <col min="1" max="1" width="15" style="1" customWidth="1"/>
    <col min="2" max="2" width="10.83203125" style="1"/>
    <col min="3" max="3" width="33.6640625" style="1" customWidth="1"/>
    <col min="4" max="4" width="30.1640625" style="1" customWidth="1"/>
    <col min="5" max="5" width="24.6640625" style="1" customWidth="1"/>
    <col min="6" max="6" width="30.6640625" style="1" customWidth="1"/>
    <col min="7" max="7" width="31.5" style="1" customWidth="1"/>
    <col min="8" max="8" width="22" style="1" customWidth="1"/>
    <col min="9" max="14" width="10.83203125" style="1"/>
    <col min="15" max="15" width="11.83203125" style="1" bestFit="1" customWidth="1"/>
    <col min="16" max="16" width="10.83203125" style="1"/>
    <col min="17" max="17" width="22.6640625" style="1" customWidth="1"/>
    <col min="18" max="20" width="11.83203125" style="1" bestFit="1" customWidth="1"/>
    <col min="21" max="16384" width="10.83203125" style="1"/>
  </cols>
  <sheetData>
    <row r="1" spans="1:20">
      <c r="A1" s="3" t="s">
        <v>0</v>
      </c>
      <c r="C1" s="1" t="s">
        <v>58</v>
      </c>
      <c r="E1" s="1">
        <v>11</v>
      </c>
      <c r="G1" s="1" t="s">
        <v>57</v>
      </c>
      <c r="J1" s="1">
        <v>139</v>
      </c>
    </row>
    <row r="2" spans="1:20" ht="30">
      <c r="A2" s="1" t="s">
        <v>1</v>
      </c>
      <c r="B2" s="1" t="s">
        <v>2</v>
      </c>
      <c r="C2" s="1" t="s">
        <v>3</v>
      </c>
      <c r="D2" s="1" t="s">
        <v>3</v>
      </c>
      <c r="E2" s="1" t="s">
        <v>4</v>
      </c>
      <c r="F2" s="1" t="s">
        <v>4</v>
      </c>
      <c r="G2" s="1" t="s">
        <v>5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46</v>
      </c>
    </row>
    <row r="3" spans="1:20">
      <c r="A3" s="1">
        <v>20</v>
      </c>
      <c r="B3" s="1">
        <v>5</v>
      </c>
      <c r="C3" s="1">
        <v>132</v>
      </c>
      <c r="D3" s="1">
        <v>133</v>
      </c>
      <c r="E3" s="1">
        <v>134</v>
      </c>
      <c r="F3" s="1">
        <v>135</v>
      </c>
      <c r="G3" s="1">
        <v>136</v>
      </c>
      <c r="H3" s="1">
        <v>137</v>
      </c>
      <c r="I3" s="1">
        <v>138</v>
      </c>
      <c r="J3" s="1">
        <v>139</v>
      </c>
      <c r="K3" s="1">
        <v>140</v>
      </c>
      <c r="L3" s="1">
        <v>141</v>
      </c>
      <c r="M3" s="1">
        <v>142</v>
      </c>
      <c r="N3" s="1">
        <v>143</v>
      </c>
    </row>
    <row r="4" spans="1:20" ht="45">
      <c r="C4" s="1" t="s">
        <v>28</v>
      </c>
      <c r="D4" s="1" t="s">
        <v>30</v>
      </c>
      <c r="E4" s="1" t="s">
        <v>31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31</v>
      </c>
      <c r="K4" s="1" t="s">
        <v>26</v>
      </c>
      <c r="L4" s="1" t="s">
        <v>35</v>
      </c>
      <c r="M4" s="1" t="s">
        <v>34</v>
      </c>
      <c r="N4" s="1" t="s">
        <v>34</v>
      </c>
      <c r="Q4" s="1" t="s">
        <v>47</v>
      </c>
      <c r="S4" s="1" t="s">
        <v>54</v>
      </c>
      <c r="T4" s="1" t="s">
        <v>55</v>
      </c>
    </row>
    <row r="5" spans="1:20">
      <c r="A5" s="1" t="s">
        <v>36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4">
        <f>(COUNTIFS(C5:N5,"yes")/COLUMNS(C5:N5))</f>
        <v>1</v>
      </c>
      <c r="P5" s="4"/>
      <c r="Q5" s="1" t="s">
        <v>36</v>
      </c>
      <c r="R5" s="1">
        <f t="shared" ref="R5:R10" si="0">SUM(O5+O16+O27)/3</f>
        <v>0.80555555555555547</v>
      </c>
      <c r="S5" s="1">
        <f>(COUNTIF(C5:H5,"yes")+COUNTIF(C16:H16,"yes")+COUNTIF(C27:H27,"yes"))/(COLUMNS(C5:H5)+COLUMNS(C16:H16)+COLUMNS(C27:H27))</f>
        <v>0.83333333333333337</v>
      </c>
      <c r="T5" s="1">
        <f>(COUNTIF(I5:N5,"yes")+COUNTIF(I16:N16,"yes")+COUNTIF(I27:N27,"yes"))/(COLUMNS(I5:N5)+COLUMNS(I16:N16)+COLUMNS(I27:N27))</f>
        <v>0.77777777777777779</v>
      </c>
    </row>
    <row r="6" spans="1:20">
      <c r="A6" s="1" t="s">
        <v>40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f>AVERAGE(C6:N6)</f>
        <v>0</v>
      </c>
      <c r="Q6" s="1" t="s">
        <v>40</v>
      </c>
      <c r="R6" s="1">
        <f t="shared" si="0"/>
        <v>0.66666666666666663</v>
      </c>
      <c r="S6" s="1">
        <f>(SUM(C6:H6)+SUM(C17:H17)+SUM(C28:H28))/(COLUMNS(C6:H6)+COLUMNS(C17:H17)+COLUMNS(C28:H28))</f>
        <v>0.22222222222222221</v>
      </c>
      <c r="T6" s="1">
        <f>(SUM(I6:N6)+SUM(I17:N17)+SUM(I28:N28))/(COLUMNS(I6:N6)+COLUMNS(I17:N17)+COLUMNS(I28:N28))</f>
        <v>1.1111111111111112</v>
      </c>
    </row>
    <row r="7" spans="1:20" ht="30">
      <c r="A7" s="1" t="s">
        <v>41</v>
      </c>
      <c r="C7" s="1" t="s">
        <v>42</v>
      </c>
      <c r="D7" s="1" t="s">
        <v>34</v>
      </c>
      <c r="E7" s="1" t="s">
        <v>34</v>
      </c>
      <c r="F7" s="1" t="s">
        <v>34</v>
      </c>
      <c r="G7" s="1" t="s">
        <v>42</v>
      </c>
      <c r="H7" s="1" t="s">
        <v>34</v>
      </c>
      <c r="I7" s="1" t="s">
        <v>34</v>
      </c>
      <c r="J7" s="1" t="s">
        <v>42</v>
      </c>
      <c r="K7" s="1" t="s">
        <v>42</v>
      </c>
      <c r="L7" s="1" t="s">
        <v>34</v>
      </c>
      <c r="M7" s="1" t="s">
        <v>42</v>
      </c>
      <c r="N7" s="1" t="s">
        <v>34</v>
      </c>
      <c r="O7" s="1">
        <f>COUNTIFS(C7:N7,"combo")/COLUMNS(C7:N7)</f>
        <v>0.58333333333333337</v>
      </c>
      <c r="P7" s="4"/>
      <c r="Q7" s="1" t="s">
        <v>48</v>
      </c>
      <c r="R7" s="1">
        <f t="shared" si="0"/>
        <v>0.55555555555555558</v>
      </c>
      <c r="S7" s="1">
        <f>(COUNTIF(C7:H7,"combo")+COUNTIF(C18:H18,"combo")+COUNTIF(C29:H29,"combo"))/(COLUMNS(C7:H7)+COLUMNS(C18:H18)+COLUMNS(C29:H29))</f>
        <v>0.55555555555555558</v>
      </c>
      <c r="T7" s="1">
        <f>(COUNTIF(I7:N7,"combo")+COUNTIF(I18:N18,"combo")+COUNTIF(I29:N29,"combo"))/(COLUMNS(I7:N7)+COLUMNS(I18:N18)+COLUMNS(I29:N29))</f>
        <v>0.55555555555555558</v>
      </c>
    </row>
    <row r="8" spans="1:20" ht="30">
      <c r="A8" s="1" t="s">
        <v>43</v>
      </c>
      <c r="C8" s="1">
        <v>2.27</v>
      </c>
      <c r="D8" s="1">
        <v>9.34</v>
      </c>
      <c r="E8" s="1">
        <v>1.175</v>
      </c>
      <c r="F8" s="1">
        <v>2.1779999999999999</v>
      </c>
      <c r="G8" s="1">
        <v>2.97</v>
      </c>
      <c r="H8" s="1">
        <v>1.6970000000000001</v>
      </c>
      <c r="I8" s="1">
        <v>1.9279999999999999</v>
      </c>
      <c r="J8" s="1">
        <v>1.9710000000000001</v>
      </c>
      <c r="K8" s="1">
        <v>2.5329999999999999</v>
      </c>
      <c r="L8" s="1">
        <v>1.89</v>
      </c>
      <c r="M8" s="1">
        <v>1.954</v>
      </c>
      <c r="N8" s="1">
        <v>5.15</v>
      </c>
      <c r="O8" s="1">
        <f>AVERAGE(C8:N8)</f>
        <v>2.9213333333333336</v>
      </c>
      <c r="Q8" s="1" t="s">
        <v>43</v>
      </c>
      <c r="R8" s="1">
        <f t="shared" si="0"/>
        <v>2.9988055555555557</v>
      </c>
      <c r="S8" s="1">
        <f>(SUM(C8:H8)+SUM(C19:H19)+SUM(C30:H30))/(COLUMNS(C8:H8)+COLUMNS(C19:H19)+COLUMNS(C30:H30))</f>
        <v>3.108888888888889</v>
      </c>
      <c r="T8" s="1">
        <f>(SUM(I8:N8)+SUM(I19:N19)+SUM(I30:N30))/(COLUMNS(I8:N8)+COLUMNS(I19:N19)+COLUMNS(I30:N30))</f>
        <v>2.8887222222222224</v>
      </c>
    </row>
    <row r="9" spans="1:20" ht="45">
      <c r="A9" s="1" t="s">
        <v>44</v>
      </c>
      <c r="C9" s="1">
        <v>2.6819999999999999</v>
      </c>
      <c r="D9" s="1">
        <v>5.4610000000000003</v>
      </c>
      <c r="E9" s="1">
        <v>1.282</v>
      </c>
      <c r="F9" s="1">
        <v>2.2869999999999999</v>
      </c>
      <c r="G9" s="1">
        <v>3.4820000000000002</v>
      </c>
      <c r="I9" s="1">
        <v>2.403</v>
      </c>
      <c r="J9" s="1">
        <v>2.9980000000000002</v>
      </c>
      <c r="K9" s="1">
        <v>3.4830000000000001</v>
      </c>
      <c r="L9" s="1">
        <v>2.0619999999999998</v>
      </c>
      <c r="M9" s="1">
        <v>2.4900000000000002</v>
      </c>
      <c r="N9" s="1">
        <v>7.673</v>
      </c>
      <c r="O9" s="1">
        <f>AVERAGE(C9:N9)</f>
        <v>3.3002727272727275</v>
      </c>
      <c r="Q9" s="1" t="s">
        <v>44</v>
      </c>
      <c r="R9" s="1">
        <f t="shared" si="0"/>
        <v>3.5387853535353533</v>
      </c>
      <c r="S9" s="1">
        <f>(SUM(C9:H9)+SUM(C20:H20)+SUM(C31:H31))/(COLUMNS(C9:H9)+COLUMNS(C20:H20)+COLUMNS(C31:H31))</f>
        <v>3.2914444444444442</v>
      </c>
      <c r="T9" s="1">
        <f>(SUM(I9:N9)+SUM(I20:N20)+SUM(I31:N31))/(COLUMNS(I9:N9)+COLUMNS(I20:N20)+COLUMNS(I31:N31))</f>
        <v>3.6027777777777774</v>
      </c>
    </row>
    <row r="10" spans="1:20" ht="45">
      <c r="A10" s="1" t="s">
        <v>45</v>
      </c>
      <c r="C10" s="1">
        <v>0.44400000000000001</v>
      </c>
      <c r="G10" s="1">
        <v>9.4009999999999998</v>
      </c>
      <c r="J10" s="1">
        <v>3.6030000000000002</v>
      </c>
      <c r="K10" s="1">
        <v>0.51300000000000001</v>
      </c>
      <c r="M10" s="1">
        <v>1.756</v>
      </c>
      <c r="N10" s="1">
        <v>16.503</v>
      </c>
      <c r="O10" s="1">
        <f>AVERAGE(C10:N10)</f>
        <v>5.37</v>
      </c>
      <c r="Q10" s="1" t="s">
        <v>45</v>
      </c>
      <c r="R10" s="1">
        <f t="shared" si="0"/>
        <v>4.8940185185185188</v>
      </c>
      <c r="S10" s="1">
        <f>(SUM(C10:H10)+SUM(C21:H21)+SUM(C32:H32))/(COLUMNS(C10:H10)+COLUMNS(C21:H21)+COLUMNS(C32:H32))</f>
        <v>3.0063333333333331</v>
      </c>
      <c r="T10" s="1">
        <f>(SUM(I10:N10)+SUM(I21:N21)+SUM(I32:N32))/(COLUMNS(I10:N10)+COLUMNS(I21:N21)+COLUMNS(I32:N32))</f>
        <v>4.7430000000000003</v>
      </c>
    </row>
    <row r="11" spans="1:20">
      <c r="A11" s="1" t="s">
        <v>52</v>
      </c>
      <c r="C11" s="1" t="s">
        <v>37</v>
      </c>
      <c r="D11" s="1" t="s">
        <v>38</v>
      </c>
      <c r="E11" s="1" t="s">
        <v>38</v>
      </c>
      <c r="F11" s="1" t="s">
        <v>38</v>
      </c>
      <c r="G11" s="1" t="s">
        <v>37</v>
      </c>
      <c r="H11" s="1" t="s">
        <v>38</v>
      </c>
      <c r="I11" s="1" t="s">
        <v>38</v>
      </c>
      <c r="J11" s="1" t="s">
        <v>37</v>
      </c>
      <c r="K11" s="1" t="s">
        <v>37</v>
      </c>
      <c r="L11" s="1" t="s">
        <v>38</v>
      </c>
      <c r="M11" s="1" t="s">
        <v>38</v>
      </c>
      <c r="N11" s="1" t="s">
        <v>38</v>
      </c>
      <c r="O11" s="4">
        <f>(COUNTIFS(C11:N11,"yes")/COLUMNS(C11:N11))</f>
        <v>0.66666666666666663</v>
      </c>
    </row>
    <row r="12" spans="1:20">
      <c r="A12" s="1" t="s">
        <v>49</v>
      </c>
      <c r="C12" s="1">
        <v>141</v>
      </c>
      <c r="D12" s="1">
        <v>37</v>
      </c>
      <c r="E12" s="1">
        <v>14</v>
      </c>
      <c r="F12" s="1">
        <v>46</v>
      </c>
      <c r="G12" s="1">
        <f>37+64</f>
        <v>101</v>
      </c>
      <c r="H12" s="1">
        <v>2</v>
      </c>
      <c r="I12" s="1">
        <v>9</v>
      </c>
      <c r="J12" s="1">
        <v>16</v>
      </c>
      <c r="K12" s="1">
        <v>28</v>
      </c>
      <c r="L12" s="1">
        <v>23</v>
      </c>
      <c r="M12" s="1">
        <v>79</v>
      </c>
      <c r="N12" s="1">
        <v>52</v>
      </c>
      <c r="O12" s="1">
        <f>AVERAGE(C12:N12)</f>
        <v>45.666666666666664</v>
      </c>
      <c r="Q12" s="1" t="s">
        <v>51</v>
      </c>
      <c r="R12" s="1">
        <f>SUM(O12+O22+O33)/3</f>
        <v>57.388888888888893</v>
      </c>
      <c r="S12" s="1">
        <f>(SUM(C12:H12)+SUM(C22:H22)+SUM(C33:H33))/(COLUMNS(C12:H12)+COLUMNS(C22:H22)+COLUMNS(C33:H33))</f>
        <v>57.777777777777779</v>
      </c>
      <c r="T12" s="1">
        <f>(SUM(I12:N12)+SUM(I22:N22)+SUM(I33:N33))/(COLUMNS(I12:N12)+COLUMNS(I22:N22)+COLUMNS(I33:N33))</f>
        <v>57</v>
      </c>
    </row>
    <row r="13" spans="1:20" s="5" customFormat="1" ht="45">
      <c r="A13" s="5" t="s">
        <v>56</v>
      </c>
      <c r="C13" s="5">
        <v>1</v>
      </c>
      <c r="D13" s="5">
        <v>1</v>
      </c>
      <c r="E13" s="5">
        <v>1</v>
      </c>
      <c r="F13" s="5">
        <v>1</v>
      </c>
      <c r="G13" s="5">
        <f>31/31</f>
        <v>1</v>
      </c>
      <c r="H13" s="5">
        <f>1/31</f>
        <v>3.2258064516129031E-2</v>
      </c>
      <c r="I13" s="5">
        <v>1</v>
      </c>
      <c r="J13" s="5">
        <v>1</v>
      </c>
      <c r="K13" s="5">
        <f>6/11</f>
        <v>0.54545454545454541</v>
      </c>
      <c r="L13" s="5">
        <v>1</v>
      </c>
      <c r="M13" s="5">
        <f>31/31</f>
        <v>1</v>
      </c>
      <c r="N13" s="5">
        <f>4/31</f>
        <v>0.12903225806451613</v>
      </c>
      <c r="O13" s="5">
        <f>(8+22+31+1+8+6+11+31+4)/(31*4+11*4+4*4)</f>
        <v>0.66304347826086951</v>
      </c>
    </row>
    <row r="14" spans="1:20">
      <c r="A14" s="1">
        <v>21</v>
      </c>
      <c r="B14" s="1">
        <v>2</v>
      </c>
      <c r="C14" s="1">
        <v>145</v>
      </c>
      <c r="D14" s="1">
        <v>146</v>
      </c>
      <c r="E14" s="1">
        <v>147</v>
      </c>
      <c r="F14" s="1">
        <v>148</v>
      </c>
      <c r="G14" s="1">
        <v>149</v>
      </c>
      <c r="H14" s="1">
        <v>150</v>
      </c>
      <c r="I14" s="1">
        <v>151</v>
      </c>
      <c r="J14" s="1">
        <v>152</v>
      </c>
      <c r="K14" s="1">
        <v>153</v>
      </c>
      <c r="L14" s="1">
        <v>154</v>
      </c>
      <c r="M14" s="1">
        <v>155</v>
      </c>
      <c r="N14" s="1">
        <v>156</v>
      </c>
      <c r="Q14" s="1" t="s">
        <v>53</v>
      </c>
      <c r="R14" s="1">
        <f>SUM(O11+O23+O34)/3</f>
        <v>0.33333333333333331</v>
      </c>
      <c r="S14" s="1">
        <f>(COUNTIF(C11:H11,"yes")+COUNTIF(C23:H23,"yes")+COUNTIF(C34:H34,"yes"))/(COLUMNS(C11:H11)+COLUMNS(C23:H23)+COLUMNS(C34:H34))</f>
        <v>0.3888888888888889</v>
      </c>
      <c r="T14" s="1">
        <f>(COUNTIF(I11:N11,"yes")+COUNTIF(I23:N23,"yes")+COUNTIF(I34:N34,"yes"))/(COLUMNS(I11:N11)+COLUMNS(I23:N23)+COLUMNS(I34:N34))</f>
        <v>0.27777777777777779</v>
      </c>
    </row>
    <row r="15" spans="1:20" ht="75"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18</v>
      </c>
      <c r="K15" s="1" t="s">
        <v>19</v>
      </c>
      <c r="L15" s="1" t="s">
        <v>22</v>
      </c>
      <c r="M15" s="1" t="s">
        <v>21</v>
      </c>
      <c r="N15" s="1" t="s">
        <v>20</v>
      </c>
    </row>
    <row r="16" spans="1:20">
      <c r="A16" s="1" t="s">
        <v>39</v>
      </c>
      <c r="C16" s="1" t="s">
        <v>37</v>
      </c>
      <c r="D16" s="1" t="s">
        <v>37</v>
      </c>
      <c r="E16" s="1" t="s">
        <v>38</v>
      </c>
      <c r="F16" s="1" t="s">
        <v>38</v>
      </c>
      <c r="G16" s="1" t="s">
        <v>38</v>
      </c>
      <c r="H16" s="1" t="s">
        <v>37</v>
      </c>
      <c r="I16" s="1" t="s">
        <v>38</v>
      </c>
      <c r="J16" s="1" t="s">
        <v>38</v>
      </c>
      <c r="K16" s="1" t="s">
        <v>38</v>
      </c>
      <c r="L16" s="1" t="s">
        <v>37</v>
      </c>
      <c r="M16" s="1" t="s">
        <v>38</v>
      </c>
      <c r="N16" s="1" t="s">
        <v>38</v>
      </c>
      <c r="O16" s="4">
        <f>(COUNTIFS(C16:N16,"yes")/COLUMNS(C16:N16))</f>
        <v>0.66666666666666663</v>
      </c>
      <c r="P16" s="4"/>
    </row>
    <row r="17" spans="1:16">
      <c r="A17" s="1" t="s">
        <v>40</v>
      </c>
      <c r="C17" s="1">
        <v>1</v>
      </c>
      <c r="D17" s="1">
        <v>2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f>AVERAGE(C17:N17)</f>
        <v>0.41666666666666669</v>
      </c>
    </row>
    <row r="18" spans="1:16" ht="30">
      <c r="A18" s="1" t="s">
        <v>41</v>
      </c>
      <c r="C18" s="1" t="s">
        <v>34</v>
      </c>
      <c r="D18" s="1" t="s">
        <v>42</v>
      </c>
      <c r="E18" s="1" t="s">
        <v>42</v>
      </c>
      <c r="F18" s="1" t="s">
        <v>34</v>
      </c>
      <c r="G18" s="1" t="s">
        <v>34</v>
      </c>
      <c r="H18" s="1" t="s">
        <v>42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>
        <f>COUNTIFS(C18:N18,"combo")/COLUMNS(C18:N18)</f>
        <v>0.75</v>
      </c>
      <c r="P18" s="4"/>
    </row>
    <row r="19" spans="1:16" ht="30">
      <c r="A19" s="1" t="s">
        <v>43</v>
      </c>
      <c r="C19" s="1">
        <v>2.794</v>
      </c>
      <c r="D19" s="1">
        <v>1.5329999999999999</v>
      </c>
      <c r="E19" s="1">
        <v>2</v>
      </c>
      <c r="F19" s="1">
        <v>2.0569999999999999</v>
      </c>
      <c r="G19" s="1">
        <v>3.2559999999999998</v>
      </c>
      <c r="H19" s="1">
        <v>3.782</v>
      </c>
      <c r="I19" s="1">
        <v>1.1439999999999999</v>
      </c>
      <c r="J19" s="1">
        <v>2.4460000000000002</v>
      </c>
      <c r="K19" s="1">
        <v>2.0630000000000002</v>
      </c>
      <c r="L19" s="1">
        <v>2.7629999999999999</v>
      </c>
      <c r="M19" s="1">
        <v>1.4590000000000001</v>
      </c>
      <c r="N19" s="1">
        <v>4.1399999999999997</v>
      </c>
      <c r="O19" s="1">
        <f>AVERAGE(C19:N19)</f>
        <v>2.4530833333333333</v>
      </c>
    </row>
    <row r="20" spans="1:16" ht="45">
      <c r="A20" s="1" t="s">
        <v>44</v>
      </c>
      <c r="C20" s="1">
        <v>5.0199999999999996</v>
      </c>
      <c r="D20" s="1">
        <v>2.0449999999999999</v>
      </c>
      <c r="E20" s="1">
        <v>3.5830000000000002</v>
      </c>
      <c r="F20" s="1">
        <v>3.6110000000000002</v>
      </c>
      <c r="G20" s="1">
        <v>4.8099999999999996</v>
      </c>
      <c r="H20" s="1">
        <v>4.2679999999999998</v>
      </c>
      <c r="I20" s="1">
        <v>1.8480000000000001</v>
      </c>
      <c r="J20" s="1">
        <v>3.3210000000000002</v>
      </c>
      <c r="K20" s="1">
        <v>2.306</v>
      </c>
      <c r="L20" s="1">
        <v>3.8250000000000002</v>
      </c>
      <c r="M20" s="1">
        <v>1.569</v>
      </c>
      <c r="N20" s="1">
        <v>4.8339999999999996</v>
      </c>
      <c r="O20" s="1">
        <f>AVERAGE(C20:N20)</f>
        <v>3.4200000000000004</v>
      </c>
    </row>
    <row r="21" spans="1:16" ht="45">
      <c r="A21" s="1" t="s">
        <v>45</v>
      </c>
      <c r="C21" s="1">
        <v>5.03</v>
      </c>
      <c r="D21" s="1">
        <v>0.85799999999999998</v>
      </c>
      <c r="E21" s="1">
        <v>0.754</v>
      </c>
      <c r="F21" s="1">
        <v>3.39</v>
      </c>
      <c r="G21" s="1">
        <v>6.1719999999999997</v>
      </c>
      <c r="H21" s="1">
        <v>25.774999999999999</v>
      </c>
      <c r="I21" s="1">
        <v>2.476</v>
      </c>
      <c r="J21" s="1">
        <v>6.3559999999999999</v>
      </c>
      <c r="K21" s="1">
        <v>9.9659999999999993</v>
      </c>
      <c r="L21" s="1">
        <v>1.583</v>
      </c>
      <c r="M21" s="1">
        <v>3.1659999999999999</v>
      </c>
      <c r="N21" s="1">
        <v>28.312000000000001</v>
      </c>
      <c r="O21" s="1">
        <f>AVERAGE(C21:N21)</f>
        <v>7.8198333333333325</v>
      </c>
    </row>
    <row r="22" spans="1:16">
      <c r="A22" s="1" t="s">
        <v>50</v>
      </c>
      <c r="C22" s="1">
        <v>25</v>
      </c>
      <c r="D22" s="1">
        <v>13</v>
      </c>
      <c r="E22" s="1">
        <v>123</v>
      </c>
      <c r="F22" s="1">
        <v>41</v>
      </c>
      <c r="G22" s="1">
        <v>61</v>
      </c>
      <c r="H22" s="1">
        <f>49+55</f>
        <v>104</v>
      </c>
      <c r="I22" s="1">
        <v>13</v>
      </c>
      <c r="J22" s="1">
        <v>25</v>
      </c>
      <c r="K22" s="1">
        <f>18+25</f>
        <v>43</v>
      </c>
      <c r="L22" s="1">
        <v>50</v>
      </c>
      <c r="M22" s="1">
        <f>28+38</f>
        <v>66</v>
      </c>
      <c r="N22" s="1">
        <f>26+131</f>
        <v>157</v>
      </c>
      <c r="O22" s="1">
        <f>AVERAGE(C22:N22)</f>
        <v>60.083333333333336</v>
      </c>
    </row>
    <row r="23" spans="1:16">
      <c r="A23" s="1" t="s">
        <v>52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4">
        <f>(COUNTIFS(C23:N23,"yes")/COLUMNS(C23:N23))</f>
        <v>0</v>
      </c>
    </row>
    <row r="24" spans="1:16" s="5" customFormat="1" ht="45">
      <c r="A24" s="5" t="s">
        <v>56</v>
      </c>
      <c r="C24" s="5">
        <v>1</v>
      </c>
      <c r="D24" s="5">
        <v>1</v>
      </c>
      <c r="E24" s="5">
        <v>1</v>
      </c>
      <c r="F24" s="5">
        <v>1</v>
      </c>
      <c r="G24" s="5">
        <f>12/31</f>
        <v>0.38709677419354838</v>
      </c>
      <c r="H24" s="5">
        <f>30/31</f>
        <v>0.967741935483871</v>
      </c>
      <c r="I24" s="5">
        <v>1</v>
      </c>
      <c r="J24" s="5">
        <v>1</v>
      </c>
      <c r="K24" s="5">
        <v>1</v>
      </c>
      <c r="L24" s="5">
        <v>0.90909090909090906</v>
      </c>
      <c r="M24" s="5">
        <f>31/31</f>
        <v>1</v>
      </c>
      <c r="N24" s="5">
        <f>19/31</f>
        <v>0.61290322580645162</v>
      </c>
      <c r="O24" s="6">
        <f>(8+22+12+30+8+11+10+31+19)/(31*4+11*4+4*4)</f>
        <v>0.82065217391304346</v>
      </c>
    </row>
    <row r="25" spans="1:16">
      <c r="A25" s="1">
        <v>22</v>
      </c>
      <c r="B25" s="1">
        <v>3</v>
      </c>
      <c r="C25" s="1">
        <v>158</v>
      </c>
      <c r="D25" s="1">
        <v>159</v>
      </c>
      <c r="E25" s="1">
        <v>160</v>
      </c>
      <c r="F25" s="1">
        <v>161</v>
      </c>
      <c r="G25" s="1">
        <v>162</v>
      </c>
      <c r="H25" s="1">
        <v>163</v>
      </c>
      <c r="I25" s="1">
        <v>164</v>
      </c>
      <c r="J25" s="1">
        <v>165</v>
      </c>
      <c r="K25" s="1">
        <v>166</v>
      </c>
      <c r="L25" s="1">
        <v>167</v>
      </c>
      <c r="M25" s="1">
        <v>168</v>
      </c>
      <c r="N25" s="1">
        <v>169</v>
      </c>
    </row>
    <row r="26" spans="1:16" s="2" customFormat="1" ht="30">
      <c r="C26" s="2" t="s">
        <v>23</v>
      </c>
      <c r="D26" s="2" t="s">
        <v>24</v>
      </c>
      <c r="E26" s="2" t="s">
        <v>25</v>
      </c>
      <c r="F26" s="2" t="s">
        <v>26</v>
      </c>
      <c r="G26" s="2" t="s">
        <v>26</v>
      </c>
      <c r="H26" s="2" t="s">
        <v>26</v>
      </c>
      <c r="I26" s="2" t="s">
        <v>27</v>
      </c>
      <c r="J26" s="2" t="s">
        <v>27</v>
      </c>
      <c r="K26" s="2" t="s">
        <v>28</v>
      </c>
      <c r="L26" s="2" t="s">
        <v>27</v>
      </c>
      <c r="M26" s="2" t="s">
        <v>27</v>
      </c>
      <c r="N26" s="2" t="s">
        <v>29</v>
      </c>
    </row>
    <row r="27" spans="1:16">
      <c r="A27" s="1" t="s">
        <v>39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37</v>
      </c>
      <c r="J27" s="2" t="s">
        <v>37</v>
      </c>
      <c r="K27" s="2" t="s">
        <v>38</v>
      </c>
      <c r="L27" s="2" t="s">
        <v>37</v>
      </c>
      <c r="M27" s="2" t="s">
        <v>38</v>
      </c>
      <c r="N27" s="2" t="s">
        <v>38</v>
      </c>
      <c r="O27" s="4">
        <f>(COUNTIFS(C27:N27,"yes")/COLUMNS(C27:N27))</f>
        <v>0.75</v>
      </c>
    </row>
    <row r="28" spans="1:16">
      <c r="A28" s="2" t="s">
        <v>40</v>
      </c>
      <c r="C28" s="1">
        <v>0</v>
      </c>
      <c r="D28" s="1">
        <v>0</v>
      </c>
      <c r="E28" s="1">
        <v>0</v>
      </c>
      <c r="F28" s="2">
        <v>0</v>
      </c>
      <c r="G28" s="1">
        <v>0</v>
      </c>
      <c r="H28" s="1">
        <v>0</v>
      </c>
      <c r="I28" s="1">
        <v>7</v>
      </c>
      <c r="J28" s="1">
        <v>6</v>
      </c>
      <c r="K28" s="2">
        <v>0</v>
      </c>
      <c r="L28" s="1">
        <v>6</v>
      </c>
      <c r="M28" s="1">
        <v>0</v>
      </c>
      <c r="N28" s="1">
        <v>0</v>
      </c>
      <c r="O28" s="1">
        <f>AVERAGE(C28:N28)</f>
        <v>1.5833333333333333</v>
      </c>
    </row>
    <row r="29" spans="1:16" ht="30">
      <c r="A29" s="1" t="s">
        <v>41</v>
      </c>
      <c r="C29" s="1" t="s">
        <v>42</v>
      </c>
      <c r="D29" s="1" t="s">
        <v>42</v>
      </c>
      <c r="E29" s="1" t="s">
        <v>34</v>
      </c>
      <c r="F29" s="1" t="s">
        <v>34</v>
      </c>
      <c r="G29" s="1" t="s">
        <v>42</v>
      </c>
      <c r="H29" s="1" t="s">
        <v>34</v>
      </c>
      <c r="I29" s="1" t="s">
        <v>34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>
        <f>COUNTIFS(C29:N29,"combo")/COLUMNS(C29:N29)</f>
        <v>0.33333333333333331</v>
      </c>
      <c r="P29" s="4"/>
    </row>
    <row r="30" spans="1:16" ht="30">
      <c r="A30" s="1" t="s">
        <v>43</v>
      </c>
      <c r="C30" s="1">
        <v>5.01</v>
      </c>
      <c r="D30" s="1">
        <v>4.2640000000000002</v>
      </c>
      <c r="E30" s="1">
        <v>2.6429999999999998</v>
      </c>
      <c r="F30" s="1">
        <v>3.5790000000000002</v>
      </c>
      <c r="G30" s="1">
        <v>2.3279999999999998</v>
      </c>
      <c r="H30" s="1">
        <v>3.0840000000000001</v>
      </c>
      <c r="I30" s="1">
        <v>3.3140000000000001</v>
      </c>
      <c r="J30" s="1">
        <v>4.6639999999999997</v>
      </c>
      <c r="K30" s="1">
        <v>2.589</v>
      </c>
      <c r="L30" s="1">
        <v>4.1040000000000001</v>
      </c>
      <c r="M30" s="1">
        <v>4.4279999999999999</v>
      </c>
      <c r="N30" s="1">
        <v>3.4569999999999999</v>
      </c>
      <c r="O30" s="1">
        <f>AVERAGE(C30:N30)</f>
        <v>3.6219999999999999</v>
      </c>
    </row>
    <row r="31" spans="1:16" ht="45">
      <c r="A31" s="1" t="s">
        <v>44</v>
      </c>
      <c r="C31" s="1">
        <v>4.0819999999999999</v>
      </c>
      <c r="D31" s="1">
        <v>5.3680000000000003</v>
      </c>
      <c r="E31" s="1">
        <v>2.5459999999999998</v>
      </c>
      <c r="F31" s="1">
        <v>3.2519999999999998</v>
      </c>
      <c r="G31" s="1">
        <v>2.4590000000000001</v>
      </c>
      <c r="H31" s="1">
        <v>3.008</v>
      </c>
      <c r="I31" s="1">
        <v>3.673</v>
      </c>
      <c r="J31" s="1">
        <v>7</v>
      </c>
      <c r="K31" s="1">
        <v>1.986</v>
      </c>
      <c r="L31" s="1">
        <v>4.1470000000000002</v>
      </c>
      <c r="M31" s="1">
        <v>5.0599999999999996</v>
      </c>
      <c r="N31" s="1">
        <v>4.1719999999999997</v>
      </c>
      <c r="O31" s="1">
        <f>AVERAGE(C31:N31)</f>
        <v>3.8960833333333329</v>
      </c>
    </row>
    <row r="32" spans="1:16" ht="45">
      <c r="A32" s="1" t="s">
        <v>45</v>
      </c>
      <c r="C32" s="1">
        <v>0.84</v>
      </c>
      <c r="D32" s="1">
        <v>0.38</v>
      </c>
      <c r="G32" s="1">
        <v>1.07</v>
      </c>
      <c r="I32" s="1">
        <v>5.306</v>
      </c>
      <c r="J32" s="1">
        <v>0.70299999999999996</v>
      </c>
      <c r="K32" s="1">
        <v>0.47399999999999998</v>
      </c>
      <c r="L32" s="1">
        <v>0.78700000000000003</v>
      </c>
      <c r="M32" s="1">
        <v>0.624</v>
      </c>
      <c r="N32" s="1">
        <v>3.246</v>
      </c>
      <c r="O32" s="1">
        <f>AVERAGE(C32:N32)</f>
        <v>1.4922222222222223</v>
      </c>
    </row>
    <row r="33" spans="1:15">
      <c r="A33" s="1" t="s">
        <v>49</v>
      </c>
      <c r="C33" s="1">
        <f>44-19</f>
        <v>25</v>
      </c>
      <c r="D33" s="1">
        <v>30</v>
      </c>
      <c r="E33" s="1">
        <v>45</v>
      </c>
      <c r="F33" s="1">
        <f>51-12</f>
        <v>39</v>
      </c>
      <c r="G33" s="1">
        <f>53-12+60</f>
        <v>101</v>
      </c>
      <c r="H33" s="1">
        <f>41-9+60</f>
        <v>92</v>
      </c>
      <c r="I33" s="1">
        <f>28+5</f>
        <v>33</v>
      </c>
      <c r="J33" s="1">
        <f>5+37</f>
        <v>42</v>
      </c>
      <c r="K33" s="1">
        <f>48-9</f>
        <v>39</v>
      </c>
      <c r="L33" s="1">
        <f>32+54</f>
        <v>86</v>
      </c>
      <c r="M33" s="1">
        <f>9+120+13</f>
        <v>142</v>
      </c>
      <c r="N33" s="1">
        <v>123</v>
      </c>
      <c r="O33" s="1">
        <f>AVERAGE(C33:N33)</f>
        <v>66.416666666666671</v>
      </c>
    </row>
    <row r="34" spans="1:15">
      <c r="A34" s="1" t="s">
        <v>53</v>
      </c>
      <c r="C34" s="1" t="s">
        <v>37</v>
      </c>
      <c r="D34" s="1" t="s">
        <v>37</v>
      </c>
      <c r="E34" s="1" t="s">
        <v>38</v>
      </c>
      <c r="F34" s="1" t="s">
        <v>38</v>
      </c>
      <c r="G34" s="1" t="s">
        <v>37</v>
      </c>
      <c r="H34" s="1" t="s">
        <v>38</v>
      </c>
      <c r="I34" s="1" t="s">
        <v>38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4">
        <f>(COUNTIFS(C34:N34,"yes")/COLUMNS(C34:N34))</f>
        <v>0.33333333333333331</v>
      </c>
    </row>
    <row r="35" spans="1:15" s="5" customFormat="1" ht="45">
      <c r="A35" s="5" t="s">
        <v>56</v>
      </c>
      <c r="C35" s="5">
        <v>1</v>
      </c>
      <c r="D35" s="5">
        <v>1</v>
      </c>
      <c r="E35" s="5">
        <v>1</v>
      </c>
      <c r="F35" s="5">
        <v>0.90909090909090906</v>
      </c>
      <c r="G35" s="5">
        <f>31/31</f>
        <v>1</v>
      </c>
      <c r="H35" s="5">
        <f>31/31</f>
        <v>1</v>
      </c>
      <c r="I35" s="5">
        <v>1</v>
      </c>
      <c r="J35" s="5">
        <v>1</v>
      </c>
      <c r="K35" s="5">
        <v>1</v>
      </c>
      <c r="L35" s="5">
        <v>1</v>
      </c>
      <c r="M35" s="5">
        <f>31/31</f>
        <v>1</v>
      </c>
      <c r="N35" s="5">
        <f>31/31</f>
        <v>1</v>
      </c>
      <c r="O35" s="5">
        <f>183/184</f>
        <v>0.99456521739130432</v>
      </c>
    </row>
    <row r="38" spans="1:15">
      <c r="A38" s="3" t="s">
        <v>60</v>
      </c>
      <c r="C38" s="1" t="s">
        <v>58</v>
      </c>
      <c r="E38" s="1">
        <v>11</v>
      </c>
      <c r="G38" s="1" t="s">
        <v>57</v>
      </c>
      <c r="J38" s="1">
        <v>139</v>
      </c>
    </row>
    <row r="39" spans="1:15" ht="30">
      <c r="A39" s="1" t="s">
        <v>1</v>
      </c>
      <c r="B39" s="1" t="s">
        <v>2</v>
      </c>
      <c r="C39" s="1" t="s">
        <v>3</v>
      </c>
      <c r="D39" s="1" t="s">
        <v>3</v>
      </c>
      <c r="E39" s="1" t="s">
        <v>4</v>
      </c>
      <c r="F39" s="1" t="s">
        <v>4</v>
      </c>
      <c r="G39" s="1" t="s">
        <v>5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46</v>
      </c>
    </row>
    <row r="40" spans="1:15">
      <c r="A40" s="1">
        <v>25</v>
      </c>
      <c r="B40" s="1">
        <v>5</v>
      </c>
      <c r="C40" s="1">
        <v>197</v>
      </c>
      <c r="D40" s="1">
        <f>C40+1</f>
        <v>198</v>
      </c>
      <c r="E40" s="1">
        <f>D40+1</f>
        <v>199</v>
      </c>
      <c r="F40" s="1">
        <f>E40+1</f>
        <v>200</v>
      </c>
      <c r="G40" s="1">
        <f>F40+1</f>
        <v>201</v>
      </c>
      <c r="H40" s="1">
        <f>G40+1</f>
        <v>202</v>
      </c>
      <c r="I40" s="1">
        <f>H40+1</f>
        <v>203</v>
      </c>
      <c r="J40" s="1">
        <f>I40+1</f>
        <v>204</v>
      </c>
      <c r="K40" s="1">
        <f>J40+1</f>
        <v>205</v>
      </c>
      <c r="L40" s="1">
        <f>K40+1</f>
        <v>206</v>
      </c>
      <c r="M40" s="1">
        <f>L40+1</f>
        <v>207</v>
      </c>
      <c r="N40" s="1">
        <f>M40+1</f>
        <v>208</v>
      </c>
    </row>
    <row r="41" spans="1:15" ht="45">
      <c r="C41" s="1" t="s">
        <v>28</v>
      </c>
      <c r="D41" s="1" t="s">
        <v>30</v>
      </c>
      <c r="E41" s="1" t="s">
        <v>31</v>
      </c>
      <c r="F41" s="1" t="s">
        <v>31</v>
      </c>
      <c r="G41" s="1" t="s">
        <v>32</v>
      </c>
      <c r="H41" s="1" t="s">
        <v>33</v>
      </c>
      <c r="I41" s="1" t="s">
        <v>34</v>
      </c>
      <c r="J41" s="1" t="s">
        <v>31</v>
      </c>
      <c r="K41" s="1" t="s">
        <v>26</v>
      </c>
      <c r="L41" s="1" t="s">
        <v>35</v>
      </c>
      <c r="M41" s="1" t="s">
        <v>34</v>
      </c>
      <c r="N41" s="1" t="s">
        <v>34</v>
      </c>
    </row>
    <row r="42" spans="1:15">
      <c r="A42" s="1" t="s">
        <v>36</v>
      </c>
      <c r="C42" s="1" t="s">
        <v>38</v>
      </c>
      <c r="D42" s="1" t="s">
        <v>38</v>
      </c>
      <c r="E42" s="1" t="s">
        <v>38</v>
      </c>
      <c r="F42" s="1" t="s">
        <v>38</v>
      </c>
      <c r="G42" s="1" t="s">
        <v>38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4">
        <f>(COUNTIFS(C42:N42,"yes")/COLUMNS(C42:N42))</f>
        <v>1</v>
      </c>
    </row>
    <row r="43" spans="1:15">
      <c r="A43" s="1" t="s">
        <v>40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f>AVERAGE(C43:N43)</f>
        <v>0</v>
      </c>
    </row>
    <row r="44" spans="1:15" ht="30">
      <c r="A44" s="1" t="s">
        <v>41</v>
      </c>
      <c r="C44" s="1" t="s">
        <v>34</v>
      </c>
      <c r="D44" s="1" t="s">
        <v>42</v>
      </c>
      <c r="E44" s="1" t="s">
        <v>34</v>
      </c>
      <c r="F44" s="1" t="s">
        <v>34</v>
      </c>
      <c r="G44" s="1" t="s">
        <v>42</v>
      </c>
      <c r="H44" s="1" t="s">
        <v>34</v>
      </c>
      <c r="I44" s="1" t="s">
        <v>34</v>
      </c>
      <c r="J44" s="1" t="s">
        <v>42</v>
      </c>
      <c r="K44" s="1" t="s">
        <v>42</v>
      </c>
      <c r="L44" s="1" t="s">
        <v>34</v>
      </c>
      <c r="M44" s="1" t="s">
        <v>42</v>
      </c>
      <c r="N44" s="1" t="s">
        <v>34</v>
      </c>
      <c r="O44" s="1">
        <f>COUNTIFS(C44:N44,"combo")/COLUMNS(C44:N44)</f>
        <v>0.58333333333333337</v>
      </c>
    </row>
    <row r="45" spans="1:15" ht="30">
      <c r="A45" s="1" t="s">
        <v>43</v>
      </c>
      <c r="C45" s="1">
        <v>1.56</v>
      </c>
      <c r="D45" s="1">
        <v>9.34</v>
      </c>
      <c r="E45" s="1">
        <v>1.175</v>
      </c>
      <c r="F45" s="1">
        <v>2.1779999999999999</v>
      </c>
      <c r="G45" s="1">
        <v>2.97</v>
      </c>
      <c r="H45" s="1">
        <v>1.6970000000000001</v>
      </c>
      <c r="I45" s="1">
        <v>1.9279999999999999</v>
      </c>
      <c r="J45" s="1">
        <v>1.9710000000000001</v>
      </c>
      <c r="K45" s="1">
        <v>2.5329999999999999</v>
      </c>
      <c r="L45" s="1">
        <v>1.89</v>
      </c>
      <c r="M45" s="1">
        <v>1.954</v>
      </c>
      <c r="N45" s="1">
        <v>5.15</v>
      </c>
      <c r="O45" s="1">
        <f>AVERAGE(C45:N45)</f>
        <v>2.862166666666667</v>
      </c>
    </row>
    <row r="46" spans="1:15" ht="45">
      <c r="A46" s="1" t="s">
        <v>44</v>
      </c>
      <c r="C46" s="1">
        <v>2.75</v>
      </c>
      <c r="D46" s="1">
        <v>5.4610000000000003</v>
      </c>
      <c r="E46" s="1">
        <v>1.282</v>
      </c>
      <c r="F46" s="1">
        <v>2.2869999999999999</v>
      </c>
      <c r="G46" s="1">
        <v>3.4820000000000002</v>
      </c>
      <c r="I46" s="1">
        <v>2.403</v>
      </c>
      <c r="J46" s="1">
        <v>2.9980000000000002</v>
      </c>
      <c r="K46" s="1">
        <v>3.4830000000000001</v>
      </c>
      <c r="L46" s="1">
        <v>2.0619999999999998</v>
      </c>
      <c r="M46" s="1">
        <v>2.4900000000000002</v>
      </c>
      <c r="N46" s="1">
        <v>7.673</v>
      </c>
      <c r="O46" s="1">
        <f>AVERAGE(C46:N46)</f>
        <v>3.3064545454545455</v>
      </c>
    </row>
    <row r="47" spans="1:15" ht="45">
      <c r="A47" s="1" t="s">
        <v>45</v>
      </c>
      <c r="G47" s="1">
        <v>9.4009999999999998</v>
      </c>
      <c r="J47" s="1">
        <v>3.6030000000000002</v>
      </c>
      <c r="K47" s="1">
        <v>0.51300000000000001</v>
      </c>
      <c r="M47" s="1">
        <v>1.756</v>
      </c>
      <c r="N47" s="1">
        <v>16.503</v>
      </c>
      <c r="O47" s="1">
        <f>AVERAGE(C47:N47)</f>
        <v>6.3552</v>
      </c>
    </row>
    <row r="48" spans="1:15">
      <c r="A48" s="1" t="s">
        <v>52</v>
      </c>
      <c r="C48" s="1" t="s">
        <v>38</v>
      </c>
      <c r="D48" s="1" t="s">
        <v>37</v>
      </c>
      <c r="E48" s="1" t="s">
        <v>38</v>
      </c>
      <c r="F48" s="1" t="s">
        <v>38</v>
      </c>
      <c r="G48" s="1" t="s">
        <v>37</v>
      </c>
      <c r="H48" s="1" t="s">
        <v>38</v>
      </c>
      <c r="I48" s="1" t="s">
        <v>38</v>
      </c>
      <c r="J48" s="1" t="s">
        <v>37</v>
      </c>
      <c r="K48" s="1" t="s">
        <v>37</v>
      </c>
      <c r="L48" s="1" t="s">
        <v>38</v>
      </c>
      <c r="M48" s="1" t="s">
        <v>38</v>
      </c>
      <c r="N48" s="1" t="s">
        <v>38</v>
      </c>
      <c r="O48" s="4">
        <f>(COUNTIFS(C48:N48,"yes")/COLUMNS(C48:N48))</f>
        <v>0.66666666666666663</v>
      </c>
    </row>
    <row r="49" spans="1:15">
      <c r="A49" s="1" t="s">
        <v>49</v>
      </c>
      <c r="C49" s="1">
        <v>12</v>
      </c>
      <c r="D49" s="1">
        <v>10</v>
      </c>
      <c r="E49" s="1">
        <v>14</v>
      </c>
      <c r="F49" s="1">
        <v>46</v>
      </c>
      <c r="G49" s="1">
        <f>37+64</f>
        <v>101</v>
      </c>
      <c r="H49" s="1">
        <v>2</v>
      </c>
      <c r="I49" s="1">
        <v>9</v>
      </c>
      <c r="J49" s="1">
        <v>16</v>
      </c>
      <c r="K49" s="1">
        <v>28</v>
      </c>
      <c r="L49" s="1">
        <v>23</v>
      </c>
      <c r="M49" s="1">
        <v>79</v>
      </c>
      <c r="N49" s="1">
        <v>52</v>
      </c>
      <c r="O49" s="1">
        <f>AVERAGE(C49:N49)</f>
        <v>32.666666666666664</v>
      </c>
    </row>
    <row r="50" spans="1:15" ht="45">
      <c r="A50" s="5" t="s">
        <v>56</v>
      </c>
      <c r="B50" s="5"/>
      <c r="C50" s="5">
        <v>1</v>
      </c>
      <c r="D50" s="5">
        <v>1</v>
      </c>
      <c r="E50" s="5">
        <v>1</v>
      </c>
      <c r="F50" s="5">
        <v>1</v>
      </c>
      <c r="G50" s="5">
        <f>31/31</f>
        <v>1</v>
      </c>
      <c r="H50" s="5">
        <f>1/31</f>
        <v>3.2258064516129031E-2</v>
      </c>
      <c r="I50" s="5">
        <v>1</v>
      </c>
      <c r="J50" s="5">
        <v>1</v>
      </c>
      <c r="K50" s="5">
        <f>6/11</f>
        <v>0.54545454545454541</v>
      </c>
      <c r="L50" s="5">
        <v>1</v>
      </c>
      <c r="M50" s="5">
        <f>31/31</f>
        <v>1</v>
      </c>
      <c r="N50" s="5">
        <f>4/31</f>
        <v>0.12903225806451613</v>
      </c>
      <c r="O50" s="5">
        <f>(8+22+31+1+8+6+11+31+4)/(31*4+11*4+4*4)</f>
        <v>0.66304347826086951</v>
      </c>
    </row>
  </sheetData>
  <sortState ref="A3:B5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Ruler="0" topLeftCell="A2" workbookViewId="0">
      <selection activeCell="G12" sqref="G12"/>
    </sheetView>
  </sheetViews>
  <sheetFormatPr baseColWidth="10" defaultColWidth="17.1640625" defaultRowHeight="15" x14ac:dyDescent="0"/>
  <sheetData>
    <row r="1" spans="1:15">
      <c r="A1" s="3" t="s">
        <v>0</v>
      </c>
      <c r="B1" s="1"/>
      <c r="C1" s="1" t="s">
        <v>58</v>
      </c>
      <c r="D1" s="1"/>
      <c r="E1" s="1">
        <v>11</v>
      </c>
      <c r="F1" s="1"/>
      <c r="G1" s="1" t="s">
        <v>57</v>
      </c>
      <c r="H1" s="1"/>
      <c r="I1" s="1"/>
      <c r="J1" s="1">
        <v>139</v>
      </c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3</v>
      </c>
      <c r="E2" s="1" t="s">
        <v>4</v>
      </c>
      <c r="F2" s="1" t="s">
        <v>4</v>
      </c>
      <c r="G2" s="1" t="s">
        <v>5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46</v>
      </c>
    </row>
    <row r="3" spans="1:15">
      <c r="A3" s="1">
        <v>20</v>
      </c>
      <c r="B3" s="1">
        <v>5</v>
      </c>
      <c r="C3" s="1">
        <v>132</v>
      </c>
      <c r="D3" s="1">
        <v>133</v>
      </c>
      <c r="E3" s="1">
        <v>134</v>
      </c>
      <c r="F3" s="1">
        <v>135</v>
      </c>
      <c r="G3" s="1">
        <v>136</v>
      </c>
      <c r="H3" s="1">
        <v>137</v>
      </c>
      <c r="I3" s="1">
        <v>138</v>
      </c>
      <c r="J3" s="1">
        <v>139</v>
      </c>
      <c r="K3" s="1">
        <v>140</v>
      </c>
      <c r="L3" s="1">
        <v>141</v>
      </c>
      <c r="M3" s="1">
        <v>142</v>
      </c>
      <c r="N3" s="1">
        <v>143</v>
      </c>
      <c r="O3" s="1"/>
    </row>
    <row r="4" spans="1:15">
      <c r="A4" s="1" t="s">
        <v>36</v>
      </c>
      <c r="B4" s="1"/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4">
        <f>(COUNTIFS(C4:N4,"yes")/COLUMNS(C4:N4))</f>
        <v>1</v>
      </c>
    </row>
    <row r="5" spans="1:15">
      <c r="A5" s="1" t="s">
        <v>40</v>
      </c>
      <c r="B5" s="1"/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f>AVERAGE(C5:N5)</f>
        <v>0</v>
      </c>
    </row>
    <row r="6" spans="1:15" ht="30">
      <c r="A6" s="1" t="s">
        <v>41</v>
      </c>
      <c r="B6" s="1"/>
      <c r="C6" s="1" t="s">
        <v>42</v>
      </c>
      <c r="D6" s="1" t="s">
        <v>34</v>
      </c>
      <c r="E6" s="1" t="s">
        <v>34</v>
      </c>
      <c r="F6" s="1" t="s">
        <v>34</v>
      </c>
      <c r="G6" s="1" t="s">
        <v>42</v>
      </c>
      <c r="H6" s="1" t="s">
        <v>34</v>
      </c>
      <c r="I6" s="1" t="s">
        <v>34</v>
      </c>
      <c r="J6" s="1" t="s">
        <v>42</v>
      </c>
      <c r="K6" s="1" t="s">
        <v>42</v>
      </c>
      <c r="L6" s="1" t="s">
        <v>34</v>
      </c>
      <c r="M6" s="1" t="s">
        <v>42</v>
      </c>
      <c r="N6" s="1" t="s">
        <v>34</v>
      </c>
      <c r="O6" s="1">
        <f>COUNTIFS(C6:N6,"combo")/COLUMNS(C6:N6)</f>
        <v>0.58333333333333337</v>
      </c>
    </row>
    <row r="7" spans="1:15">
      <c r="A7" s="1" t="s">
        <v>49</v>
      </c>
      <c r="B7" s="1"/>
      <c r="C7" s="1">
        <v>141</v>
      </c>
      <c r="D7" s="1">
        <v>37</v>
      </c>
      <c r="E7" s="1">
        <v>14</v>
      </c>
      <c r="F7" s="1">
        <v>46</v>
      </c>
      <c r="G7" s="1">
        <f>37+64</f>
        <v>101</v>
      </c>
      <c r="H7" s="1">
        <v>2</v>
      </c>
      <c r="I7" s="1">
        <v>9</v>
      </c>
      <c r="J7" s="1">
        <v>16</v>
      </c>
      <c r="K7" s="1">
        <v>28</v>
      </c>
      <c r="L7" s="1">
        <v>23</v>
      </c>
      <c r="M7" s="1">
        <v>79</v>
      </c>
      <c r="N7" s="1">
        <v>52</v>
      </c>
      <c r="O7" s="1">
        <f>AVERAGE(C7:N7)</f>
        <v>45.666666666666664</v>
      </c>
    </row>
    <row r="8" spans="1:15" ht="30">
      <c r="A8" s="5" t="s">
        <v>56</v>
      </c>
      <c r="B8" s="5"/>
      <c r="C8" s="5">
        <v>1</v>
      </c>
      <c r="D8" s="5">
        <v>1</v>
      </c>
      <c r="E8" s="5">
        <v>1</v>
      </c>
      <c r="F8" s="5">
        <v>1</v>
      </c>
      <c r="G8" s="5">
        <f>31/31</f>
        <v>1</v>
      </c>
      <c r="H8" s="5">
        <f>1/31</f>
        <v>3.2258064516129031E-2</v>
      </c>
      <c r="I8" s="5">
        <v>1</v>
      </c>
      <c r="J8" s="5">
        <v>1</v>
      </c>
      <c r="K8" s="5">
        <f>6/11</f>
        <v>0.54545454545454541</v>
      </c>
      <c r="L8" s="5">
        <v>1</v>
      </c>
      <c r="M8" s="5">
        <f>31/31</f>
        <v>1</v>
      </c>
      <c r="N8" s="5">
        <f>4/31</f>
        <v>0.12903225806451613</v>
      </c>
      <c r="O8" s="5">
        <f>(8+22+31+1+8+6+11+31+4)/(31*4+11*4+4*4)</f>
        <v>0.66304347826086951</v>
      </c>
    </row>
    <row r="9" spans="1:15">
      <c r="A9" s="1">
        <v>21</v>
      </c>
      <c r="B9" s="1">
        <v>2</v>
      </c>
      <c r="C9" s="1">
        <v>145</v>
      </c>
      <c r="D9" s="1">
        <v>146</v>
      </c>
      <c r="E9" s="1">
        <v>147</v>
      </c>
      <c r="F9" s="1">
        <v>148</v>
      </c>
      <c r="G9" s="1">
        <v>149</v>
      </c>
      <c r="H9" s="1">
        <v>150</v>
      </c>
      <c r="I9" s="1">
        <v>151</v>
      </c>
      <c r="J9" s="1">
        <v>152</v>
      </c>
      <c r="K9" s="1">
        <v>153</v>
      </c>
      <c r="L9" s="1">
        <v>154</v>
      </c>
      <c r="M9" s="1">
        <v>155</v>
      </c>
      <c r="N9" s="1">
        <v>156</v>
      </c>
      <c r="O9" s="1"/>
    </row>
    <row r="10" spans="1:15">
      <c r="A10" s="1" t="s">
        <v>39</v>
      </c>
      <c r="B10" s="1"/>
      <c r="C10" s="1" t="s">
        <v>37</v>
      </c>
      <c r="D10" s="1" t="s">
        <v>37</v>
      </c>
      <c r="E10" s="1" t="s">
        <v>38</v>
      </c>
      <c r="F10" s="1" t="s">
        <v>38</v>
      </c>
      <c r="G10" s="1" t="s">
        <v>38</v>
      </c>
      <c r="H10" s="1" t="s">
        <v>37</v>
      </c>
      <c r="I10" s="1" t="s">
        <v>38</v>
      </c>
      <c r="J10" s="1" t="s">
        <v>37</v>
      </c>
      <c r="K10" s="1" t="s">
        <v>38</v>
      </c>
      <c r="L10" s="1" t="s">
        <v>37</v>
      </c>
      <c r="M10" s="1" t="s">
        <v>37</v>
      </c>
      <c r="N10" s="1" t="s">
        <v>38</v>
      </c>
      <c r="O10" s="4">
        <f>(COUNTIFS(C10:N10,"yes")/COLUMNS(C10:N10))</f>
        <v>0.5</v>
      </c>
    </row>
    <row r="11" spans="1:15">
      <c r="A11" s="1" t="s">
        <v>40</v>
      </c>
      <c r="B11" s="1"/>
      <c r="C11" s="1">
        <v>1</v>
      </c>
      <c r="D11" s="1">
        <v>2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2</v>
      </c>
      <c r="N11" s="1">
        <v>0</v>
      </c>
      <c r="O11" s="1">
        <f>AVERAGE(C11:N11)</f>
        <v>0.66666666666666663</v>
      </c>
    </row>
    <row r="12" spans="1:15" ht="30">
      <c r="A12" s="1" t="s">
        <v>41</v>
      </c>
      <c r="B12" s="1"/>
      <c r="C12" s="1" t="s">
        <v>34</v>
      </c>
      <c r="D12" s="1" t="s">
        <v>42</v>
      </c>
      <c r="E12" s="1" t="s">
        <v>42</v>
      </c>
      <c r="F12" s="1" t="s">
        <v>34</v>
      </c>
      <c r="G12" s="1" t="s">
        <v>34</v>
      </c>
      <c r="H12" s="1" t="s">
        <v>42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>
        <f>COUNTIFS(C12:N12,"combo")/COLUMNS(C12:N12)</f>
        <v>0.75</v>
      </c>
    </row>
    <row r="13" spans="1:15">
      <c r="A13" s="1" t="s">
        <v>50</v>
      </c>
      <c r="B13" s="1"/>
      <c r="C13" s="1">
        <v>25</v>
      </c>
      <c r="D13" s="1">
        <v>13</v>
      </c>
      <c r="E13" s="1">
        <v>123</v>
      </c>
      <c r="F13" s="1">
        <v>41</v>
      </c>
      <c r="G13" s="1">
        <v>61</v>
      </c>
      <c r="H13" s="1">
        <f>49+55</f>
        <v>104</v>
      </c>
      <c r="I13" s="1">
        <v>13</v>
      </c>
      <c r="J13" s="1">
        <v>25</v>
      </c>
      <c r="K13" s="1">
        <f>18+25</f>
        <v>43</v>
      </c>
      <c r="L13" s="1">
        <v>50</v>
      </c>
      <c r="M13" s="1">
        <f>28+38</f>
        <v>66</v>
      </c>
      <c r="N13" s="1">
        <f>26+131</f>
        <v>157</v>
      </c>
      <c r="O13" s="1">
        <f>AVERAGE(C13:N13)</f>
        <v>60.083333333333336</v>
      </c>
    </row>
    <row r="14" spans="1:15" ht="30">
      <c r="A14" s="5" t="s">
        <v>56</v>
      </c>
      <c r="B14" s="5"/>
      <c r="C14" s="5">
        <v>1</v>
      </c>
      <c r="D14" s="5">
        <v>1</v>
      </c>
      <c r="E14" s="5">
        <v>1</v>
      </c>
      <c r="F14" s="5">
        <v>1</v>
      </c>
      <c r="G14" s="5">
        <f>12/31</f>
        <v>0.38709677419354838</v>
      </c>
      <c r="H14" s="5">
        <f>30/31</f>
        <v>0.967741935483871</v>
      </c>
      <c r="I14" s="5">
        <v>1</v>
      </c>
      <c r="J14" s="5">
        <v>1</v>
      </c>
      <c r="K14" s="5">
        <v>1</v>
      </c>
      <c r="L14" s="5">
        <v>0.90909090909090906</v>
      </c>
      <c r="M14" s="5">
        <f>31/31</f>
        <v>1</v>
      </c>
      <c r="N14" s="5">
        <f>19/31</f>
        <v>0.61290322580645162</v>
      </c>
      <c r="O14" s="6">
        <f>(8+22+12+30+8+11+10+31+19)/(31*4+11*4+4*4)</f>
        <v>0.82065217391304346</v>
      </c>
    </row>
    <row r="15" spans="1:15">
      <c r="A15" s="5" t="s">
        <v>59</v>
      </c>
      <c r="B15" s="5"/>
      <c r="C15" s="5"/>
      <c r="D15" s="5"/>
      <c r="E15" s="5"/>
      <c r="F15" s="5"/>
      <c r="G15" s="5"/>
      <c r="H15" s="5" t="s">
        <v>37</v>
      </c>
      <c r="I15" s="5"/>
      <c r="J15" s="5"/>
      <c r="K15" s="5"/>
      <c r="L15" s="5" t="s">
        <v>37</v>
      </c>
      <c r="M15" s="5"/>
      <c r="N15" s="5"/>
      <c r="O15" s="6"/>
    </row>
    <row r="16" spans="1:15">
      <c r="A16" s="1">
        <v>22</v>
      </c>
      <c r="B16" s="1">
        <v>3</v>
      </c>
      <c r="C16" s="1">
        <v>158</v>
      </c>
      <c r="D16" s="1">
        <v>159</v>
      </c>
      <c r="E16" s="1">
        <v>160</v>
      </c>
      <c r="F16" s="1">
        <v>161</v>
      </c>
      <c r="G16" s="1">
        <v>162</v>
      </c>
      <c r="H16" s="1">
        <v>163</v>
      </c>
      <c r="I16" s="1">
        <v>164</v>
      </c>
      <c r="J16" s="1">
        <v>165</v>
      </c>
      <c r="K16" s="1">
        <v>166</v>
      </c>
      <c r="L16" s="1">
        <v>167</v>
      </c>
      <c r="M16" s="1">
        <v>168</v>
      </c>
      <c r="N16" s="1">
        <v>169</v>
      </c>
      <c r="O16" s="1"/>
    </row>
    <row r="17" spans="1:15">
      <c r="A17" s="1" t="s">
        <v>39</v>
      </c>
      <c r="B17" s="1"/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37</v>
      </c>
      <c r="J17" s="2" t="s">
        <v>37</v>
      </c>
      <c r="K17" s="2" t="s">
        <v>38</v>
      </c>
      <c r="L17" s="2" t="s">
        <v>37</v>
      </c>
      <c r="M17" s="2" t="s">
        <v>38</v>
      </c>
      <c r="N17" s="2" t="s">
        <v>38</v>
      </c>
      <c r="O17" s="4">
        <f>(COUNTIFS(C17:N17,"yes")/COLUMNS(C17:N17))</f>
        <v>0.75</v>
      </c>
    </row>
    <row r="18" spans="1:15">
      <c r="A18" s="2" t="s">
        <v>40</v>
      </c>
      <c r="B18" s="1"/>
      <c r="C18" s="1">
        <v>0</v>
      </c>
      <c r="D18" s="1">
        <v>0</v>
      </c>
      <c r="E18" s="1">
        <v>0</v>
      </c>
      <c r="F18" s="2">
        <v>0</v>
      </c>
      <c r="G18" s="1">
        <v>0</v>
      </c>
      <c r="H18" s="1">
        <v>0</v>
      </c>
      <c r="I18" s="1">
        <v>7</v>
      </c>
      <c r="J18" s="1">
        <v>6</v>
      </c>
      <c r="K18" s="2">
        <v>0</v>
      </c>
      <c r="L18" s="1">
        <v>6</v>
      </c>
      <c r="M18" s="1">
        <v>0</v>
      </c>
      <c r="N18" s="1">
        <v>0</v>
      </c>
      <c r="O18" s="1">
        <f>AVERAGE(C18:N18)</f>
        <v>1.5833333333333333</v>
      </c>
    </row>
    <row r="19" spans="1:15" ht="30">
      <c r="A19" s="1" t="s">
        <v>41</v>
      </c>
      <c r="B19" s="1"/>
      <c r="C19" s="1" t="s">
        <v>42</v>
      </c>
      <c r="D19" s="1" t="s">
        <v>42</v>
      </c>
      <c r="E19" s="1" t="s">
        <v>34</v>
      </c>
      <c r="F19" s="1" t="s">
        <v>34</v>
      </c>
      <c r="G19" s="1" t="s">
        <v>42</v>
      </c>
      <c r="H19" s="1" t="s">
        <v>34</v>
      </c>
      <c r="I19" s="1" t="s">
        <v>34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>
        <f>COUNTIFS(C19:N19,"combo")/COLUMNS(C19:N19)</f>
        <v>0.33333333333333331</v>
      </c>
    </row>
    <row r="20" spans="1:15">
      <c r="A20" s="1" t="s">
        <v>49</v>
      </c>
      <c r="B20" s="1"/>
      <c r="C20" s="1">
        <f>44-19</f>
        <v>25</v>
      </c>
      <c r="D20" s="1">
        <v>30</v>
      </c>
      <c r="E20" s="1">
        <v>45</v>
      </c>
      <c r="F20" s="1">
        <f>51-12</f>
        <v>39</v>
      </c>
      <c r="G20" s="1">
        <f>53-12+60</f>
        <v>101</v>
      </c>
      <c r="H20" s="1">
        <f>41-9+60</f>
        <v>92</v>
      </c>
      <c r="I20" s="1">
        <f>28+5</f>
        <v>33</v>
      </c>
      <c r="J20" s="1">
        <f>5+37</f>
        <v>42</v>
      </c>
      <c r="K20" s="1">
        <f>48-9</f>
        <v>39</v>
      </c>
      <c r="L20" s="1">
        <f>32+54</f>
        <v>86</v>
      </c>
      <c r="M20" s="1">
        <f>9+120+13</f>
        <v>142</v>
      </c>
      <c r="N20" s="1">
        <v>123</v>
      </c>
      <c r="O20" s="1">
        <f>AVERAGE(C20:N20)</f>
        <v>66.416666666666671</v>
      </c>
    </row>
    <row r="21" spans="1:15" ht="30">
      <c r="A21" s="5" t="s">
        <v>56</v>
      </c>
      <c r="B21" s="5"/>
      <c r="C21" s="5">
        <v>1</v>
      </c>
      <c r="D21" s="5">
        <v>1</v>
      </c>
      <c r="E21" s="5">
        <v>1</v>
      </c>
      <c r="F21" s="5">
        <v>0.90909090909090906</v>
      </c>
      <c r="G21" s="5">
        <f>31/31</f>
        <v>1</v>
      </c>
      <c r="H21" s="5">
        <f>31/31</f>
        <v>1</v>
      </c>
      <c r="I21" s="5">
        <v>1</v>
      </c>
      <c r="J21" s="5">
        <v>1</v>
      </c>
      <c r="K21" s="5">
        <v>1</v>
      </c>
      <c r="L21" s="5">
        <v>1</v>
      </c>
      <c r="M21" s="5">
        <f>31/31</f>
        <v>1</v>
      </c>
      <c r="N21" s="5">
        <f>31/31</f>
        <v>1</v>
      </c>
      <c r="O21" s="5">
        <f>183/184</f>
        <v>0.99456521739130432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2013-04-14T19:02:00Z</dcterms:created>
  <dcterms:modified xsi:type="dcterms:W3CDTF">2013-06-30T22:49:07Z</dcterms:modified>
</cp:coreProperties>
</file>