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iss-grass/Documents/CSE481/alarmgame/analytics/results/5-29/levelDifficulty/"/>
    </mc:Choice>
  </mc:AlternateContent>
  <bookViews>
    <workbookView xWindow="0" yWindow="0" windowWidth="25600" windowHeight="16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0" i="1" l="1"/>
  <c r="J80" i="1"/>
  <c r="F80" i="1"/>
  <c r="I80" i="1"/>
  <c r="H80" i="1"/>
  <c r="G80" i="1"/>
  <c r="C83" i="1"/>
  <c r="B83" i="1"/>
  <c r="K83" i="1"/>
  <c r="D83" i="1"/>
  <c r="J83" i="1"/>
  <c r="F83" i="1"/>
  <c r="I83" i="1"/>
  <c r="H83" i="1"/>
  <c r="G83" i="1"/>
  <c r="C84" i="1"/>
  <c r="B84" i="1"/>
  <c r="K84" i="1"/>
  <c r="D84" i="1"/>
  <c r="J84" i="1"/>
  <c r="E84" i="1"/>
  <c r="F84" i="1"/>
  <c r="I84" i="1"/>
  <c r="H84" i="1"/>
  <c r="G84" i="1"/>
  <c r="K78" i="1"/>
  <c r="J78" i="1"/>
  <c r="F78" i="1"/>
  <c r="I78" i="1"/>
  <c r="H78" i="1"/>
  <c r="G78" i="1"/>
  <c r="C81" i="1"/>
  <c r="K81" i="1"/>
  <c r="J81" i="1"/>
  <c r="F81" i="1"/>
  <c r="I81" i="1"/>
  <c r="H81" i="1"/>
  <c r="G81" i="1"/>
  <c r="K79" i="1"/>
  <c r="J79" i="1"/>
  <c r="F79" i="1"/>
  <c r="I79" i="1"/>
  <c r="H79" i="1"/>
  <c r="G79" i="1"/>
  <c r="K82" i="1"/>
  <c r="J82" i="1"/>
  <c r="F82" i="1"/>
  <c r="I82" i="1"/>
  <c r="H82" i="1"/>
  <c r="G82" i="1"/>
  <c r="K77" i="1"/>
  <c r="J77" i="1"/>
  <c r="F77" i="1"/>
  <c r="I77" i="1"/>
  <c r="H77" i="1"/>
  <c r="G77" i="1"/>
  <c r="S4" i="1"/>
  <c r="M4" i="1"/>
  <c r="U4" i="1"/>
  <c r="S5" i="1"/>
  <c r="M5" i="1"/>
  <c r="U5" i="1"/>
  <c r="S7" i="1"/>
  <c r="M7" i="1"/>
  <c r="U7" i="1"/>
  <c r="S8" i="1"/>
  <c r="M8" i="1"/>
  <c r="U8" i="1"/>
  <c r="M9" i="1"/>
  <c r="U9" i="1"/>
  <c r="R4" i="1"/>
  <c r="T4" i="1"/>
  <c r="R5" i="1"/>
  <c r="T5" i="1"/>
  <c r="R7" i="1"/>
  <c r="T7" i="1"/>
  <c r="R8" i="1"/>
  <c r="T8" i="1"/>
  <c r="T9" i="1"/>
  <c r="L7" i="1"/>
  <c r="B7" i="1"/>
  <c r="N7" i="1"/>
  <c r="B8" i="1"/>
  <c r="P8" i="1"/>
  <c r="P9" i="1"/>
  <c r="P7" i="1"/>
  <c r="O3" i="1"/>
  <c r="O4" i="1"/>
  <c r="O5" i="1"/>
  <c r="O6" i="1"/>
  <c r="O7" i="1"/>
  <c r="O8" i="1"/>
  <c r="O9" i="1"/>
  <c r="O2" i="1"/>
  <c r="N3" i="1"/>
  <c r="N4" i="1"/>
  <c r="N5" i="1"/>
  <c r="N6" i="1"/>
  <c r="N8" i="1"/>
  <c r="N9" i="1"/>
  <c r="N2" i="1"/>
  <c r="K3" i="1"/>
  <c r="K4" i="1"/>
  <c r="C5" i="1"/>
  <c r="K5" i="1"/>
  <c r="K6" i="1"/>
  <c r="C7" i="1"/>
  <c r="K7" i="1"/>
  <c r="C8" i="1"/>
  <c r="K8" i="1"/>
  <c r="K9" i="1"/>
  <c r="K2" i="1"/>
  <c r="D8" i="1"/>
  <c r="D7" i="1"/>
  <c r="E7" i="1"/>
  <c r="J3" i="1"/>
  <c r="J4" i="1"/>
  <c r="J5" i="1"/>
  <c r="J6" i="1"/>
  <c r="J7" i="1"/>
  <c r="J8" i="1"/>
  <c r="J9" i="1"/>
  <c r="J2" i="1"/>
  <c r="F3" i="1"/>
  <c r="I3" i="1"/>
  <c r="F4" i="1"/>
  <c r="I4" i="1"/>
  <c r="F5" i="1"/>
  <c r="I5" i="1"/>
  <c r="F6" i="1"/>
  <c r="I6" i="1"/>
  <c r="F7" i="1"/>
  <c r="I7" i="1"/>
  <c r="F8" i="1"/>
  <c r="I8" i="1"/>
  <c r="F9" i="1"/>
  <c r="I9" i="1"/>
  <c r="F2" i="1"/>
  <c r="I2" i="1"/>
  <c r="G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<sst xmlns="http://schemas.openxmlformats.org/spreadsheetml/2006/main" count="61" uniqueCount="34">
  <si>
    <t>level</t>
  </si>
  <si>
    <t>total</t>
  </si>
  <si>
    <t>failed</t>
  </si>
  <si>
    <t>timeout</t>
  </si>
  <si>
    <t>won</t>
  </si>
  <si>
    <t>digit pieces</t>
  </si>
  <si>
    <t>grid</t>
  </si>
  <si>
    <t>seasons</t>
  </si>
  <si>
    <t>pairs</t>
  </si>
  <si>
    <t>shift</t>
  </si>
  <si>
    <t>roman numerials</t>
  </si>
  <si>
    <t>keys</t>
  </si>
  <si>
    <t>percentge of failure</t>
  </si>
  <si>
    <t>percentage of timeout</t>
  </si>
  <si>
    <t>hardest</t>
  </si>
  <si>
    <t>added later</t>
  </si>
  <si>
    <t>hard</t>
  </si>
  <si>
    <t>incorrect answer</t>
  </si>
  <si>
    <t>percentage of incorrect answer</t>
  </si>
  <si>
    <t>quit</t>
  </si>
  <si>
    <t>minutes</t>
  </si>
  <si>
    <t>success rate</t>
  </si>
  <si>
    <t>time power up</t>
  </si>
  <si>
    <t>hint power up</t>
  </si>
  <si>
    <t>%time power up</t>
  </si>
  <si>
    <t>%hint power up</t>
  </si>
  <si>
    <t>double hint in 1 level</t>
  </si>
  <si>
    <t>%double hint</t>
  </si>
  <si>
    <t>fail with hint</t>
  </si>
  <si>
    <t>win with hint</t>
  </si>
  <si>
    <t>%win with hint</t>
  </si>
  <si>
    <t>%fail with hint</t>
  </si>
  <si>
    <t>%failure of attempt using hint</t>
  </si>
  <si>
    <t>% failure of all 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</si>
</sst>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766A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1" fillId="5" borderId="1" xfId="0" applyFont="1" applyFill="1" applyBorder="1"/>
    <xf numFmtId="0" fontId="1" fillId="5" borderId="2" xfId="0" applyFont="1" applyFill="1" applyBorder="1"/>
    <xf numFmtId="10" fontId="0" fillId="0" borderId="0" xfId="0" applyNumberFormat="1"/>
    <xf numFmtId="0" fontId="1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4F4B"/>
      <color rgb="FFE36E5C"/>
      <color rgb="FFF4766A"/>
      <color rgb="FFF4A46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Failure </a:t>
            </a:r>
            <a:r>
              <a:rPr lang="en-US" altLang="zh-CN" sz="1600" b="1"/>
              <a:t>rates</a:t>
            </a:r>
            <a:r>
              <a:rPr lang="en-US" altLang="zh-CN" sz="1600" b="1" baseline="0"/>
              <a:t> from two causes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percentage of timeout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digit pieces</c:v>
                </c:pt>
                <c:pt idx="1">
                  <c:v>minutes</c:v>
                </c:pt>
                <c:pt idx="2">
                  <c:v>grid</c:v>
                </c:pt>
                <c:pt idx="3">
                  <c:v>seasons</c:v>
                </c:pt>
                <c:pt idx="4">
                  <c:v>pairs</c:v>
                </c:pt>
                <c:pt idx="5">
                  <c:v>shift</c:v>
                </c:pt>
                <c:pt idx="6">
                  <c:v>roman numerials</c:v>
                </c:pt>
                <c:pt idx="7">
                  <c:v>keys</c:v>
                </c:pt>
              </c:strCache>
            </c: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0.0</c:v>
                </c:pt>
                <c:pt idx="1">
                  <c:v>0.0048780487804878</c:v>
                </c:pt>
                <c:pt idx="2">
                  <c:v>0.102564102564103</c:v>
                </c:pt>
                <c:pt idx="3">
                  <c:v>0.0991735537190082</c:v>
                </c:pt>
                <c:pt idx="4">
                  <c:v>0.037037037037037</c:v>
                </c:pt>
                <c:pt idx="5">
                  <c:v>0.0588235294117647</c:v>
                </c:pt>
                <c:pt idx="6">
                  <c:v>0.0</c:v>
                </c:pt>
                <c:pt idx="7">
                  <c:v>0.015625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percentage of incorrect answer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digit pieces</c:v>
                </c:pt>
                <c:pt idx="1">
                  <c:v>minutes</c:v>
                </c:pt>
                <c:pt idx="2">
                  <c:v>grid</c:v>
                </c:pt>
                <c:pt idx="3">
                  <c:v>seasons</c:v>
                </c:pt>
                <c:pt idx="4">
                  <c:v>pairs</c:v>
                </c:pt>
                <c:pt idx="5">
                  <c:v>shift</c:v>
                </c:pt>
                <c:pt idx="6">
                  <c:v>roman numerials</c:v>
                </c:pt>
                <c:pt idx="7">
                  <c:v>keys</c:v>
                </c:pt>
              </c:strCache>
            </c:strRef>
          </c:cat>
          <c:val>
            <c:numRef>
              <c:f>Sheet1!$I$2:$I$9</c:f>
              <c:numCache>
                <c:formatCode>General</c:formatCode>
                <c:ptCount val="8"/>
                <c:pt idx="0">
                  <c:v>0.129554655870445</c:v>
                </c:pt>
                <c:pt idx="1">
                  <c:v>0.380487804878049</c:v>
                </c:pt>
                <c:pt idx="2">
                  <c:v>0.102564102564103</c:v>
                </c:pt>
                <c:pt idx="3">
                  <c:v>0.264462809917355</c:v>
                </c:pt>
                <c:pt idx="4">
                  <c:v>0.111111111111111</c:v>
                </c:pt>
                <c:pt idx="5">
                  <c:v>0.676470588235294</c:v>
                </c:pt>
                <c:pt idx="6">
                  <c:v>0.40983606557377</c:v>
                </c:pt>
                <c:pt idx="7">
                  <c:v>0.28125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1899712"/>
        <c:axId val="-301897664"/>
      </c:lineChart>
      <c:catAx>
        <c:axId val="-30189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1897664"/>
        <c:crosses val="autoZero"/>
        <c:auto val="1"/>
        <c:lblAlgn val="ctr"/>
        <c:lblOffset val="100"/>
        <c:noMultiLvlLbl val="0"/>
      </c:catAx>
      <c:valAx>
        <c:axId val="-3018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189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 completions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digit pieces</c:v>
                </c:pt>
                <c:pt idx="1">
                  <c:v>minutes</c:v>
                </c:pt>
                <c:pt idx="2">
                  <c:v>grid</c:v>
                </c:pt>
                <c:pt idx="3">
                  <c:v>seasons</c:v>
                </c:pt>
                <c:pt idx="4">
                  <c:v>pairs</c:v>
                </c:pt>
                <c:pt idx="5">
                  <c:v>shift</c:v>
                </c:pt>
                <c:pt idx="6">
                  <c:v>roman numerials</c:v>
                </c:pt>
                <c:pt idx="7">
                  <c:v>keys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200.0</c:v>
                </c:pt>
                <c:pt idx="1">
                  <c:v>91.0</c:v>
                </c:pt>
                <c:pt idx="2">
                  <c:v>99.0</c:v>
                </c:pt>
                <c:pt idx="3">
                  <c:v>65.0</c:v>
                </c:pt>
                <c:pt idx="4">
                  <c:v>22.0</c:v>
                </c:pt>
                <c:pt idx="5">
                  <c:v>25.0</c:v>
                </c:pt>
                <c:pt idx="6">
                  <c:v>27.0</c:v>
                </c:pt>
                <c:pt idx="7">
                  <c:v>40.0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digit pieces</c:v>
                </c:pt>
                <c:pt idx="1">
                  <c:v>minutes</c:v>
                </c:pt>
                <c:pt idx="2">
                  <c:v>grid</c:v>
                </c:pt>
                <c:pt idx="3">
                  <c:v>seasons</c:v>
                </c:pt>
                <c:pt idx="4">
                  <c:v>pairs</c:v>
                </c:pt>
                <c:pt idx="5">
                  <c:v>shift</c:v>
                </c:pt>
                <c:pt idx="6">
                  <c:v>roman numerials</c:v>
                </c:pt>
                <c:pt idx="7">
                  <c:v>keys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32.0</c:v>
                </c:pt>
                <c:pt idx="1">
                  <c:v>79.0</c:v>
                </c:pt>
                <c:pt idx="2">
                  <c:v>32.0</c:v>
                </c:pt>
                <c:pt idx="3">
                  <c:v>44.0</c:v>
                </c:pt>
                <c:pt idx="4">
                  <c:v>4.0</c:v>
                </c:pt>
                <c:pt idx="5">
                  <c:v>100.0</c:v>
                </c:pt>
                <c:pt idx="6">
                  <c:v>25.0</c:v>
                </c:pt>
                <c:pt idx="7">
                  <c:v>19.0</c:v>
                </c:pt>
              </c:numCache>
            </c:numRef>
          </c:val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quit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digit pieces</c:v>
                </c:pt>
                <c:pt idx="1">
                  <c:v>minutes</c:v>
                </c:pt>
                <c:pt idx="2">
                  <c:v>grid</c:v>
                </c:pt>
                <c:pt idx="3">
                  <c:v>seasons</c:v>
                </c:pt>
                <c:pt idx="4">
                  <c:v>pairs</c:v>
                </c:pt>
                <c:pt idx="5">
                  <c:v>shift</c:v>
                </c:pt>
                <c:pt idx="6">
                  <c:v>roman numerials</c:v>
                </c:pt>
                <c:pt idx="7">
                  <c:v>keys</c:v>
                </c:pt>
              </c:strCache>
            </c:strRef>
          </c:cat>
          <c:val>
            <c:numRef>
              <c:f>Sheet1!$J$2:$J$9</c:f>
              <c:numCache>
                <c:formatCode>General</c:formatCode>
                <c:ptCount val="8"/>
                <c:pt idx="0">
                  <c:v>15.0</c:v>
                </c:pt>
                <c:pt idx="1">
                  <c:v>35.0</c:v>
                </c:pt>
                <c:pt idx="2">
                  <c:v>25.0</c:v>
                </c:pt>
                <c:pt idx="3">
                  <c:v>12.0</c:v>
                </c:pt>
                <c:pt idx="4">
                  <c:v>1.0</c:v>
                </c:pt>
                <c:pt idx="5">
                  <c:v>11.0</c:v>
                </c:pt>
                <c:pt idx="6">
                  <c:v>9.0</c:v>
                </c:pt>
                <c:pt idx="7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01852736"/>
        <c:axId val="-301849984"/>
      </c:barChart>
      <c:catAx>
        <c:axId val="-3018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1849984"/>
        <c:crosses val="autoZero"/>
        <c:auto val="1"/>
        <c:lblAlgn val="ctr"/>
        <c:lblOffset val="100"/>
        <c:noMultiLvlLbl val="0"/>
      </c:catAx>
      <c:valAx>
        <c:axId val="-3018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attempts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18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success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digit pieces</c:v>
                </c:pt>
                <c:pt idx="1">
                  <c:v>minutes</c:v>
                </c:pt>
                <c:pt idx="2">
                  <c:v>grid</c:v>
                </c:pt>
                <c:pt idx="3">
                  <c:v>seasons</c:v>
                </c:pt>
                <c:pt idx="4">
                  <c:v>pairs</c:v>
                </c:pt>
                <c:pt idx="5">
                  <c:v>shift</c:v>
                </c:pt>
                <c:pt idx="6">
                  <c:v>roman numerials</c:v>
                </c:pt>
                <c:pt idx="7">
                  <c:v>keys</c:v>
                </c:pt>
              </c:strCache>
            </c:strRef>
          </c:cat>
          <c:val>
            <c:numRef>
              <c:f>Sheet1!$K$2:$K$9</c:f>
              <c:numCache>
                <c:formatCode>0.00%</c:formatCode>
                <c:ptCount val="8"/>
                <c:pt idx="0">
                  <c:v>0.809716599190283</c:v>
                </c:pt>
                <c:pt idx="1">
                  <c:v>0.44390243902439</c:v>
                </c:pt>
                <c:pt idx="2">
                  <c:v>0.634615384615384</c:v>
                </c:pt>
                <c:pt idx="3">
                  <c:v>0.537190082644628</c:v>
                </c:pt>
                <c:pt idx="4">
                  <c:v>0.814814814814815</c:v>
                </c:pt>
                <c:pt idx="5">
                  <c:v>0.183823529411765</c:v>
                </c:pt>
                <c:pt idx="6">
                  <c:v>0.442622950819672</c:v>
                </c:pt>
                <c:pt idx="7">
                  <c:v>0.625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1827568"/>
        <c:axId val="-301824816"/>
      </c:barChart>
      <c:catAx>
        <c:axId val="-30182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1824816"/>
        <c:crosses val="autoZero"/>
        <c:auto val="1"/>
        <c:lblAlgn val="ctr"/>
        <c:lblOffset val="100"/>
        <c:noMultiLvlLbl val="0"/>
      </c:catAx>
      <c:valAx>
        <c:axId val="-3018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182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up usage in each puzzle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%time power 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digit pieces</c:v>
                </c:pt>
                <c:pt idx="1">
                  <c:v>minutes</c:v>
                </c:pt>
                <c:pt idx="2">
                  <c:v>grid</c:v>
                </c:pt>
                <c:pt idx="3">
                  <c:v>seasons</c:v>
                </c:pt>
                <c:pt idx="4">
                  <c:v>pairs</c:v>
                </c:pt>
                <c:pt idx="5">
                  <c:v>shift</c:v>
                </c:pt>
                <c:pt idx="6">
                  <c:v>roman numerials</c:v>
                </c:pt>
                <c:pt idx="7">
                  <c:v>keys</c:v>
                </c:pt>
              </c:strCache>
            </c:strRef>
          </c:cat>
          <c:val>
            <c:numRef>
              <c:f>Sheet1!$N$2:$N$9</c:f>
              <c:numCache>
                <c:formatCode>General</c:formatCode>
                <c:ptCount val="8"/>
                <c:pt idx="0">
                  <c:v>0.0364372469635627</c:v>
                </c:pt>
                <c:pt idx="1">
                  <c:v>0.0341463414634146</c:v>
                </c:pt>
                <c:pt idx="2">
                  <c:v>0.134615384615385</c:v>
                </c:pt>
                <c:pt idx="3">
                  <c:v>0.132231404958678</c:v>
                </c:pt>
                <c:pt idx="4">
                  <c:v>0.0740740740740741</c:v>
                </c:pt>
                <c:pt idx="5">
                  <c:v>0.0955882352941176</c:v>
                </c:pt>
                <c:pt idx="6">
                  <c:v>0.0</c:v>
                </c:pt>
                <c:pt idx="7">
                  <c:v>0.046875</c:v>
                </c:pt>
              </c:numCache>
            </c:numRef>
          </c:val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%hint power 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digit pieces</c:v>
                </c:pt>
                <c:pt idx="1">
                  <c:v>minutes</c:v>
                </c:pt>
                <c:pt idx="2">
                  <c:v>grid</c:v>
                </c:pt>
                <c:pt idx="3">
                  <c:v>seasons</c:v>
                </c:pt>
                <c:pt idx="4">
                  <c:v>pairs</c:v>
                </c:pt>
                <c:pt idx="5">
                  <c:v>shift</c:v>
                </c:pt>
                <c:pt idx="6">
                  <c:v>roman numerials</c:v>
                </c:pt>
                <c:pt idx="7">
                  <c:v>keys</c:v>
                </c:pt>
              </c:strCache>
            </c:strRef>
          </c:cat>
          <c:val>
            <c:numRef>
              <c:f>Sheet1!$O$2:$O$9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0.448717948717949</c:v>
                </c:pt>
                <c:pt idx="3">
                  <c:v>0.256198347107438</c:v>
                </c:pt>
                <c:pt idx="4">
                  <c:v>0.0</c:v>
                </c:pt>
                <c:pt idx="5">
                  <c:v>0.360294117647059</c:v>
                </c:pt>
                <c:pt idx="6">
                  <c:v>0.475409836065574</c:v>
                </c:pt>
                <c:pt idx="7">
                  <c:v>0.078125</c:v>
                </c:pt>
              </c:numCache>
            </c:numRef>
          </c:val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%double hint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digit pieces</c:v>
                </c:pt>
                <c:pt idx="1">
                  <c:v>minutes</c:v>
                </c:pt>
                <c:pt idx="2">
                  <c:v>grid</c:v>
                </c:pt>
                <c:pt idx="3">
                  <c:v>seasons</c:v>
                </c:pt>
                <c:pt idx="4">
                  <c:v>pairs</c:v>
                </c:pt>
                <c:pt idx="5">
                  <c:v>shift</c:v>
                </c:pt>
                <c:pt idx="6">
                  <c:v>roman numerials</c:v>
                </c:pt>
                <c:pt idx="7">
                  <c:v>keys</c:v>
                </c:pt>
              </c:strCache>
            </c:strRef>
          </c:cat>
          <c:val>
            <c:numRef>
              <c:f>Sheet1!$P$2:$P$9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0.132352941176471</c:v>
                </c:pt>
                <c:pt idx="6">
                  <c:v>0.0491803278688524</c:v>
                </c:pt>
                <c:pt idx="7">
                  <c:v>0.015625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5424016"/>
        <c:axId val="-368802512"/>
      </c:barChart>
      <c:catAx>
        <c:axId val="-29542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8802512"/>
        <c:crosses val="autoZero"/>
        <c:auto val="1"/>
        <c:lblAlgn val="ctr"/>
        <c:lblOffset val="100"/>
        <c:noMultiLvlLbl val="0"/>
      </c:catAx>
      <c:valAx>
        <c:axId val="-3688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54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failure rate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Sheet1!$B$54:$B$56</c:f>
              <c:strCache>
                <c:ptCount val="3"/>
                <c:pt idx="0">
                  <c:v>% failure of all attempts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Sheet1!$A$57:$A$61</c:f>
              <c:strCache>
                <c:ptCount val="5"/>
                <c:pt idx="0">
                  <c:v>grid</c:v>
                </c:pt>
                <c:pt idx="1">
                  <c:v>seasons</c:v>
                </c:pt>
                <c:pt idx="2">
                  <c:v>shift</c:v>
                </c:pt>
                <c:pt idx="3">
                  <c:v>roman numerials</c:v>
                </c:pt>
                <c:pt idx="4">
                  <c:v>keys</c:v>
                </c:pt>
              </c:strCache>
            </c:strRef>
          </c:cat>
          <c:val>
            <c:numRef>
              <c:f>Sheet1!$B$57:$B$61</c:f>
              <c:numCache>
                <c:formatCode>General</c:formatCode>
                <c:ptCount val="5"/>
                <c:pt idx="0">
                  <c:v>0.205128205128205</c:v>
                </c:pt>
                <c:pt idx="1">
                  <c:v>0.363636363636364</c:v>
                </c:pt>
                <c:pt idx="2">
                  <c:v>0.735294117647059</c:v>
                </c:pt>
                <c:pt idx="3">
                  <c:v>0.40983606557377</c:v>
                </c:pt>
                <c:pt idx="4">
                  <c:v>0.296875</c:v>
                </c:pt>
              </c:numCache>
            </c:numRef>
          </c:val>
        </c:ser>
        <c:ser>
          <c:idx val="1"/>
          <c:order val="1"/>
          <c:tx>
            <c:strRef>
              <c:f>Sheet1!$C$54:$C$56</c:f>
              <c:strCache>
                <c:ptCount val="3"/>
                <c:pt idx="0">
                  <c:v>%failure of attempt using hint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Sheet1!$A$57:$A$61</c:f>
              <c:strCache>
                <c:ptCount val="5"/>
                <c:pt idx="0">
                  <c:v>grid</c:v>
                </c:pt>
                <c:pt idx="1">
                  <c:v>seasons</c:v>
                </c:pt>
                <c:pt idx="2">
                  <c:v>shift</c:v>
                </c:pt>
                <c:pt idx="3">
                  <c:v>roman numerials</c:v>
                </c:pt>
                <c:pt idx="4">
                  <c:v>keys</c:v>
                </c:pt>
              </c:strCache>
            </c:strRef>
          </c:cat>
          <c:val>
            <c:numRef>
              <c:f>Sheet1!$C$57:$C$61</c:f>
              <c:numCache>
                <c:formatCode>General</c:formatCode>
                <c:ptCount val="5"/>
                <c:pt idx="0">
                  <c:v>0.3</c:v>
                </c:pt>
                <c:pt idx="1">
                  <c:v>0.516129032258064</c:v>
                </c:pt>
                <c:pt idx="2">
                  <c:v>0.63265306122449</c:v>
                </c:pt>
                <c:pt idx="3">
                  <c:v>0.379310344827586</c:v>
                </c:pt>
                <c:pt idx="4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1529744"/>
        <c:axId val="-294951264"/>
      </c:barChart>
      <c:catAx>
        <c:axId val="-3015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951264"/>
        <c:crosses val="autoZero"/>
        <c:auto val="1"/>
        <c:lblAlgn val="ctr"/>
        <c:lblOffset val="100"/>
        <c:noMultiLvlLbl val="0"/>
      </c:catAx>
      <c:valAx>
        <c:axId val="-2949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15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Failure rates from two causes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Sheet1!$K$1</c:f>
              <c:strCache>
                <c:ptCount val="1"/>
                <c:pt idx="0">
                  <c:v>success rate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digit pieces</c:v>
                </c:pt>
                <c:pt idx="1">
                  <c:v>minutes</c:v>
                </c:pt>
                <c:pt idx="2">
                  <c:v>grid</c:v>
                </c:pt>
                <c:pt idx="3">
                  <c:v>seasons</c:v>
                </c:pt>
                <c:pt idx="4">
                  <c:v>pairs</c:v>
                </c:pt>
                <c:pt idx="5">
                  <c:v>shift</c:v>
                </c:pt>
                <c:pt idx="6">
                  <c:v>roman numerials</c:v>
                </c:pt>
                <c:pt idx="7">
                  <c:v>keys</c:v>
                </c:pt>
              </c:strCache>
            </c:strRef>
          </c:cat>
          <c:val>
            <c:numRef>
              <c:f>Sheet1!$K$2:$K$9</c:f>
              <c:numCache>
                <c:formatCode>0.00%</c:formatCode>
                <c:ptCount val="8"/>
                <c:pt idx="0">
                  <c:v>0.809716599190283</c:v>
                </c:pt>
                <c:pt idx="1">
                  <c:v>0.44390243902439</c:v>
                </c:pt>
                <c:pt idx="2">
                  <c:v>0.634615384615384</c:v>
                </c:pt>
                <c:pt idx="3">
                  <c:v>0.537190082644628</c:v>
                </c:pt>
                <c:pt idx="4">
                  <c:v>0.814814814814815</c:v>
                </c:pt>
                <c:pt idx="5">
                  <c:v>0.183823529411765</c:v>
                </c:pt>
                <c:pt idx="6">
                  <c:v>0.442622950819672</c:v>
                </c:pt>
                <c:pt idx="7">
                  <c:v>0.625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93705696"/>
        <c:axId val="-300773392"/>
      </c:barChar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percentage of timeout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digit pieces</c:v>
                </c:pt>
                <c:pt idx="1">
                  <c:v>minutes</c:v>
                </c:pt>
                <c:pt idx="2">
                  <c:v>grid</c:v>
                </c:pt>
                <c:pt idx="3">
                  <c:v>seasons</c:v>
                </c:pt>
                <c:pt idx="4">
                  <c:v>pairs</c:v>
                </c:pt>
                <c:pt idx="5">
                  <c:v>shift</c:v>
                </c:pt>
                <c:pt idx="6">
                  <c:v>roman numerials</c:v>
                </c:pt>
                <c:pt idx="7">
                  <c:v>keys</c:v>
                </c:pt>
              </c:strCache>
            </c: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0.0</c:v>
                </c:pt>
                <c:pt idx="1">
                  <c:v>0.0048780487804878</c:v>
                </c:pt>
                <c:pt idx="2">
                  <c:v>0.102564102564103</c:v>
                </c:pt>
                <c:pt idx="3">
                  <c:v>0.0991735537190082</c:v>
                </c:pt>
                <c:pt idx="4">
                  <c:v>0.037037037037037</c:v>
                </c:pt>
                <c:pt idx="5">
                  <c:v>0.0588235294117647</c:v>
                </c:pt>
                <c:pt idx="6">
                  <c:v>0.0</c:v>
                </c:pt>
                <c:pt idx="7">
                  <c:v>0.015625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percentage of incorrect answer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digit pieces</c:v>
                </c:pt>
                <c:pt idx="1">
                  <c:v>minutes</c:v>
                </c:pt>
                <c:pt idx="2">
                  <c:v>grid</c:v>
                </c:pt>
                <c:pt idx="3">
                  <c:v>seasons</c:v>
                </c:pt>
                <c:pt idx="4">
                  <c:v>pairs</c:v>
                </c:pt>
                <c:pt idx="5">
                  <c:v>shift</c:v>
                </c:pt>
                <c:pt idx="6">
                  <c:v>roman numerials</c:v>
                </c:pt>
                <c:pt idx="7">
                  <c:v>keys</c:v>
                </c:pt>
              </c:strCache>
            </c:strRef>
          </c:cat>
          <c:val>
            <c:numRef>
              <c:f>Sheet1!$I$2:$I$9</c:f>
              <c:numCache>
                <c:formatCode>General</c:formatCode>
                <c:ptCount val="8"/>
                <c:pt idx="0">
                  <c:v>0.129554655870445</c:v>
                </c:pt>
                <c:pt idx="1">
                  <c:v>0.380487804878049</c:v>
                </c:pt>
                <c:pt idx="2">
                  <c:v>0.102564102564103</c:v>
                </c:pt>
                <c:pt idx="3">
                  <c:v>0.264462809917355</c:v>
                </c:pt>
                <c:pt idx="4">
                  <c:v>0.111111111111111</c:v>
                </c:pt>
                <c:pt idx="5">
                  <c:v>0.676470588235294</c:v>
                </c:pt>
                <c:pt idx="6">
                  <c:v>0.40983606557377</c:v>
                </c:pt>
                <c:pt idx="7">
                  <c:v>0.28125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705696"/>
        <c:axId val="-300773392"/>
      </c:lineChart>
      <c:catAx>
        <c:axId val="-2937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0773392"/>
        <c:crosses val="autoZero"/>
        <c:auto val="1"/>
        <c:lblAlgn val="ctr"/>
        <c:lblOffset val="100"/>
        <c:noMultiLvlLbl val="0"/>
      </c:catAx>
      <c:valAx>
        <c:axId val="-3007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7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failure rate after reordering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Sheet1!$G$76</c:f>
              <c:strCache>
                <c:ptCount val="1"/>
                <c:pt idx="0">
                  <c:v>percentge of failure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Sheet1!$A$77:$A$84</c:f>
              <c:strCache>
                <c:ptCount val="8"/>
                <c:pt idx="0">
                  <c:v>digit pieces</c:v>
                </c:pt>
                <c:pt idx="1">
                  <c:v>pairs</c:v>
                </c:pt>
                <c:pt idx="2">
                  <c:v>grid</c:v>
                </c:pt>
                <c:pt idx="3">
                  <c:v>keys</c:v>
                </c:pt>
                <c:pt idx="4">
                  <c:v>seasons</c:v>
                </c:pt>
                <c:pt idx="5">
                  <c:v>minutes</c:v>
                </c:pt>
                <c:pt idx="6">
                  <c:v>roman numerials</c:v>
                </c:pt>
                <c:pt idx="7">
                  <c:v>shift</c:v>
                </c:pt>
              </c:strCache>
            </c:strRef>
          </c:cat>
          <c:val>
            <c:numRef>
              <c:f>Sheet1!$G$77:$G$84</c:f>
              <c:numCache>
                <c:formatCode>General</c:formatCode>
                <c:ptCount val="8"/>
                <c:pt idx="0">
                  <c:v>0.129554655870445</c:v>
                </c:pt>
                <c:pt idx="1">
                  <c:v>0.148148148148148</c:v>
                </c:pt>
                <c:pt idx="2">
                  <c:v>0.205128205128205</c:v>
                </c:pt>
                <c:pt idx="3">
                  <c:v>0.296875</c:v>
                </c:pt>
                <c:pt idx="4">
                  <c:v>0.363636363636364</c:v>
                </c:pt>
                <c:pt idx="5">
                  <c:v>0.385365853658537</c:v>
                </c:pt>
                <c:pt idx="6">
                  <c:v>0.40983606557377</c:v>
                </c:pt>
                <c:pt idx="7">
                  <c:v>0.735294117647059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73552"/>
        <c:axId val="-258500368"/>
      </c:barChart>
      <c:catAx>
        <c:axId val="-20877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500368"/>
        <c:crosses val="autoZero"/>
        <c:auto val="1"/>
        <c:lblAlgn val="ctr"/>
        <c:lblOffset val="100"/>
        <c:noMultiLvlLbl val="0"/>
      </c:catAx>
      <c:valAx>
        <c:axId val="-2585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7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74706</xdr:colOff>
      <xdr:row>15</xdr:row>
      <xdr:rowOff>19048</xdr:rowOff>
    </xdr:from>
    <xdr:to>
      <xdr:col>6</xdr:col>
      <xdr:colOff>1204632</xdr:colOff>
      <xdr:row>36</xdr:row>
      <xdr:rowOff>84043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1028700</xdr:colOff>
      <xdr:row>17</xdr:row>
      <xdr:rowOff>63500</xdr:rowOff>
    </xdr:from>
    <xdr:to>
      <xdr:col>6</xdr:col>
      <xdr:colOff>0</xdr:colOff>
      <xdr:row>18</xdr:row>
      <xdr:rowOff>152400</xdr:rowOff>
    </xdr:to>
    <xdr:sp macro="" textlink="">
      <xdr:nvSpPr>
        <xdr:cNvPr id="7" name="Down Arrow 6"/>
        <xdr:cNvSpPr/>
      </xdr:nvSpPr>
      <xdr:spPr>
        <a:xfrm>
          <a:off x="5473700" y="3517900"/>
          <a:ext cx="114300" cy="292100"/>
        </a:xfrm>
        <a:prstGeom prst="downArrow">
          <a:avLst/>
        </a:prstGeom>
        <a:solidFill>
          <a:srgbClr val="FF4F4B"/>
        </a:solidFill>
        <a:ln>
          <a:solidFill>
            <a:srgbClr val="FF4F4B"/>
          </a:solidFill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190500</xdr:colOff>
      <xdr:row>22</xdr:row>
      <xdr:rowOff>50800</xdr:rowOff>
    </xdr:from>
    <xdr:to>
      <xdr:col>2</xdr:col>
      <xdr:colOff>304800</xdr:colOff>
      <xdr:row>23</xdr:row>
      <xdr:rowOff>139700</xdr:rowOff>
    </xdr:to>
    <xdr:sp macro="" textlink="">
      <xdr:nvSpPr>
        <xdr:cNvPr id="8" name="Down Arrow 7"/>
        <xdr:cNvSpPr/>
      </xdr:nvSpPr>
      <xdr:spPr>
        <a:xfrm>
          <a:off x="2159000" y="4521200"/>
          <a:ext cx="114300" cy="292100"/>
        </a:xfrm>
        <a:prstGeom prst="downArrow">
          <a:avLst/>
        </a:prstGeom>
        <a:solidFill>
          <a:srgbClr val="FF4F4B"/>
        </a:solidFill>
        <a:ln>
          <a:solidFill>
            <a:srgbClr val="FF4F4B"/>
          </a:solidFill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203200</xdr:colOff>
      <xdr:row>24</xdr:row>
      <xdr:rowOff>127001</xdr:rowOff>
    </xdr:from>
    <xdr:to>
      <xdr:col>4</xdr:col>
      <xdr:colOff>317500</xdr:colOff>
      <xdr:row>26</xdr:row>
      <xdr:rowOff>12700</xdr:rowOff>
    </xdr:to>
    <xdr:sp macro="" textlink="">
      <xdr:nvSpPr>
        <xdr:cNvPr id="9" name="Down Arrow 8"/>
        <xdr:cNvSpPr/>
      </xdr:nvSpPr>
      <xdr:spPr>
        <a:xfrm>
          <a:off x="3831771" y="5025572"/>
          <a:ext cx="114300" cy="293914"/>
        </a:xfrm>
        <a:prstGeom prst="downArrow">
          <a:avLst/>
        </a:prstGeom>
        <a:solidFill>
          <a:srgbClr val="FF4F4B"/>
        </a:solidFill>
        <a:ln>
          <a:solidFill>
            <a:srgbClr val="FF4F4B"/>
          </a:solidFill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520138</xdr:colOff>
      <xdr:row>16</xdr:row>
      <xdr:rowOff>44475</xdr:rowOff>
    </xdr:from>
    <xdr:to>
      <xdr:col>16</xdr:col>
      <xdr:colOff>8671</xdr:colOff>
      <xdr:row>33</xdr:row>
      <xdr:rowOff>89379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66902</xdr:colOff>
      <xdr:row>38</xdr:row>
      <xdr:rowOff>11791</xdr:rowOff>
    </xdr:from>
    <xdr:to>
      <xdr:col>7</xdr:col>
      <xdr:colOff>1361848</xdr:colOff>
      <xdr:row>51</xdr:row>
      <xdr:rowOff>101598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337309</xdr:colOff>
      <xdr:row>36</xdr:row>
      <xdr:rowOff>78760</xdr:rowOff>
    </xdr:from>
    <xdr:to>
      <xdr:col>12</xdr:col>
      <xdr:colOff>826634</xdr:colOff>
      <xdr:row>49</xdr:row>
      <xdr:rowOff>168567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669552</xdr:colOff>
      <xdr:row>56</xdr:row>
      <xdr:rowOff>197224</xdr:rowOff>
    </xdr:from>
    <xdr:to>
      <xdr:col>7</xdr:col>
      <xdr:colOff>1151405</xdr:colOff>
      <xdr:row>70</xdr:row>
      <xdr:rowOff>64248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1157941</xdr:colOff>
      <xdr:row>16</xdr:row>
      <xdr:rowOff>1119</xdr:rowOff>
    </xdr:from>
    <xdr:to>
      <xdr:col>10</xdr:col>
      <xdr:colOff>563094</xdr:colOff>
      <xdr:row>32</xdr:row>
      <xdr:rowOff>37352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1313891</xdr:colOff>
      <xdr:row>87</xdr:row>
      <xdr:rowOff>94502</xdr:rowOff>
    </xdr:from>
    <xdr:to>
      <xdr:col>6</xdr:col>
      <xdr:colOff>40156</xdr:colOff>
      <xdr:row>100</xdr:row>
      <xdr:rowOff>166966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tabSelected="1" zoomScale="35" zoomScaleNormal="25" zoomScalePageLayoutView="25" workbookViewId="0">
      <selection activeCell="I66" sqref="I66"/>
    </sheetView>
  </sheetViews>
  <sheetFormatPr baseColWidth="10" defaultRowHeight="16" x14ac:dyDescent="0.2"/>
  <cols>
    <col min="1" max="1" width="15" bestFit="1" customWidth="1"/>
    <col min="2" max="2" width="20.1640625" bestFit="1" customWidth="1"/>
    <col min="3" max="3" width="20" bestFit="1" customWidth="1"/>
    <col min="6" max="6" width="15" bestFit="1" customWidth="1"/>
    <col min="7" max="7" width="17.1640625" bestFit="1" customWidth="1"/>
    <col min="8" max="8" width="19.33203125" bestFit="1" customWidth="1"/>
    <col min="9" max="9" width="27" bestFit="1" customWidth="1"/>
    <col min="12" max="12" width="13.33203125" bestFit="1" customWidth="1"/>
    <col min="13" max="13" width="12.83203125" bestFit="1" customWidth="1"/>
    <col min="14" max="14" width="14.83203125" bestFit="1" customWidth="1"/>
    <col min="15" max="15" width="14.33203125" bestFit="1" customWidth="1"/>
    <col min="16" max="17" width="18.5" bestFit="1" customWidth="1"/>
    <col min="18" max="18" width="11.6640625" bestFit="1" customWidth="1"/>
    <col min="19" max="19" width="12.1640625" bestFit="1" customWidth="1"/>
  </cols>
  <sheetData>
    <row r="1" spans="1:21" x14ac:dyDescent="0.2">
      <c r="A1" s="8" t="s">
        <v>0</v>
      </c>
      <c r="B1" s="8" t="s">
        <v>1</v>
      </c>
      <c r="C1" s="8" t="s">
        <v>4</v>
      </c>
      <c r="D1" s="8" t="s">
        <v>2</v>
      </c>
      <c r="E1" s="8" t="s">
        <v>3</v>
      </c>
      <c r="F1" s="8" t="s">
        <v>17</v>
      </c>
      <c r="G1" s="8" t="s">
        <v>12</v>
      </c>
      <c r="H1" s="8" t="s">
        <v>13</v>
      </c>
      <c r="I1" s="8" t="s">
        <v>18</v>
      </c>
      <c r="J1" s="9" t="s">
        <v>19</v>
      </c>
      <c r="K1" s="9" t="s">
        <v>21</v>
      </c>
      <c r="L1" s="9" t="s">
        <v>22</v>
      </c>
      <c r="M1" s="9" t="s">
        <v>23</v>
      </c>
      <c r="N1" s="9" t="s">
        <v>24</v>
      </c>
      <c r="O1" s="9" t="s">
        <v>25</v>
      </c>
      <c r="P1" s="9" t="s">
        <v>27</v>
      </c>
      <c r="Q1" s="9" t="s">
        <v>26</v>
      </c>
      <c r="R1" s="9" t="s">
        <v>28</v>
      </c>
      <c r="S1" s="9" t="s">
        <v>29</v>
      </c>
      <c r="T1" s="9" t="s">
        <v>31</v>
      </c>
      <c r="U1" s="9" t="s">
        <v>30</v>
      </c>
    </row>
    <row r="2" spans="1:21" x14ac:dyDescent="0.2">
      <c r="A2" s="4" t="s">
        <v>5</v>
      </c>
      <c r="B2" s="4">
        <v>247</v>
      </c>
      <c r="C2" s="4">
        <v>200</v>
      </c>
      <c r="D2" s="4">
        <v>32</v>
      </c>
      <c r="E2" s="4">
        <v>0</v>
      </c>
      <c r="F2" s="4">
        <f>D2-E2</f>
        <v>32</v>
      </c>
      <c r="G2" s="4">
        <f>D2/B2</f>
        <v>0.12955465587044535</v>
      </c>
      <c r="H2" s="4">
        <f>E2/B2</f>
        <v>0</v>
      </c>
      <c r="I2" s="4">
        <f>F2/B2</f>
        <v>0.12955465587044535</v>
      </c>
      <c r="J2">
        <f>B2-C2-D2</f>
        <v>15</v>
      </c>
      <c r="K2" s="10">
        <f>C2/B2</f>
        <v>0.80971659919028338</v>
      </c>
      <c r="L2">
        <v>9</v>
      </c>
      <c r="M2">
        <v>0</v>
      </c>
      <c r="N2">
        <f>L2/B2</f>
        <v>3.643724696356275E-2</v>
      </c>
      <c r="O2">
        <f>M2/B2</f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s="7" t="s">
        <v>20</v>
      </c>
      <c r="B3" s="7">
        <v>205</v>
      </c>
      <c r="C3" s="7">
        <v>91</v>
      </c>
      <c r="D3" s="7">
        <v>79</v>
      </c>
      <c r="E3" s="7">
        <v>1</v>
      </c>
      <c r="F3" s="7">
        <f t="shared" ref="F3:F9" si="0">D3-E3</f>
        <v>78</v>
      </c>
      <c r="G3" s="7">
        <f t="shared" ref="G3:G9" si="1">D3/B3</f>
        <v>0.38536585365853659</v>
      </c>
      <c r="H3" s="7">
        <f t="shared" ref="H3:H9" si="2">E3/B3</f>
        <v>4.8780487804878049E-3</v>
      </c>
      <c r="I3" s="7">
        <f t="shared" ref="I3:I9" si="3">F3/B3</f>
        <v>0.38048780487804879</v>
      </c>
      <c r="J3">
        <f t="shared" ref="J3:J9" si="4">B3-C3-D3</f>
        <v>35</v>
      </c>
      <c r="K3" s="10">
        <f t="shared" ref="K3:K9" si="5">C3/B3</f>
        <v>0.44390243902439025</v>
      </c>
      <c r="L3">
        <v>7</v>
      </c>
      <c r="M3">
        <v>0</v>
      </c>
      <c r="N3">
        <f t="shared" ref="N3:N9" si="6">L3/B3</f>
        <v>3.4146341463414637E-2</v>
      </c>
      <c r="O3">
        <f t="shared" ref="O3:O9" si="7">M3/B3</f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s="4" t="s">
        <v>6</v>
      </c>
      <c r="B4" s="4">
        <v>156</v>
      </c>
      <c r="C4" s="4">
        <v>99</v>
      </c>
      <c r="D4" s="4">
        <v>32</v>
      </c>
      <c r="E4" s="4">
        <v>16</v>
      </c>
      <c r="F4" s="4">
        <f t="shared" si="0"/>
        <v>16</v>
      </c>
      <c r="G4" s="4">
        <f t="shared" si="1"/>
        <v>0.20512820512820512</v>
      </c>
      <c r="H4" s="4">
        <f t="shared" si="2"/>
        <v>0.10256410256410256</v>
      </c>
      <c r="I4" s="4">
        <f t="shared" si="3"/>
        <v>0.10256410256410256</v>
      </c>
      <c r="J4">
        <f t="shared" si="4"/>
        <v>25</v>
      </c>
      <c r="K4" s="10">
        <f t="shared" si="5"/>
        <v>0.63461538461538458</v>
      </c>
      <c r="L4">
        <v>21</v>
      </c>
      <c r="M4">
        <f>143-73</f>
        <v>70</v>
      </c>
      <c r="N4">
        <f t="shared" si="6"/>
        <v>0.13461538461538461</v>
      </c>
      <c r="O4">
        <f t="shared" si="7"/>
        <v>0.44871794871794873</v>
      </c>
      <c r="P4">
        <v>0</v>
      </c>
      <c r="Q4">
        <v>0</v>
      </c>
      <c r="R4">
        <f>94-73</f>
        <v>21</v>
      </c>
      <c r="S4">
        <f>130-94</f>
        <v>36</v>
      </c>
      <c r="T4">
        <f t="shared" ref="T4:T9" si="8">R4/M4</f>
        <v>0.3</v>
      </c>
      <c r="U4">
        <f t="shared" ref="U4:U9" si="9">S4/M4</f>
        <v>0.51428571428571423</v>
      </c>
    </row>
    <row r="5" spans="1:21" x14ac:dyDescent="0.2">
      <c r="A5" s="7" t="s">
        <v>7</v>
      </c>
      <c r="B5" s="7">
        <v>121</v>
      </c>
      <c r="C5" s="7">
        <f>110-45</f>
        <v>65</v>
      </c>
      <c r="D5" s="7">
        <v>44</v>
      </c>
      <c r="E5" s="7">
        <v>12</v>
      </c>
      <c r="F5" s="7">
        <f t="shared" si="0"/>
        <v>32</v>
      </c>
      <c r="G5" s="7">
        <f t="shared" si="1"/>
        <v>0.36363636363636365</v>
      </c>
      <c r="H5" s="7">
        <f t="shared" si="2"/>
        <v>9.9173553719008267E-2</v>
      </c>
      <c r="I5" s="7">
        <f t="shared" si="3"/>
        <v>0.26446280991735538</v>
      </c>
      <c r="J5">
        <f t="shared" si="4"/>
        <v>12</v>
      </c>
      <c r="K5" s="10">
        <f t="shared" si="5"/>
        <v>0.53719008264462809</v>
      </c>
      <c r="L5">
        <v>16</v>
      </c>
      <c r="M5">
        <f>174-143</f>
        <v>31</v>
      </c>
      <c r="N5">
        <f t="shared" si="6"/>
        <v>0.13223140495867769</v>
      </c>
      <c r="O5">
        <f t="shared" si="7"/>
        <v>0.256198347107438</v>
      </c>
      <c r="P5">
        <v>0</v>
      </c>
      <c r="Q5">
        <v>0</v>
      </c>
      <c r="R5">
        <f>159-143</f>
        <v>16</v>
      </c>
      <c r="S5">
        <f>172-159</f>
        <v>13</v>
      </c>
      <c r="T5">
        <f t="shared" si="8"/>
        <v>0.5161290322580645</v>
      </c>
      <c r="U5">
        <f t="shared" si="9"/>
        <v>0.41935483870967744</v>
      </c>
    </row>
    <row r="6" spans="1:21" x14ac:dyDescent="0.2">
      <c r="A6" s="5" t="s">
        <v>8</v>
      </c>
      <c r="B6" s="5">
        <v>27</v>
      </c>
      <c r="C6" s="5">
        <v>22</v>
      </c>
      <c r="D6" s="5">
        <v>4</v>
      </c>
      <c r="E6" s="5">
        <v>1</v>
      </c>
      <c r="F6" s="5">
        <f t="shared" si="0"/>
        <v>3</v>
      </c>
      <c r="G6" s="5">
        <f t="shared" si="1"/>
        <v>0.14814814814814814</v>
      </c>
      <c r="H6" s="5">
        <f t="shared" si="2"/>
        <v>3.7037037037037035E-2</v>
      </c>
      <c r="I6" s="5">
        <f t="shared" si="3"/>
        <v>0.1111111111111111</v>
      </c>
      <c r="J6">
        <f t="shared" si="4"/>
        <v>1</v>
      </c>
      <c r="K6" s="10">
        <f t="shared" si="5"/>
        <v>0.81481481481481477</v>
      </c>
      <c r="L6">
        <v>2</v>
      </c>
      <c r="M6">
        <v>0</v>
      </c>
      <c r="N6">
        <f t="shared" si="6"/>
        <v>7.407407407407407E-2</v>
      </c>
      <c r="O6">
        <f t="shared" si="7"/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s="6" t="s">
        <v>9</v>
      </c>
      <c r="B7" s="6">
        <f>107-28+(95-38)</f>
        <v>136</v>
      </c>
      <c r="C7" s="6">
        <f>10+15</f>
        <v>25</v>
      </c>
      <c r="D7" s="6">
        <f>63+37</f>
        <v>100</v>
      </c>
      <c r="E7" s="6">
        <f>6+2</f>
        <v>8</v>
      </c>
      <c r="F7" s="6">
        <f t="shared" si="0"/>
        <v>92</v>
      </c>
      <c r="G7" s="6">
        <f t="shared" si="1"/>
        <v>0.73529411764705888</v>
      </c>
      <c r="H7" s="6">
        <f t="shared" si="2"/>
        <v>5.8823529411764705E-2</v>
      </c>
      <c r="I7" s="6">
        <f t="shared" si="3"/>
        <v>0.67647058823529416</v>
      </c>
      <c r="J7">
        <f t="shared" si="4"/>
        <v>11</v>
      </c>
      <c r="K7" s="10">
        <f t="shared" si="5"/>
        <v>0.18382352941176472</v>
      </c>
      <c r="L7">
        <f>8+5</f>
        <v>13</v>
      </c>
      <c r="M7">
        <f>217-174+(261-237)-Q7</f>
        <v>49</v>
      </c>
      <c r="N7">
        <f>L7/B7</f>
        <v>9.5588235294117641E-2</v>
      </c>
      <c r="O7">
        <f t="shared" si="7"/>
        <v>0.36029411764705882</v>
      </c>
      <c r="P7">
        <f>Q7/B7</f>
        <v>0.13235294117647059</v>
      </c>
      <c r="Q7">
        <v>18</v>
      </c>
      <c r="R7">
        <f>204-174-7+8</f>
        <v>31</v>
      </c>
      <c r="S7">
        <f>213-204-3+7</f>
        <v>13</v>
      </c>
      <c r="T7">
        <f t="shared" si="8"/>
        <v>0.63265306122448983</v>
      </c>
      <c r="U7">
        <f t="shared" si="9"/>
        <v>0.26530612244897961</v>
      </c>
    </row>
    <row r="8" spans="1:21" x14ac:dyDescent="0.2">
      <c r="A8" s="7" t="s">
        <v>10</v>
      </c>
      <c r="B8" s="7">
        <f>37 + (89-65)</f>
        <v>61</v>
      </c>
      <c r="C8" s="7">
        <f>14+13</f>
        <v>27</v>
      </c>
      <c r="D8" s="7">
        <f>15+10</f>
        <v>25</v>
      </c>
      <c r="E8" s="7">
        <v>0</v>
      </c>
      <c r="F8" s="7">
        <f t="shared" si="0"/>
        <v>25</v>
      </c>
      <c r="G8" s="7">
        <f t="shared" si="1"/>
        <v>0.4098360655737705</v>
      </c>
      <c r="H8" s="7">
        <f t="shared" si="2"/>
        <v>0</v>
      </c>
      <c r="I8" s="7">
        <f t="shared" si="3"/>
        <v>0.4098360655737705</v>
      </c>
      <c r="J8">
        <f t="shared" si="4"/>
        <v>9</v>
      </c>
      <c r="K8" s="10">
        <f t="shared" si="5"/>
        <v>0.44262295081967212</v>
      </c>
      <c r="L8">
        <v>0</v>
      </c>
      <c r="M8">
        <f>237-217+(279-267)-Q8</f>
        <v>29</v>
      </c>
      <c r="N8">
        <f t="shared" si="6"/>
        <v>0</v>
      </c>
      <c r="O8">
        <f t="shared" si="7"/>
        <v>0.47540983606557374</v>
      </c>
      <c r="P8">
        <f>Q8/B8</f>
        <v>4.9180327868852458E-2</v>
      </c>
      <c r="Q8">
        <v>3</v>
      </c>
      <c r="R8">
        <f>6+5</f>
        <v>11</v>
      </c>
      <c r="S8">
        <f>8+5</f>
        <v>13</v>
      </c>
      <c r="T8">
        <f t="shared" si="8"/>
        <v>0.37931034482758619</v>
      </c>
      <c r="U8">
        <f t="shared" si="9"/>
        <v>0.44827586206896552</v>
      </c>
    </row>
    <row r="9" spans="1:21" x14ac:dyDescent="0.2">
      <c r="A9" s="4" t="s">
        <v>11</v>
      </c>
      <c r="B9" s="4">
        <v>64</v>
      </c>
      <c r="C9" s="4">
        <v>40</v>
      </c>
      <c r="D9" s="4">
        <v>19</v>
      </c>
      <c r="E9" s="4">
        <v>1</v>
      </c>
      <c r="F9" s="4">
        <f t="shared" si="0"/>
        <v>18</v>
      </c>
      <c r="G9" s="4">
        <f t="shared" si="1"/>
        <v>0.296875</v>
      </c>
      <c r="H9" s="4">
        <f t="shared" si="2"/>
        <v>1.5625E-2</v>
      </c>
      <c r="I9" s="4">
        <f t="shared" si="3"/>
        <v>0.28125</v>
      </c>
      <c r="J9">
        <f t="shared" si="4"/>
        <v>5</v>
      </c>
      <c r="K9" s="10">
        <f t="shared" si="5"/>
        <v>0.625</v>
      </c>
      <c r="L9">
        <v>3</v>
      </c>
      <c r="M9">
        <f>6-Q9</f>
        <v>5</v>
      </c>
      <c r="N9">
        <f t="shared" si="6"/>
        <v>4.6875E-2</v>
      </c>
      <c r="O9">
        <f t="shared" si="7"/>
        <v>7.8125E-2</v>
      </c>
      <c r="P9">
        <f>Q9/B9</f>
        <v>1.5625E-2</v>
      </c>
      <c r="Q9">
        <v>1</v>
      </c>
      <c r="R9">
        <v>1</v>
      </c>
      <c r="S9">
        <v>4</v>
      </c>
      <c r="T9">
        <f t="shared" si="8"/>
        <v>0.2</v>
      </c>
      <c r="U9">
        <f t="shared" si="9"/>
        <v>0.8</v>
      </c>
    </row>
    <row r="11" spans="1:21" x14ac:dyDescent="0.2">
      <c r="A11" s="3" t="s">
        <v>14</v>
      </c>
    </row>
    <row r="12" spans="1:21" x14ac:dyDescent="0.2">
      <c r="A12" s="2" t="s">
        <v>16</v>
      </c>
    </row>
    <row r="13" spans="1:21" x14ac:dyDescent="0.2">
      <c r="A13" s="1" t="s">
        <v>15</v>
      </c>
    </row>
    <row r="44" spans="1:10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</row>
    <row r="45" spans="1:10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</row>
    <row r="46" spans="1:10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</row>
    <row r="47" spans="1:10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</row>
    <row r="48" spans="1:10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</row>
    <row r="49" spans="1:10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</row>
    <row r="50" spans="1:10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</row>
    <row r="51" spans="1:10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</row>
    <row r="52" spans="1:10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</row>
    <row r="53" spans="1:10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</row>
    <row r="54" spans="1:10" x14ac:dyDescent="0.2">
      <c r="A54" s="8" t="s">
        <v>0</v>
      </c>
      <c r="B54" s="8" t="s">
        <v>33</v>
      </c>
      <c r="C54" s="9" t="s">
        <v>32</v>
      </c>
    </row>
    <row r="55" spans="1:10" x14ac:dyDescent="0.2">
      <c r="A55" s="4" t="s">
        <v>5</v>
      </c>
      <c r="B55" s="4"/>
    </row>
    <row r="56" spans="1:10" x14ac:dyDescent="0.2">
      <c r="A56" s="7" t="s">
        <v>20</v>
      </c>
      <c r="B56" s="7"/>
    </row>
    <row r="57" spans="1:10" x14ac:dyDescent="0.2">
      <c r="A57" s="4" t="s">
        <v>6</v>
      </c>
      <c r="B57" s="4">
        <v>0.20512820512820512</v>
      </c>
      <c r="C57">
        <v>0.3</v>
      </c>
    </row>
    <row r="58" spans="1:10" x14ac:dyDescent="0.2">
      <c r="A58" s="7" t="s">
        <v>7</v>
      </c>
      <c r="B58" s="7">
        <v>0.36363636363636365</v>
      </c>
      <c r="C58">
        <v>0.5161290322580645</v>
      </c>
    </row>
    <row r="59" spans="1:10" x14ac:dyDescent="0.2">
      <c r="A59" s="6" t="s">
        <v>9</v>
      </c>
      <c r="B59" s="6">
        <v>0.73529411764705888</v>
      </c>
      <c r="C59">
        <v>0.63265306122448983</v>
      </c>
    </row>
    <row r="60" spans="1:10" x14ac:dyDescent="0.2">
      <c r="A60" s="7" t="s">
        <v>10</v>
      </c>
      <c r="B60" s="7">
        <v>0.4098360655737705</v>
      </c>
      <c r="C60">
        <v>0.37931034482758619</v>
      </c>
    </row>
    <row r="61" spans="1:10" x14ac:dyDescent="0.2">
      <c r="A61" s="4" t="s">
        <v>11</v>
      </c>
      <c r="B61" s="4">
        <v>0.296875</v>
      </c>
      <c r="C61">
        <v>0.2</v>
      </c>
    </row>
    <row r="76" spans="1:11" x14ac:dyDescent="0.2">
      <c r="A76" s="8" t="s">
        <v>0</v>
      </c>
      <c r="B76" s="8" t="s">
        <v>1</v>
      </c>
      <c r="C76" s="8" t="s">
        <v>4</v>
      </c>
      <c r="D76" s="8" t="s">
        <v>2</v>
      </c>
      <c r="E76" s="8" t="s">
        <v>3</v>
      </c>
      <c r="F76" s="8" t="s">
        <v>17</v>
      </c>
      <c r="G76" s="8" t="s">
        <v>12</v>
      </c>
      <c r="H76" s="8" t="s">
        <v>13</v>
      </c>
      <c r="I76" s="8" t="s">
        <v>18</v>
      </c>
      <c r="J76" s="9" t="s">
        <v>19</v>
      </c>
      <c r="K76" s="9" t="s">
        <v>21</v>
      </c>
    </row>
    <row r="77" spans="1:11" x14ac:dyDescent="0.2">
      <c r="A77" s="4" t="s">
        <v>5</v>
      </c>
      <c r="B77" s="4">
        <v>247</v>
      </c>
      <c r="C77" s="4">
        <v>200</v>
      </c>
      <c r="D77" s="4">
        <v>32</v>
      </c>
      <c r="E77" s="4">
        <v>0</v>
      </c>
      <c r="F77" s="4">
        <f>D77-E77</f>
        <v>32</v>
      </c>
      <c r="G77" s="4">
        <f>D77/B77</f>
        <v>0.12955465587044535</v>
      </c>
      <c r="H77" s="4">
        <f>E77/B77</f>
        <v>0</v>
      </c>
      <c r="I77" s="4">
        <f>F77/B77</f>
        <v>0.12955465587044535</v>
      </c>
      <c r="J77">
        <f>B77-C77-D77</f>
        <v>15</v>
      </c>
      <c r="K77" s="10">
        <f>C77/B77</f>
        <v>0.80971659919028338</v>
      </c>
    </row>
    <row r="78" spans="1:11" x14ac:dyDescent="0.2">
      <c r="A78" s="5" t="s">
        <v>8</v>
      </c>
      <c r="B78" s="5">
        <v>27</v>
      </c>
      <c r="C78" s="5">
        <v>22</v>
      </c>
      <c r="D78" s="5">
        <v>4</v>
      </c>
      <c r="E78" s="5">
        <v>1</v>
      </c>
      <c r="F78" s="5">
        <f>D78-E78</f>
        <v>3</v>
      </c>
      <c r="G78" s="5">
        <f>D78/B78</f>
        <v>0.14814814814814814</v>
      </c>
      <c r="H78" s="5">
        <f>E78/B78</f>
        <v>3.7037037037037035E-2</v>
      </c>
      <c r="I78" s="5">
        <f>F78/B78</f>
        <v>0.1111111111111111</v>
      </c>
      <c r="J78">
        <f>B78-C78-D78</f>
        <v>1</v>
      </c>
      <c r="K78" s="10">
        <f>C78/B78</f>
        <v>0.81481481481481477</v>
      </c>
    </row>
    <row r="79" spans="1:11" x14ac:dyDescent="0.2">
      <c r="A79" s="4" t="s">
        <v>6</v>
      </c>
      <c r="B79" s="4">
        <v>156</v>
      </c>
      <c r="C79" s="4">
        <v>99</v>
      </c>
      <c r="D79" s="4">
        <v>32</v>
      </c>
      <c r="E79" s="4">
        <v>16</v>
      </c>
      <c r="F79" s="4">
        <f t="shared" ref="F79" si="10">D79-E79</f>
        <v>16</v>
      </c>
      <c r="G79" s="4">
        <f t="shared" ref="G79" si="11">D79/B79</f>
        <v>0.20512820512820512</v>
      </c>
      <c r="H79" s="4">
        <f t="shared" ref="H79" si="12">E79/B79</f>
        <v>0.10256410256410256</v>
      </c>
      <c r="I79" s="4">
        <f t="shared" ref="I79" si="13">F79/B79</f>
        <v>0.10256410256410256</v>
      </c>
      <c r="J79">
        <f t="shared" ref="J79" si="14">B79-C79-D79</f>
        <v>25</v>
      </c>
      <c r="K79" s="10">
        <f t="shared" ref="K79" si="15">C79/B79</f>
        <v>0.63461538461538458</v>
      </c>
    </row>
    <row r="80" spans="1:11" x14ac:dyDescent="0.2">
      <c r="A80" s="4" t="s">
        <v>11</v>
      </c>
      <c r="B80" s="4">
        <v>64</v>
      </c>
      <c r="C80" s="4">
        <v>40</v>
      </c>
      <c r="D80" s="4">
        <v>19</v>
      </c>
      <c r="E80" s="4">
        <v>1</v>
      </c>
      <c r="F80" s="4">
        <f>D80-E80</f>
        <v>18</v>
      </c>
      <c r="G80" s="4">
        <f>D80/B80</f>
        <v>0.296875</v>
      </c>
      <c r="H80" s="4">
        <f>E80/B80</f>
        <v>1.5625E-2</v>
      </c>
      <c r="I80" s="4">
        <f>F80/B80</f>
        <v>0.28125</v>
      </c>
      <c r="J80">
        <f>B80-C80-D80</f>
        <v>5</v>
      </c>
      <c r="K80" s="10">
        <f>C80/B80</f>
        <v>0.625</v>
      </c>
    </row>
    <row r="81" spans="1:11" x14ac:dyDescent="0.2">
      <c r="A81" s="7" t="s">
        <v>7</v>
      </c>
      <c r="B81" s="7">
        <v>121</v>
      </c>
      <c r="C81" s="7">
        <f>110-45</f>
        <v>65</v>
      </c>
      <c r="D81" s="7">
        <v>44</v>
      </c>
      <c r="E81" s="7">
        <v>12</v>
      </c>
      <c r="F81" s="7">
        <f>D81-E81</f>
        <v>32</v>
      </c>
      <c r="G81" s="7">
        <f>D81/B81</f>
        <v>0.36363636363636365</v>
      </c>
      <c r="H81" s="7">
        <f>E81/B81</f>
        <v>9.9173553719008267E-2</v>
      </c>
      <c r="I81" s="7">
        <f>F81/B81</f>
        <v>0.26446280991735538</v>
      </c>
      <c r="J81">
        <f>B81-C81-D81</f>
        <v>12</v>
      </c>
      <c r="K81" s="10">
        <f>C81/B81</f>
        <v>0.53719008264462809</v>
      </c>
    </row>
    <row r="82" spans="1:11" x14ac:dyDescent="0.2">
      <c r="A82" s="7" t="s">
        <v>20</v>
      </c>
      <c r="B82" s="7">
        <v>205</v>
      </c>
      <c r="C82" s="7">
        <v>91</v>
      </c>
      <c r="D82" s="7">
        <v>79</v>
      </c>
      <c r="E82" s="7">
        <v>1</v>
      </c>
      <c r="F82" s="7">
        <f>D82-E82</f>
        <v>78</v>
      </c>
      <c r="G82" s="7">
        <f>D82/B82</f>
        <v>0.38536585365853659</v>
      </c>
      <c r="H82" s="7">
        <f>E82/B82</f>
        <v>4.8780487804878049E-3</v>
      </c>
      <c r="I82" s="7">
        <f>F82/B82</f>
        <v>0.38048780487804879</v>
      </c>
      <c r="J82">
        <f>B82-C82-D82</f>
        <v>35</v>
      </c>
      <c r="K82" s="10">
        <f>C82/B82</f>
        <v>0.44390243902439025</v>
      </c>
    </row>
    <row r="83" spans="1:11" x14ac:dyDescent="0.2">
      <c r="A83" s="7" t="s">
        <v>10</v>
      </c>
      <c r="B83" s="7">
        <f>37 + (89-65)</f>
        <v>61</v>
      </c>
      <c r="C83" s="7">
        <f>14+13</f>
        <v>27</v>
      </c>
      <c r="D83" s="7">
        <f>15+10</f>
        <v>25</v>
      </c>
      <c r="E83" s="7">
        <v>0</v>
      </c>
      <c r="F83" s="7">
        <f>D83-E83</f>
        <v>25</v>
      </c>
      <c r="G83" s="7">
        <f>D83/B83</f>
        <v>0.4098360655737705</v>
      </c>
      <c r="H83" s="7">
        <f>E83/B83</f>
        <v>0</v>
      </c>
      <c r="I83" s="7">
        <f>F83/B83</f>
        <v>0.4098360655737705</v>
      </c>
      <c r="J83">
        <f>B83-C83-D83</f>
        <v>9</v>
      </c>
      <c r="K83" s="10">
        <f>C83/B83</f>
        <v>0.44262295081967212</v>
      </c>
    </row>
    <row r="84" spans="1:11" x14ac:dyDescent="0.2">
      <c r="A84" s="6" t="s">
        <v>9</v>
      </c>
      <c r="B84" s="6">
        <f>107-28+(95-38)</f>
        <v>136</v>
      </c>
      <c r="C84" s="6">
        <f>10+15</f>
        <v>25</v>
      </c>
      <c r="D84" s="6">
        <f>63+37</f>
        <v>100</v>
      </c>
      <c r="E84" s="6">
        <f>6+2</f>
        <v>8</v>
      </c>
      <c r="F84" s="6">
        <f>D84-E84</f>
        <v>92</v>
      </c>
      <c r="G84" s="6">
        <f>D84/B84</f>
        <v>0.73529411764705888</v>
      </c>
      <c r="H84" s="6">
        <f>E84/B84</f>
        <v>5.8823529411764705E-2</v>
      </c>
      <c r="I84" s="6">
        <f>F84/B84</f>
        <v>0.67647058823529416</v>
      </c>
      <c r="J84">
        <f>B84-C84-D84</f>
        <v>11</v>
      </c>
      <c r="K84" s="10">
        <f>C84/B84</f>
        <v>0.18382352941176472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2018-05-30T03:50:29Z</dcterms:created>
  <dcterms:modified xsi:type="dcterms:W3CDTF">2018-05-31T07:36:06Z</dcterms:modified>
</cp:coreProperties>
</file>