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D:\pythonProject\Animated Chart\"/>
    </mc:Choice>
  </mc:AlternateContent>
  <xr:revisionPtr revIDLastSave="0" documentId="8_{96806DF5-4D28-4453-B969-9361064C96DE}" xr6:coauthVersionLast="47" xr6:coauthVersionMax="47" xr10:uidLastSave="{00000000-0000-0000-0000-000000000000}"/>
  <bookViews>
    <workbookView xWindow="-110" yWindow="-110" windowWidth="19420" windowHeight="10420" activeTab="1" xr2:uid="{00000000-000D-0000-FFFF-FFFF00000000}"/>
  </bookViews>
  <sheets>
    <sheet name="Table" sheetId="4" r:id="rId1"/>
    <sheet name="Adjustment" sheetId="5" r:id="rId2"/>
  </sheets>
  <definedNames>
    <definedName name="_xlnm.Print_Titles" localSheetId="1">Adjustment!$A:$A,Adjustment!$1:$6</definedName>
    <definedName name="_xlnm.Print_Titles" localSheetId="0">Table!$A:$A,Table!$1:$6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7" i="4" l="1"/>
  <c r="V34" i="5"/>
  <c r="U34" i="5"/>
  <c r="T34" i="5"/>
  <c r="S34" i="5"/>
  <c r="R34" i="5"/>
  <c r="Q34" i="5"/>
  <c r="P34" i="5"/>
  <c r="O34" i="5"/>
  <c r="N34" i="5"/>
  <c r="M34" i="5"/>
  <c r="L34" i="5"/>
  <c r="K34" i="5"/>
  <c r="J34" i="5"/>
  <c r="I34" i="5"/>
  <c r="H34" i="5"/>
  <c r="G34" i="5"/>
  <c r="F34" i="5"/>
  <c r="E34" i="5"/>
  <c r="D34" i="5"/>
  <c r="C34" i="5"/>
  <c r="V33" i="5"/>
  <c r="U33" i="5"/>
  <c r="T33" i="5"/>
  <c r="S33" i="5"/>
  <c r="R33" i="5"/>
  <c r="Q33" i="5"/>
  <c r="P33" i="5"/>
  <c r="O33" i="5"/>
  <c r="N33" i="5"/>
  <c r="M33" i="5"/>
  <c r="L33" i="5"/>
  <c r="K33" i="5"/>
  <c r="J33" i="5"/>
  <c r="I33" i="5"/>
  <c r="H33" i="5"/>
  <c r="G33" i="5"/>
  <c r="F33" i="5"/>
  <c r="E33" i="5"/>
  <c r="D33" i="5"/>
  <c r="C33" i="5"/>
  <c r="B34" i="5"/>
  <c r="B33" i="5"/>
  <c r="R49" i="5"/>
  <c r="N18" i="5" s="1"/>
  <c r="R48" i="5"/>
  <c r="N17" i="5" s="1"/>
  <c r="N40" i="5" s="1"/>
  <c r="W46" i="5"/>
  <c r="K43" i="5" s="1"/>
  <c r="K46" i="5" s="1"/>
  <c r="V42" i="5"/>
  <c r="V44" i="5" s="1"/>
  <c r="U42" i="5"/>
  <c r="T42" i="5"/>
  <c r="T44" i="5" s="1"/>
  <c r="S42" i="5"/>
  <c r="S43" i="5" s="1"/>
  <c r="S46" i="5" s="1"/>
  <c r="R42" i="5"/>
  <c r="R44" i="5" s="1"/>
  <c r="Q42" i="5"/>
  <c r="P42" i="5"/>
  <c r="P43" i="5" s="1"/>
  <c r="P46" i="5" s="1"/>
  <c r="O42" i="5"/>
  <c r="O43" i="5" s="1"/>
  <c r="O46" i="5" s="1"/>
  <c r="N42" i="5"/>
  <c r="N44" i="5" s="1"/>
  <c r="M42" i="5"/>
  <c r="L42" i="5"/>
  <c r="K42" i="5"/>
  <c r="J42" i="5"/>
  <c r="I42" i="5"/>
  <c r="H42" i="5"/>
  <c r="G42" i="5"/>
  <c r="F42" i="5"/>
  <c r="E42" i="5"/>
  <c r="D42" i="5"/>
  <c r="C42" i="5"/>
  <c r="B42" i="5"/>
  <c r="V40" i="5"/>
  <c r="U40" i="5"/>
  <c r="T40" i="5"/>
  <c r="S40" i="5"/>
  <c r="R40" i="5"/>
  <c r="B40" i="5"/>
  <c r="V38" i="5"/>
  <c r="U38" i="5"/>
  <c r="T38" i="5"/>
  <c r="S38" i="5"/>
  <c r="R38" i="5"/>
  <c r="Q38" i="5"/>
  <c r="P38" i="5"/>
  <c r="O38" i="5"/>
  <c r="N38" i="5"/>
  <c r="M38" i="5"/>
  <c r="L38" i="5"/>
  <c r="K38" i="5"/>
  <c r="J38" i="5"/>
  <c r="I38" i="5"/>
  <c r="H38" i="5"/>
  <c r="G38" i="5"/>
  <c r="F38" i="5"/>
  <c r="E38" i="5"/>
  <c r="B38" i="5"/>
  <c r="V36" i="5"/>
  <c r="V37" i="5" s="1"/>
  <c r="U36" i="5"/>
  <c r="U37" i="5" s="1"/>
  <c r="T36" i="5"/>
  <c r="T37" i="5" s="1"/>
  <c r="S36" i="5"/>
  <c r="S37" i="5" s="1"/>
  <c r="R36" i="5"/>
  <c r="R37" i="5" s="1"/>
  <c r="Q36" i="5"/>
  <c r="Q37" i="5" s="1"/>
  <c r="P36" i="5"/>
  <c r="P37" i="5" s="1"/>
  <c r="O36" i="5"/>
  <c r="O37" i="5" s="1"/>
  <c r="N36" i="5"/>
  <c r="N37" i="5" s="1"/>
  <c r="M36" i="5"/>
  <c r="M37" i="5" s="1"/>
  <c r="L36" i="5"/>
  <c r="L37" i="5" s="1"/>
  <c r="K36" i="5"/>
  <c r="K37" i="5" s="1"/>
  <c r="J36" i="5"/>
  <c r="J37" i="5" s="1"/>
  <c r="I36" i="5"/>
  <c r="I37" i="5" s="1"/>
  <c r="H36" i="5"/>
  <c r="H37" i="5" s="1"/>
  <c r="G36" i="5"/>
  <c r="G37" i="5" s="1"/>
  <c r="F36" i="5"/>
  <c r="F37" i="5" s="1"/>
  <c r="E36" i="5"/>
  <c r="E37" i="5" s="1"/>
  <c r="D36" i="5"/>
  <c r="C36" i="5"/>
  <c r="B36" i="5"/>
  <c r="B37" i="5" s="1"/>
  <c r="D35" i="5"/>
  <c r="V24" i="5"/>
  <c r="V28" i="5" s="1"/>
  <c r="U24" i="5"/>
  <c r="U28" i="5" s="1"/>
  <c r="T24" i="5"/>
  <c r="T28" i="5" s="1"/>
  <c r="S24" i="5"/>
  <c r="S28" i="5" s="1"/>
  <c r="R24" i="5"/>
  <c r="R28" i="5" s="1"/>
  <c r="Q24" i="5"/>
  <c r="P24" i="5"/>
  <c r="O24" i="5"/>
  <c r="N24" i="5"/>
  <c r="M24" i="5"/>
  <c r="L24" i="5"/>
  <c r="K24" i="5"/>
  <c r="J24" i="5"/>
  <c r="I24" i="5"/>
  <c r="H24" i="5"/>
  <c r="G24" i="5"/>
  <c r="F24" i="5"/>
  <c r="E24" i="5"/>
  <c r="D24" i="5"/>
  <c r="C24" i="5"/>
  <c r="B24" i="5"/>
  <c r="V23" i="5"/>
  <c r="V27" i="5" s="1"/>
  <c r="U23" i="5"/>
  <c r="U27" i="5" s="1"/>
  <c r="T23" i="5"/>
  <c r="T27" i="5" s="1"/>
  <c r="S23" i="5"/>
  <c r="S27" i="5" s="1"/>
  <c r="R23" i="5"/>
  <c r="R27" i="5" s="1"/>
  <c r="Q23" i="5"/>
  <c r="P23" i="5"/>
  <c r="O23" i="5"/>
  <c r="N23" i="5"/>
  <c r="M23" i="5"/>
  <c r="L23" i="5"/>
  <c r="K23" i="5"/>
  <c r="J23" i="5"/>
  <c r="I23" i="5"/>
  <c r="H23" i="5"/>
  <c r="G23" i="5"/>
  <c r="F23" i="5"/>
  <c r="E23" i="5"/>
  <c r="D23" i="5"/>
  <c r="C23" i="5"/>
  <c r="B23" i="5"/>
  <c r="V22" i="5"/>
  <c r="U22" i="5"/>
  <c r="T22" i="5"/>
  <c r="S22" i="5"/>
  <c r="R22" i="5"/>
  <c r="Q22" i="5"/>
  <c r="P22" i="5"/>
  <c r="O22" i="5"/>
  <c r="N22" i="5"/>
  <c r="M22" i="5"/>
  <c r="L22" i="5"/>
  <c r="K22" i="5"/>
  <c r="J22" i="5"/>
  <c r="I22" i="5"/>
  <c r="H22" i="5"/>
  <c r="G22" i="5"/>
  <c r="F22" i="5"/>
  <c r="E22" i="5"/>
  <c r="D22" i="5"/>
  <c r="C22" i="5"/>
  <c r="B22" i="5"/>
  <c r="C20" i="5"/>
  <c r="V19" i="5"/>
  <c r="U19" i="5"/>
  <c r="U25" i="5" s="1"/>
  <c r="T19" i="5"/>
  <c r="T25" i="5" s="1"/>
  <c r="S19" i="5"/>
  <c r="R19" i="5"/>
  <c r="P18" i="5"/>
  <c r="L18" i="5"/>
  <c r="K18" i="5"/>
  <c r="J18" i="5"/>
  <c r="I18" i="5"/>
  <c r="H18" i="5"/>
  <c r="G18" i="5"/>
  <c r="F18" i="5"/>
  <c r="E18" i="5"/>
  <c r="D18" i="5"/>
  <c r="C18" i="5"/>
  <c r="C19" i="5" s="1"/>
  <c r="B18" i="5"/>
  <c r="B19" i="5" s="1"/>
  <c r="B21" i="5" s="1"/>
  <c r="R36" i="4"/>
  <c r="O18" i="5" l="1"/>
  <c r="C21" i="5"/>
  <c r="E28" i="5"/>
  <c r="I28" i="5"/>
  <c r="B27" i="5"/>
  <c r="F27" i="5"/>
  <c r="J27" i="5"/>
  <c r="D37" i="5"/>
  <c r="D17" i="5"/>
  <c r="D19" i="5" s="1"/>
  <c r="D25" i="5" s="1"/>
  <c r="B28" i="5"/>
  <c r="J28" i="5"/>
  <c r="L17" i="5"/>
  <c r="L19" i="5" s="1"/>
  <c r="L25" i="5" s="1"/>
  <c r="T21" i="5"/>
  <c r="T26" i="5" s="1"/>
  <c r="I43" i="5"/>
  <c r="I46" i="5" s="1"/>
  <c r="N27" i="5"/>
  <c r="O17" i="5"/>
  <c r="O40" i="5" s="1"/>
  <c r="T29" i="5"/>
  <c r="K27" i="5"/>
  <c r="H17" i="5"/>
  <c r="H40" i="5" s="1"/>
  <c r="P17" i="5"/>
  <c r="P40" i="5" s="1"/>
  <c r="M18" i="5"/>
  <c r="M28" i="5" s="1"/>
  <c r="Q18" i="5"/>
  <c r="Q28" i="5" s="1"/>
  <c r="U21" i="5"/>
  <c r="U26" i="5" s="1"/>
  <c r="P44" i="5"/>
  <c r="G17" i="5"/>
  <c r="G40" i="5" s="1"/>
  <c r="O44" i="5"/>
  <c r="K17" i="5"/>
  <c r="K40" i="5" s="1"/>
  <c r="C27" i="5"/>
  <c r="G27" i="5"/>
  <c r="L43" i="5"/>
  <c r="L46" i="5" s="1"/>
  <c r="E17" i="5"/>
  <c r="E40" i="5" s="1"/>
  <c r="I17" i="5"/>
  <c r="I40" i="5" s="1"/>
  <c r="M17" i="5"/>
  <c r="M40" i="5" s="1"/>
  <c r="Q17" i="5"/>
  <c r="Q40" i="5" s="1"/>
  <c r="H27" i="5"/>
  <c r="E43" i="5"/>
  <c r="E46" i="5" s="1"/>
  <c r="S44" i="5"/>
  <c r="O27" i="5"/>
  <c r="D43" i="5"/>
  <c r="D44" i="5" s="1"/>
  <c r="D27" i="5"/>
  <c r="L27" i="5"/>
  <c r="P27" i="5"/>
  <c r="F17" i="5"/>
  <c r="F19" i="5" s="1"/>
  <c r="F21" i="5" s="1"/>
  <c r="F26" i="5" s="1"/>
  <c r="J17" i="5"/>
  <c r="J40" i="5" s="1"/>
  <c r="F28" i="5"/>
  <c r="N28" i="5"/>
  <c r="E27" i="5"/>
  <c r="I27" i="5"/>
  <c r="D28" i="5"/>
  <c r="H28" i="5"/>
  <c r="L28" i="5"/>
  <c r="P28" i="5"/>
  <c r="H43" i="5"/>
  <c r="H46" i="5" s="1"/>
  <c r="T43" i="5"/>
  <c r="T46" i="5" s="1"/>
  <c r="B25" i="5"/>
  <c r="B26" i="5"/>
  <c r="C26" i="5"/>
  <c r="V25" i="5"/>
  <c r="V21" i="5"/>
  <c r="V26" i="5" s="1"/>
  <c r="R25" i="5"/>
  <c r="R21" i="5"/>
  <c r="R26" i="5" s="1"/>
  <c r="S25" i="5"/>
  <c r="S21" i="5"/>
  <c r="S26" i="5" s="1"/>
  <c r="C25" i="5"/>
  <c r="C29" i="5" s="1"/>
  <c r="D46" i="5"/>
  <c r="N19" i="5"/>
  <c r="D21" i="5"/>
  <c r="D29" i="5" s="1"/>
  <c r="C35" i="5"/>
  <c r="D40" i="5"/>
  <c r="D38" i="5"/>
  <c r="K44" i="5"/>
  <c r="G19" i="5"/>
  <c r="C28" i="5"/>
  <c r="G28" i="5"/>
  <c r="K28" i="5"/>
  <c r="O28" i="5"/>
  <c r="M43" i="5"/>
  <c r="M46" i="5" s="1"/>
  <c r="M44" i="5"/>
  <c r="Q44" i="5"/>
  <c r="Q43" i="5"/>
  <c r="Q46" i="5" s="1"/>
  <c r="U43" i="5"/>
  <c r="U46" i="5" s="1"/>
  <c r="U44" i="5"/>
  <c r="B43" i="5"/>
  <c r="B46" i="5" s="1"/>
  <c r="F43" i="5"/>
  <c r="F46" i="5" s="1"/>
  <c r="J43" i="5"/>
  <c r="J46" i="5" s="1"/>
  <c r="N43" i="5"/>
  <c r="N46" i="5" s="1"/>
  <c r="R43" i="5"/>
  <c r="R46" i="5" s="1"/>
  <c r="V43" i="5"/>
  <c r="V46" i="5" s="1"/>
  <c r="M19" i="5"/>
  <c r="C43" i="5"/>
  <c r="G43" i="5"/>
  <c r="H19" i="5" l="1"/>
  <c r="J19" i="5"/>
  <c r="I44" i="5"/>
  <c r="Q27" i="5"/>
  <c r="L44" i="5"/>
  <c r="F40" i="5"/>
  <c r="F25" i="5"/>
  <c r="F29" i="5" s="1"/>
  <c r="F30" i="5" s="1"/>
  <c r="F31" i="5" s="1"/>
  <c r="E44" i="5"/>
  <c r="I19" i="5"/>
  <c r="I25" i="5" s="1"/>
  <c r="L40" i="5"/>
  <c r="P19" i="5"/>
  <c r="P21" i="5" s="1"/>
  <c r="P26" i="5" s="1"/>
  <c r="L21" i="5"/>
  <c r="L26" i="5" s="1"/>
  <c r="M27" i="5"/>
  <c r="K19" i="5"/>
  <c r="K25" i="5" s="1"/>
  <c r="U29" i="5"/>
  <c r="U30" i="5" s="1"/>
  <c r="U31" i="5" s="1"/>
  <c r="T30" i="5"/>
  <c r="T31" i="5" s="1"/>
  <c r="Q19" i="5"/>
  <c r="Q25" i="5" s="1"/>
  <c r="H44" i="5"/>
  <c r="O19" i="5"/>
  <c r="O25" i="5" s="1"/>
  <c r="D26" i="5"/>
  <c r="D30" i="5" s="1"/>
  <c r="D31" i="5" s="1"/>
  <c r="E19" i="5"/>
  <c r="E21" i="5" s="1"/>
  <c r="E26" i="5" s="1"/>
  <c r="C37" i="5"/>
  <c r="C40" i="5"/>
  <c r="C38" i="5"/>
  <c r="J44" i="5"/>
  <c r="J25" i="5"/>
  <c r="J21" i="5"/>
  <c r="J26" i="5" s="1"/>
  <c r="F44" i="5"/>
  <c r="G25" i="5"/>
  <c r="G21" i="5"/>
  <c r="G26" i="5" s="1"/>
  <c r="H25" i="5"/>
  <c r="H21" i="5"/>
  <c r="H26" i="5" s="1"/>
  <c r="M21" i="5"/>
  <c r="M26" i="5" s="1"/>
  <c r="M25" i="5"/>
  <c r="S29" i="5"/>
  <c r="S30" i="5" s="1"/>
  <c r="S31" i="5" s="1"/>
  <c r="B44" i="5"/>
  <c r="V29" i="5"/>
  <c r="V30" i="5" s="1"/>
  <c r="V31" i="5" s="1"/>
  <c r="C46" i="5"/>
  <c r="C44" i="5"/>
  <c r="G46" i="5"/>
  <c r="G44" i="5"/>
  <c r="N25" i="5"/>
  <c r="N21" i="5"/>
  <c r="N26" i="5" s="1"/>
  <c r="R29" i="5"/>
  <c r="R30" i="5" s="1"/>
  <c r="R31" i="5" s="1"/>
  <c r="C30" i="5"/>
  <c r="C31" i="5" s="1"/>
  <c r="B29" i="5"/>
  <c r="B30" i="5" s="1"/>
  <c r="B31" i="5" s="1"/>
  <c r="L29" i="5" l="1"/>
  <c r="L30" i="5" s="1"/>
  <c r="L31" i="5" s="1"/>
  <c r="I21" i="5"/>
  <c r="I26" i="5" s="1"/>
  <c r="K21" i="5"/>
  <c r="K26" i="5" s="1"/>
  <c r="P25" i="5"/>
  <c r="O21" i="5"/>
  <c r="O26" i="5" s="1"/>
  <c r="E25" i="5"/>
  <c r="E29" i="5" s="1"/>
  <c r="E30" i="5" s="1"/>
  <c r="E31" i="5" s="1"/>
  <c r="Q21" i="5"/>
  <c r="Q26" i="5" s="1"/>
  <c r="M29" i="5"/>
  <c r="M30" i="5" s="1"/>
  <c r="M31" i="5" s="1"/>
  <c r="K29" i="5"/>
  <c r="K30" i="5" s="1"/>
  <c r="K31" i="5" s="1"/>
  <c r="P29" i="5"/>
  <c r="P30" i="5" s="1"/>
  <c r="P31" i="5" s="1"/>
  <c r="H29" i="5"/>
  <c r="H30" i="5" s="1"/>
  <c r="H31" i="5" s="1"/>
  <c r="N29" i="5"/>
  <c r="N30" i="5" s="1"/>
  <c r="N31" i="5" s="1"/>
  <c r="G29" i="5"/>
  <c r="G30" i="5" s="1"/>
  <c r="G31" i="5" s="1"/>
  <c r="J29" i="5"/>
  <c r="J30" i="5" s="1"/>
  <c r="J31" i="5" s="1"/>
  <c r="I29" i="5" l="1"/>
  <c r="I30" i="5" s="1"/>
  <c r="I31" i="5" s="1"/>
  <c r="O29" i="5"/>
  <c r="O30" i="5" s="1"/>
  <c r="O31" i="5" s="1"/>
  <c r="Q29" i="5"/>
  <c r="Q30" i="5" s="1"/>
  <c r="Q31" i="5" s="1"/>
</calcChain>
</file>

<file path=xl/sharedStrings.xml><?xml version="1.0" encoding="utf-8"?>
<sst xmlns="http://schemas.openxmlformats.org/spreadsheetml/2006/main" count="99" uniqueCount="91">
  <si>
    <t>Manufacturing</t>
  </si>
  <si>
    <t>Construction</t>
  </si>
  <si>
    <t>Source :</t>
  </si>
  <si>
    <t>National Income Section (2)1,</t>
  </si>
  <si>
    <t>Census and Statistics Department</t>
  </si>
  <si>
    <t>Enquiry e-mail : gdp-p@censtatd.gov.hk)</t>
  </si>
  <si>
    <t>HK$ million</t>
    <phoneticPr fontId="26" type="noConversion"/>
  </si>
  <si>
    <t>Year</t>
  </si>
  <si>
    <t>Agriculture, fishing, mining and quarrying</t>
  </si>
  <si>
    <t>Services</t>
  </si>
  <si>
    <t xml:space="preserve">                               Retail trade</t>
    <phoneticPr fontId="22" type="noConversion"/>
  </si>
  <si>
    <t xml:space="preserve">                    Real estate</t>
    <phoneticPr fontId="22" type="noConversion"/>
  </si>
  <si>
    <t xml:space="preserve">          Ownership of premises</t>
    <phoneticPr fontId="22" type="noConversion"/>
  </si>
  <si>
    <t>Note(s) :</t>
  </si>
  <si>
    <t>(Enquiry telephone no. : 3903 7005</t>
  </si>
  <si>
    <t/>
  </si>
  <si>
    <t xml:space="preserve">                    Wholesale and retail trades</t>
    <phoneticPr fontId="2" type="noConversion"/>
  </si>
  <si>
    <t xml:space="preserve">                    Import and export trade</t>
    <phoneticPr fontId="2" type="noConversion"/>
  </si>
  <si>
    <t xml:space="preserve">                    Restaurants and hotels</t>
    <phoneticPr fontId="2" type="noConversion"/>
  </si>
  <si>
    <t xml:space="preserve">                               Restaurants</t>
    <phoneticPr fontId="22" type="noConversion"/>
  </si>
  <si>
    <t xml:space="preserve">                               Hotels</t>
    <phoneticPr fontId="22" type="noConversion"/>
  </si>
  <si>
    <t xml:space="preserve">                    Transport and storage</t>
    <phoneticPr fontId="2" type="noConversion"/>
  </si>
  <si>
    <t xml:space="preserve">                    Communications</t>
    <phoneticPr fontId="2" type="noConversion"/>
  </si>
  <si>
    <t xml:space="preserve">          Financing, insurance, real estate and business services</t>
    <phoneticPr fontId="2" type="noConversion"/>
  </si>
  <si>
    <t xml:space="preserve">                    Financing and insurance</t>
    <phoneticPr fontId="22" type="noConversion"/>
  </si>
  <si>
    <t xml:space="preserve">                               Financing</t>
    <phoneticPr fontId="22" type="noConversion"/>
  </si>
  <si>
    <t xml:space="preserve">                               Insurance services</t>
    <phoneticPr fontId="22" type="noConversion"/>
  </si>
  <si>
    <t xml:space="preserve">                    Business services</t>
    <phoneticPr fontId="22" type="noConversion"/>
  </si>
  <si>
    <t xml:space="preserve">          Community, social and personal services</t>
    <phoneticPr fontId="22" type="noConversion"/>
  </si>
  <si>
    <t>'0.0' Percentage contribution of less than 0.05% / increase or decrease of less than 0.05%</t>
    <phoneticPr fontId="26" type="noConversion"/>
  </si>
  <si>
    <t>Figures may not add up to the total due to rounding.</t>
    <phoneticPr fontId="2" type="noConversion"/>
  </si>
  <si>
    <t>Figures are compiled based on the Hong Kong Standard Industrial Classification (HSIC) Version 1.1.</t>
    <phoneticPr fontId="2" type="noConversion"/>
  </si>
  <si>
    <t xml:space="preserve">          Wholesale, retail and import and export trades, restaurants and hotels</t>
    <phoneticPr fontId="2" type="noConversion"/>
  </si>
  <si>
    <t xml:space="preserve">          Transport, storage and communications</t>
    <phoneticPr fontId="22" type="noConversion"/>
  </si>
  <si>
    <t>Apart from the changes in industrial classification, there are changes in GDP estimation methods resulted from non-routine technical revision exercises which aim to enhance the quality of Hong Kong’s GDP statistics by incorporating new data sources, improved estimation methods, and changes in international standards, definitions and classifications.  As a result, the series above may not be strictly comparable to the series compiled based on HSIC Version 2.0 available in the Census and Statistics Department website.</t>
    <phoneticPr fontId="2" type="noConversion"/>
  </si>
  <si>
    <t xml:space="preserve">                               Wholesale</t>
    <phoneticPr fontId="22" type="noConversion"/>
  </si>
  <si>
    <t>2 Statistical discrepancy refers to the difference in values of current price GDP compiled using the expenditure and production approaches, as a result of the adoption of different data sources and estimation methods in the compilation processes.  It is expressed as a percentage to GDP at current market prices.</t>
    <phoneticPr fontId="2" type="noConversion"/>
  </si>
  <si>
    <t>1 Contribution to GDP is compiled as a percentage share in GDP valued at basic prices.</t>
    <phoneticPr fontId="2" type="noConversion"/>
  </si>
  <si>
    <t>3 GDP at basic prices plus taxes on products plus statistical discrepancy is equal to GDP compiled using the expenditure approach.</t>
    <phoneticPr fontId="2" type="noConversion"/>
  </si>
  <si>
    <t>GDP at basic prices</t>
    <phoneticPr fontId="22" type="noConversion"/>
  </si>
  <si>
    <t>Taxes on products</t>
    <phoneticPr fontId="22" type="noConversion"/>
  </si>
  <si>
    <r>
      <t>Statistical discrepancy (%)</t>
    </r>
    <r>
      <rPr>
        <b/>
        <sz val="10.5"/>
        <color rgb="FF0080C0"/>
        <rFont val="Arial"/>
        <family val="2"/>
      </rPr>
      <t xml:space="preserve"> </t>
    </r>
    <r>
      <rPr>
        <b/>
        <sz val="10.5"/>
        <color rgb="FF265F65"/>
        <rFont val="Arial"/>
        <family val="2"/>
      </rPr>
      <t>(2</t>
    </r>
    <r>
      <rPr>
        <b/>
        <sz val="10.5"/>
        <color rgb="FF0080C0"/>
        <rFont val="Arial"/>
        <family val="2"/>
      </rPr>
      <t>)</t>
    </r>
    <phoneticPr fontId="22" type="noConversion"/>
  </si>
  <si>
    <r>
      <t xml:space="preserve">GDP at current market prices </t>
    </r>
    <r>
      <rPr>
        <b/>
        <sz val="10.5"/>
        <color rgb="FF265F65"/>
        <rFont val="Arial"/>
        <family val="2"/>
      </rPr>
      <t>(3)</t>
    </r>
    <phoneticPr fontId="22" type="noConversion"/>
  </si>
  <si>
    <t>Gross Domestic Product (GDP) by economic activity at current prices</t>
    <phoneticPr fontId="22" type="noConversion"/>
  </si>
  <si>
    <t>GDP at current prices</t>
    <phoneticPr fontId="26" type="noConversion"/>
  </si>
  <si>
    <t>'-' Not applicable</t>
    <phoneticPr fontId="26" type="noConversion"/>
  </si>
  <si>
    <t>Electricity, gas and water</t>
  </si>
  <si>
    <t>Checking</t>
  </si>
  <si>
    <t>Ratio of travel agent to service incidental to transport</t>
  </si>
  <si>
    <t>Ratio of air and sea cargo forwarding to service incidental to transport</t>
  </si>
  <si>
    <t xml:space="preserve">               CE under GCE from GDP(E)</t>
  </si>
  <si>
    <t>2000 (HSIC V2.0)</t>
  </si>
  <si>
    <t xml:space="preserve">                    Transport and storage (A)</t>
  </si>
  <si>
    <t xml:space="preserve">                        Land passenger transport (B)</t>
  </si>
  <si>
    <t xml:space="preserve">                        Land freight traansport (C)</t>
  </si>
  <si>
    <t xml:space="preserve">                        Supporting services to land transport (D)</t>
  </si>
  <si>
    <t xml:space="preserve">                        Ocean and costal water transport (E)</t>
  </si>
  <si>
    <t xml:space="preserve">                        Inland water transport (F)</t>
  </si>
  <si>
    <t xml:space="preserve">                        Supporting services to water transport (G)</t>
  </si>
  <si>
    <t xml:space="preserve">                        Air transport (H)</t>
  </si>
  <si>
    <t>Less: Travel agency  (I1)</t>
  </si>
  <si>
    <t>Less: Air and sea cargo forwarding (I2)</t>
  </si>
  <si>
    <t xml:space="preserve">                        Services incidental to transport (excl travel agency and cargo forwarding) (IB)</t>
  </si>
  <si>
    <t xml:space="preserve">                        Services incidental to transport (IA)</t>
  </si>
  <si>
    <t xml:space="preserve">                        Storage (J)</t>
  </si>
  <si>
    <t xml:space="preserve">                       Land (initial) (AA) = (B)+(C)+(D)</t>
  </si>
  <si>
    <t xml:space="preserve">                       Water (initial) (BB) = (E)+(F)+(G)</t>
  </si>
  <si>
    <t xml:space="preserve">                       Air (initial) (CC) = (H)</t>
  </si>
  <si>
    <t xml:space="preserve">                       Warehouse and supporting (initial) (DD) = (IB) + (J)</t>
  </si>
  <si>
    <t xml:space="preserve">                        Residuals (R) = (A)-(B)-(C)-(D)-(E)-(F)-(G)-(H)-(IA)-(J)</t>
  </si>
  <si>
    <t xml:space="preserve">                    Communications (K)</t>
  </si>
  <si>
    <t xml:space="preserve">                    Checking: Ratio of IT services to business services under HSIC V1.1</t>
  </si>
  <si>
    <t xml:space="preserve">                    IT related services (EE)</t>
  </si>
  <si>
    <t xml:space="preserve">                    Business services (L)</t>
  </si>
  <si>
    <t>Economic Activity (HSIC V1.1)</t>
  </si>
  <si>
    <t xml:space="preserve">                    Land (HSIC V2.0) (AAA) = (AA) + 0.96*(R)</t>
  </si>
  <si>
    <t xml:space="preserve">                    Water (HSIC V2.0) (BBB) = (BB) + 0.4*(I2)</t>
  </si>
  <si>
    <t xml:space="preserve">                    Air (HSIC V2.0) (CCC) = (CC) + 0.6*(I2)</t>
  </si>
  <si>
    <t xml:space="preserve">                    Warehousing and supporting (HSIC V2.0) (DDD) = (DD) + 0.04*(R)</t>
  </si>
  <si>
    <t xml:space="preserve">                    Transport and storage (excl travel agency) (HSIC V2.0) = (AAA) + (BBB) + (CCC) + (DDD)</t>
  </si>
  <si>
    <t xml:space="preserve">                    Courier (HSIC V2.0) (EEE) = K * cell W33 / (cell W33 + cell W34)</t>
  </si>
  <si>
    <t xml:space="preserve">                    Telecom (HSIC V2.0) (FFF) = K * cell W34 / (cell W33 + cell W34)</t>
  </si>
  <si>
    <t xml:space="preserve">                    Business services (HSIC V2.0) (HHH) = (L) + (I1) - (EE)</t>
  </si>
  <si>
    <t xml:space="preserve">               Checking: CE to Public admin (HSIC V2.0)</t>
  </si>
  <si>
    <t xml:space="preserve">          Community, social and personal services (M)</t>
  </si>
  <si>
    <t>Adjustments made by the author</t>
  </si>
  <si>
    <t xml:space="preserve">          Public admin (HSIC V2.0) (KKK) = M * cell W43/cell W42 (1991 - 1999) 
                                          or CE under GCE / 0.851 (1980 - 1990)</t>
  </si>
  <si>
    <t xml:space="preserve">          Public administration, social and personal services (HSIC V2.0) (JJJ) = (M) - (FF)</t>
  </si>
  <si>
    <t xml:space="preserve">                   Other info and comm services (HSIC V2.0) (GGG) = (EE) + (FF)</t>
  </si>
  <si>
    <t xml:space="preserve">                    Broadcasting (0.06 * M) (FF)</t>
  </si>
  <si>
    <t xml:space="preserve">          Social and personal services (HSIC V2.0) (LLL) = (JJJ) - (KKK)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</si>
</sst>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_ "/>
    <numFmt numFmtId="165" formatCode="###,###,##0;\-###,###,##0;##0"/>
    <numFmt numFmtId="166" formatCode="0.0"/>
    <numFmt numFmtId="168" formatCode="0.0_ "/>
    <numFmt numFmtId="169" formatCode="0.000"/>
  </numFmts>
  <fonts count="48">
    <font>
      <sz val="12"/>
      <color rgb="FF000000"/>
      <name val="新細明體"/>
      <family val="1"/>
      <charset val="136"/>
    </font>
    <font>
      <sz val="12"/>
      <color theme="1"/>
      <name val="Calibri"/>
      <family val="2"/>
      <scheme val="minor"/>
    </font>
    <font>
      <sz val="9"/>
      <name val="新細明體"/>
      <family val="1"/>
      <charset val="136"/>
    </font>
    <font>
      <sz val="12"/>
      <color theme="1"/>
      <name val="Times New Roman"/>
      <family val="1"/>
    </font>
    <font>
      <sz val="12"/>
      <color theme="0"/>
      <name val="Times New Roman"/>
      <family val="1"/>
    </font>
    <font>
      <sz val="12"/>
      <color rgb="FF9C6500"/>
      <name val="Times New Roman"/>
      <family val="1"/>
    </font>
    <font>
      <b/>
      <sz val="12"/>
      <color theme="1"/>
      <name val="Times New Roman"/>
      <family val="1"/>
    </font>
    <font>
      <sz val="12"/>
      <color rgb="FF006100"/>
      <name val="Times New Roman"/>
      <family val="1"/>
    </font>
    <font>
      <b/>
      <sz val="12"/>
      <color rgb="FFFA7D00"/>
      <name val="Times New Roman"/>
      <family val="1"/>
    </font>
    <font>
      <sz val="12"/>
      <color rgb="FFFA7D00"/>
      <name val="Times New Roman"/>
      <family val="1"/>
    </font>
    <font>
      <i/>
      <sz val="12"/>
      <color rgb="FF7F7F7F"/>
      <name val="Times New Roman"/>
      <family val="1"/>
    </font>
    <font>
      <b/>
      <sz val="18"/>
      <color theme="3"/>
      <name val="Cambria"/>
      <family val="1"/>
      <charset val="136"/>
      <scheme val="major"/>
    </font>
    <font>
      <b/>
      <sz val="15"/>
      <color theme="3"/>
      <name val="Times New Roman"/>
      <family val="1"/>
    </font>
    <font>
      <b/>
      <sz val="13"/>
      <color theme="3"/>
      <name val="Times New Roman"/>
      <family val="1"/>
    </font>
    <font>
      <b/>
      <sz val="11"/>
      <color theme="3"/>
      <name val="Times New Roman"/>
      <family val="1"/>
    </font>
    <font>
      <sz val="12"/>
      <color rgb="FF3F3F76"/>
      <name val="Times New Roman"/>
      <family val="1"/>
    </font>
    <font>
      <b/>
      <sz val="12"/>
      <color rgb="FF3F3F3F"/>
      <name val="Times New Roman"/>
      <family val="1"/>
    </font>
    <font>
      <b/>
      <sz val="12"/>
      <color theme="0"/>
      <name val="Times New Roman"/>
      <family val="1"/>
    </font>
    <font>
      <sz val="12"/>
      <color rgb="FF9C0006"/>
      <name val="Times New Roman"/>
      <family val="1"/>
    </font>
    <font>
      <sz val="12"/>
      <color rgb="FFFF0000"/>
      <name val="Times New Roman"/>
      <family val="1"/>
    </font>
    <font>
      <sz val="12"/>
      <color theme="1"/>
      <name val="Calibri"/>
      <family val="2"/>
      <scheme val="minor"/>
    </font>
    <font>
      <b/>
      <sz val="15"/>
      <name val="Arial"/>
      <family val="2"/>
    </font>
    <font>
      <sz val="9"/>
      <name val="Calibri"/>
      <family val="3"/>
      <charset val="136"/>
      <scheme val="minor"/>
    </font>
    <font>
      <b/>
      <sz val="15"/>
      <color rgb="FF333333"/>
      <name val="Arial"/>
      <family val="2"/>
    </font>
    <font>
      <b/>
      <sz val="11.25"/>
      <color rgb="FFFFFFFF"/>
      <name val="Arial"/>
      <family val="2"/>
    </font>
    <font>
      <b/>
      <sz val="11.25"/>
      <color theme="0"/>
      <name val="Arial"/>
      <family val="2"/>
    </font>
    <font>
      <sz val="9"/>
      <name val="Calibri"/>
      <family val="2"/>
      <charset val="136"/>
      <scheme val="minor"/>
    </font>
    <font>
      <b/>
      <sz val="10.5"/>
      <color rgb="FF000000"/>
      <name val="Arial"/>
      <family val="2"/>
    </font>
    <font>
      <b/>
      <sz val="15"/>
      <color rgb="FF000000"/>
      <name val="Arial"/>
      <family val="2"/>
    </font>
    <font>
      <sz val="9.75"/>
      <color rgb="FF000000"/>
      <name val="Arial"/>
      <family val="2"/>
    </font>
    <font>
      <sz val="11.5"/>
      <color theme="1"/>
      <name val="Arial"/>
      <family val="2"/>
    </font>
    <font>
      <b/>
      <sz val="12"/>
      <color theme="1"/>
      <name val="Calibri"/>
      <family val="2"/>
      <scheme val="minor"/>
    </font>
    <font>
      <sz val="10"/>
      <color rgb="FF000000"/>
      <name val="Times New Roman"/>
      <family val="1"/>
    </font>
    <font>
      <sz val="11.5"/>
      <color rgb="FFFF0000"/>
      <name val="Arial"/>
      <family val="2"/>
    </font>
    <font>
      <sz val="11.5"/>
      <name val="Arial"/>
      <family val="2"/>
    </font>
    <font>
      <sz val="10"/>
      <name val="Times New Roman"/>
      <family val="1"/>
    </font>
    <font>
      <b/>
      <sz val="10.5"/>
      <name val="Arial"/>
      <family val="2"/>
    </font>
    <font>
      <b/>
      <sz val="10.5"/>
      <color rgb="FF0080C0"/>
      <name val="Arial"/>
      <family val="2"/>
    </font>
    <font>
      <b/>
      <sz val="10.5"/>
      <color rgb="FF265F65"/>
      <name val="Arial"/>
      <family val="2"/>
    </font>
    <font>
      <sz val="10.5"/>
      <name val="Arial"/>
      <family val="2"/>
    </font>
    <font>
      <sz val="10.5"/>
      <color rgb="FF000000"/>
      <name val="Arial"/>
      <family val="2"/>
    </font>
    <font>
      <i/>
      <sz val="10.5"/>
      <color rgb="FF000000"/>
      <name val="Arial"/>
      <family val="2"/>
    </font>
    <font>
      <i/>
      <sz val="9.75"/>
      <color rgb="FF000000"/>
      <name val="Arial"/>
      <family val="2"/>
    </font>
    <font>
      <i/>
      <sz val="12"/>
      <color theme="1"/>
      <name val="Calibri"/>
      <family val="2"/>
      <scheme val="minor"/>
    </font>
    <font>
      <b/>
      <sz val="9.75"/>
      <color rgb="FF000000"/>
      <name val="Arial"/>
      <family val="2"/>
    </font>
    <font>
      <b/>
      <i/>
      <sz val="10.5"/>
      <color rgb="FF000000"/>
      <name val="Arial"/>
      <family val="2"/>
    </font>
    <font>
      <b/>
      <i/>
      <sz val="9.75"/>
      <color rgb="FF000000"/>
      <name val="Arial"/>
      <family val="2"/>
    </font>
    <font>
      <sz val="12"/>
      <color theme="1"/>
      <name val="Calibri"/>
      <family val="2"/>
    </font>
  </fonts>
  <fills count="4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
      <patternFill patternType="solid">
        <fgColor rgb="FF1C8388"/>
        <bgColor indexed="64"/>
      </patternFill>
    </fill>
    <fill>
      <patternFill patternType="solid">
        <fgColor rgb="FFB2E1E3"/>
        <bgColor indexed="64"/>
      </patternFill>
    </fill>
    <fill>
      <patternFill patternType="solid">
        <fgColor rgb="FF99D7DA"/>
        <bgColor indexed="64"/>
      </patternFill>
    </fill>
    <fill>
      <patternFill patternType="solid">
        <fgColor rgb="FFCCCCCC"/>
        <bgColor indexed="64"/>
      </patternFill>
    </fill>
    <fill>
      <patternFill patternType="solid">
        <fgColor rgb="FFFFFFFF"/>
        <bgColor indexed="64"/>
      </patternFill>
    </fill>
    <fill>
      <patternFill patternType="solid">
        <fgColor theme="6" tint="0.59999389629810485"/>
        <bgColor indexed="64"/>
      </patternFill>
    </fill>
    <fill>
      <patternFill patternType="solid">
        <fgColor rgb="FFFFFF00"/>
        <bgColor indexed="64"/>
      </patternFill>
    </fill>
  </fills>
  <borders count="23">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FFFFFF"/>
      </left>
      <right style="thin">
        <color rgb="FFFFFFFF"/>
      </right>
      <top/>
      <bottom/>
      <diagonal/>
    </border>
    <border>
      <left style="thin">
        <color rgb="FFFFFFFF"/>
      </left>
      <right/>
      <top/>
      <bottom style="thin">
        <color rgb="FFFFFFFF"/>
      </bottom>
      <diagonal/>
    </border>
    <border>
      <left/>
      <right/>
      <top/>
      <bottom style="thin">
        <color rgb="FFFFFFFF"/>
      </bottom>
      <diagonal/>
    </border>
    <border>
      <left style="thin">
        <color rgb="FFFFFFFF"/>
      </left>
      <right style="thin">
        <color rgb="FFFFFFFF"/>
      </right>
      <top/>
      <bottom style="thin">
        <color rgb="FF666666"/>
      </bottom>
      <diagonal/>
    </border>
    <border>
      <left style="thin">
        <color rgb="FFFFFFFF"/>
      </left>
      <right/>
      <top style="thin">
        <color rgb="FFFFFFFF"/>
      </top>
      <bottom style="thin">
        <color rgb="FF666666"/>
      </bottom>
      <diagonal/>
    </border>
    <border>
      <left/>
      <right/>
      <top style="thin">
        <color rgb="FFFFFFFF"/>
      </top>
      <bottom style="thin">
        <color rgb="FF666666"/>
      </bottom>
      <diagonal/>
    </border>
    <border>
      <left/>
      <right style="thin">
        <color rgb="FFFFFFFF"/>
      </right>
      <top style="thin">
        <color rgb="FFFFFFFF"/>
      </top>
      <bottom style="thin">
        <color rgb="FF666666"/>
      </bottom>
      <diagonal/>
    </border>
    <border>
      <left style="thin">
        <color rgb="FFFFFFFF"/>
      </left>
      <right/>
      <top style="thin">
        <color rgb="FFFFFFFF"/>
      </top>
      <bottom style="thin">
        <color rgb="FFFFFFFF"/>
      </bottom>
      <diagonal/>
    </border>
    <border>
      <left style="thin">
        <color rgb="FF666666"/>
      </left>
      <right style="thin">
        <color rgb="FF666666"/>
      </right>
      <top style="thin">
        <color rgb="FF666666"/>
      </top>
      <bottom style="thin">
        <color rgb="FF666666"/>
      </bottom>
      <diagonal/>
    </border>
    <border>
      <left/>
      <right style="thin">
        <color rgb="FF666666"/>
      </right>
      <top style="thin">
        <color rgb="FF666666"/>
      </top>
      <bottom style="thin">
        <color rgb="FF666666"/>
      </bottom>
      <diagonal/>
    </border>
    <border>
      <left/>
      <right style="thin">
        <color rgb="FF666666"/>
      </right>
      <top/>
      <bottom style="thin">
        <color rgb="FF666666"/>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s>
  <cellStyleXfs count="43">
    <xf numFmtId="0" fontId="0"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5" fillId="20" borderId="0" applyNumberFormat="0" applyBorder="0" applyAlignment="0" applyProtection="0">
      <alignment vertical="center"/>
    </xf>
    <xf numFmtId="0" fontId="6" fillId="0" borderId="1" applyNumberFormat="0" applyFill="0" applyAlignment="0" applyProtection="0">
      <alignment vertical="center"/>
    </xf>
    <xf numFmtId="0" fontId="7" fillId="21" borderId="0" applyNumberFormat="0" applyBorder="0" applyAlignment="0" applyProtection="0">
      <alignment vertical="center"/>
    </xf>
    <xf numFmtId="0" fontId="8" fillId="22" borderId="2" applyNumberFormat="0" applyAlignment="0" applyProtection="0">
      <alignment vertical="center"/>
    </xf>
    <xf numFmtId="0" fontId="9" fillId="0" borderId="3" applyNumberFormat="0" applyFill="0" applyAlignment="0" applyProtection="0">
      <alignment vertical="center"/>
    </xf>
    <xf numFmtId="0" fontId="3" fillId="23" borderId="4" applyNumberFormat="0" applyFont="0" applyAlignment="0" applyProtection="0">
      <alignment vertical="center"/>
    </xf>
    <xf numFmtId="0" fontId="10" fillId="0" borderId="0" applyNumberFormat="0" applyFill="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30" borderId="2" applyNumberFormat="0" applyAlignment="0" applyProtection="0">
      <alignment vertical="center"/>
    </xf>
    <xf numFmtId="0" fontId="16" fillId="22" borderId="8" applyNumberFormat="0" applyAlignment="0" applyProtection="0">
      <alignment vertical="center"/>
    </xf>
    <xf numFmtId="0" fontId="17" fillId="31" borderId="9" applyNumberFormat="0" applyAlignment="0" applyProtection="0">
      <alignment vertical="center"/>
    </xf>
    <xf numFmtId="0" fontId="18" fillId="3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cellStyleXfs>
  <cellXfs count="66">
    <xf numFmtId="0" fontId="0" fillId="0" borderId="0" xfId="0">
      <alignment vertical="center"/>
    </xf>
    <xf numFmtId="0" fontId="21" fillId="0" borderId="0" xfId="42" applyFont="1" applyAlignment="1">
      <alignment horizontal="left" vertical="center"/>
    </xf>
    <xf numFmtId="0" fontId="20" fillId="0" borderId="0" xfId="42"/>
    <xf numFmtId="0" fontId="23" fillId="0" borderId="0" xfId="42" applyFont="1" applyAlignment="1">
      <alignment horizontal="center" vertical="center" wrapText="1"/>
    </xf>
    <xf numFmtId="0" fontId="20" fillId="0" borderId="0" xfId="42" applyAlignment="1">
      <alignment wrapText="1"/>
    </xf>
    <xf numFmtId="0" fontId="24" fillId="33" borderId="10" xfId="42" applyFont="1" applyFill="1" applyBorder="1" applyAlignment="1">
      <alignment vertical="top" wrapText="1"/>
    </xf>
    <xf numFmtId="0" fontId="24" fillId="33" borderId="13" xfId="42" applyFont="1" applyFill="1" applyBorder="1" applyAlignment="1">
      <alignment vertical="top" wrapText="1"/>
    </xf>
    <xf numFmtId="0" fontId="27" fillId="35" borderId="20" xfId="42" applyFont="1" applyFill="1" applyBorder="1" applyAlignment="1">
      <alignment horizontal="left" vertical="center" wrapText="1"/>
    </xf>
    <xf numFmtId="0" fontId="27" fillId="35" borderId="20" xfId="42" applyFont="1" applyFill="1" applyBorder="1" applyAlignment="1">
      <alignment horizontal="left" vertical="top" wrapText="1"/>
    </xf>
    <xf numFmtId="165" fontId="29" fillId="37" borderId="20" xfId="42" applyNumberFormat="1" applyFont="1" applyFill="1" applyBorder="1" applyAlignment="1">
      <alignment horizontal="right" vertical="center" wrapText="1"/>
    </xf>
    <xf numFmtId="164" fontId="29" fillId="37" borderId="20" xfId="42" applyNumberFormat="1" applyFont="1" applyFill="1" applyBorder="1" applyAlignment="1">
      <alignment horizontal="right" vertical="center" wrapText="1"/>
    </xf>
    <xf numFmtId="0" fontId="30" fillId="0" borderId="0" xfId="42" applyFont="1"/>
    <xf numFmtId="0" fontId="30" fillId="0" borderId="0" xfId="42" quotePrefix="1" applyFont="1"/>
    <xf numFmtId="0" fontId="27" fillId="34" borderId="19" xfId="42" quotePrefix="1" applyFont="1" applyFill="1" applyBorder="1" applyAlignment="1">
      <alignment horizontal="center" vertical="center" wrapText="1"/>
    </xf>
    <xf numFmtId="0" fontId="31" fillId="0" borderId="0" xfId="42" applyFont="1"/>
    <xf numFmtId="0" fontId="27" fillId="34" borderId="18" xfId="42" applyFont="1" applyFill="1" applyBorder="1" applyAlignment="1">
      <alignment horizontal="center" vertical="center" wrapText="1"/>
    </xf>
    <xf numFmtId="0" fontId="32" fillId="0" borderId="0" xfId="0" applyFont="1" applyAlignment="1">
      <alignment vertical="top" wrapText="1"/>
    </xf>
    <xf numFmtId="0" fontId="33" fillId="0" borderId="0" xfId="42" applyFont="1"/>
    <xf numFmtId="165" fontId="20" fillId="0" borderId="0" xfId="42" applyNumberFormat="1"/>
    <xf numFmtId="168" fontId="20" fillId="0" borderId="0" xfId="42" applyNumberFormat="1"/>
    <xf numFmtId="166" fontId="20" fillId="0" borderId="0" xfId="42" applyNumberFormat="1"/>
    <xf numFmtId="165" fontId="30" fillId="0" borderId="0" xfId="42" applyNumberFormat="1" applyFont="1"/>
    <xf numFmtId="0" fontId="34" fillId="0" borderId="0" xfId="42" quotePrefix="1" applyFont="1"/>
    <xf numFmtId="0" fontId="35" fillId="0" borderId="0" xfId="0" applyFont="1" applyAlignment="1">
      <alignment vertical="top"/>
    </xf>
    <xf numFmtId="0" fontId="34" fillId="0" borderId="0" xfId="42" applyFont="1"/>
    <xf numFmtId="0" fontId="0" fillId="0" borderId="0" xfId="0" applyAlignment="1"/>
    <xf numFmtId="165" fontId="29" fillId="0" borderId="20" xfId="42" applyNumberFormat="1" applyFont="1" applyBorder="1" applyAlignment="1">
      <alignment horizontal="right" vertical="center" wrapText="1"/>
    </xf>
    <xf numFmtId="165" fontId="36" fillId="0" borderId="20" xfId="42" applyNumberFormat="1" applyFont="1" applyBorder="1" applyAlignment="1">
      <alignment horizontal="right" vertical="center" wrapText="1"/>
    </xf>
    <xf numFmtId="165" fontId="39" fillId="0" borderId="20" xfId="42" applyNumberFormat="1" applyFont="1" applyBorder="1" applyAlignment="1">
      <alignment horizontal="right" vertical="center" wrapText="1"/>
    </xf>
    <xf numFmtId="164" fontId="39" fillId="0" borderId="20" xfId="42" applyNumberFormat="1" applyFont="1" applyBorder="1" applyAlignment="1">
      <alignment horizontal="right" vertical="center" wrapText="1"/>
    </xf>
    <xf numFmtId="165" fontId="42" fillId="37" borderId="20" xfId="42" applyNumberFormat="1" applyFont="1" applyFill="1" applyBorder="1" applyAlignment="1">
      <alignment horizontal="right" vertical="center" wrapText="1"/>
    </xf>
    <xf numFmtId="164" fontId="42" fillId="37" borderId="20" xfId="42" applyNumberFormat="1" applyFont="1" applyFill="1" applyBorder="1" applyAlignment="1">
      <alignment horizontal="right" vertical="center" wrapText="1"/>
    </xf>
    <xf numFmtId="0" fontId="43" fillId="0" borderId="0" xfId="42" applyFont="1"/>
    <xf numFmtId="166" fontId="43" fillId="0" borderId="0" xfId="42" applyNumberFormat="1" applyFont="1"/>
    <xf numFmtId="165" fontId="44" fillId="37" borderId="20" xfId="42" applyNumberFormat="1" applyFont="1" applyFill="1" applyBorder="1" applyAlignment="1">
      <alignment horizontal="right" vertical="center" wrapText="1"/>
    </xf>
    <xf numFmtId="0" fontId="24" fillId="33" borderId="17" xfId="42" applyFont="1" applyFill="1" applyBorder="1" applyAlignment="1">
      <alignment horizontal="center" vertical="top" wrapText="1"/>
    </xf>
    <xf numFmtId="0" fontId="1" fillId="0" borderId="0" xfId="42" applyFont="1"/>
    <xf numFmtId="0" fontId="30" fillId="0" borderId="0" xfId="42" applyFont="1" applyAlignment="1">
      <alignment horizontal="left" wrapText="1"/>
    </xf>
    <xf numFmtId="0" fontId="0" fillId="0" borderId="0" xfId="0" applyAlignment="1">
      <alignment horizontal="left" wrapText="1"/>
    </xf>
    <xf numFmtId="0" fontId="25" fillId="33" borderId="11" xfId="42" applyFont="1" applyFill="1" applyBorder="1" applyAlignment="1">
      <alignment horizontal="center" vertical="top" wrapText="1"/>
    </xf>
    <xf numFmtId="0" fontId="25" fillId="33" borderId="12" xfId="42" applyFont="1" applyFill="1" applyBorder="1" applyAlignment="1">
      <alignment horizontal="center" vertical="top" wrapText="1"/>
    </xf>
    <xf numFmtId="0" fontId="24" fillId="33" borderId="14" xfId="42" applyFont="1" applyFill="1" applyBorder="1" applyAlignment="1">
      <alignment horizontal="center" vertical="top" wrapText="1"/>
    </xf>
    <xf numFmtId="0" fontId="24" fillId="33" borderId="15" xfId="42" applyFont="1" applyFill="1" applyBorder="1" applyAlignment="1">
      <alignment horizontal="center" vertical="top" wrapText="1"/>
    </xf>
    <xf numFmtId="0" fontId="24" fillId="33" borderId="16" xfId="42" applyFont="1" applyFill="1" applyBorder="1" applyAlignment="1">
      <alignment horizontal="center" vertical="top" wrapText="1"/>
    </xf>
    <xf numFmtId="0" fontId="28" fillId="36" borderId="21" xfId="42" applyFont="1" applyFill="1" applyBorder="1" applyAlignment="1">
      <alignment horizontal="center" vertical="center" wrapText="1"/>
    </xf>
    <xf numFmtId="0" fontId="28" fillId="36" borderId="22" xfId="42" applyFont="1" applyFill="1" applyBorder="1" applyAlignment="1">
      <alignment horizontal="center" vertical="center" wrapText="1"/>
    </xf>
    <xf numFmtId="3" fontId="20" fillId="0" borderId="0" xfId="42" applyNumberFormat="1"/>
    <xf numFmtId="3" fontId="31" fillId="0" borderId="0" xfId="42" applyNumberFormat="1" applyFont="1"/>
    <xf numFmtId="3" fontId="30" fillId="0" borderId="0" xfId="42" applyNumberFormat="1" applyFont="1"/>
    <xf numFmtId="3" fontId="31" fillId="0" borderId="0" xfId="42" applyNumberFormat="1" applyFont="1" applyAlignment="1">
      <alignment vertical="center"/>
    </xf>
    <xf numFmtId="3" fontId="20" fillId="0" borderId="0" xfId="42" applyNumberFormat="1" applyAlignment="1">
      <alignment vertical="center"/>
    </xf>
    <xf numFmtId="0" fontId="40" fillId="0" borderId="20" xfId="42" applyFont="1" applyFill="1" applyBorder="1" applyAlignment="1">
      <alignment horizontal="left" vertical="center" wrapText="1"/>
    </xf>
    <xf numFmtId="0" fontId="40" fillId="38" borderId="20" xfId="42" applyFont="1" applyFill="1" applyBorder="1" applyAlignment="1">
      <alignment horizontal="left" vertical="center" wrapText="1"/>
    </xf>
    <xf numFmtId="0" fontId="1" fillId="0" borderId="0" xfId="42" applyFont="1" applyAlignment="1">
      <alignment wrapText="1"/>
    </xf>
    <xf numFmtId="0" fontId="47" fillId="0" borderId="0" xfId="42" applyFont="1" applyAlignment="1">
      <alignment wrapText="1"/>
    </xf>
    <xf numFmtId="0" fontId="40" fillId="0" borderId="20" xfId="42" applyFont="1" applyFill="1" applyBorder="1" applyAlignment="1">
      <alignment horizontal="left" vertical="center" wrapText="1" indent="11"/>
    </xf>
    <xf numFmtId="0" fontId="45" fillId="39" borderId="20" xfId="42" applyFont="1" applyFill="1" applyBorder="1" applyAlignment="1">
      <alignment horizontal="left" vertical="center" wrapText="1"/>
    </xf>
    <xf numFmtId="0" fontId="27" fillId="39" borderId="20" xfId="42" applyFont="1" applyFill="1" applyBorder="1" applyAlignment="1">
      <alignment horizontal="left" vertical="center" wrapText="1"/>
    </xf>
    <xf numFmtId="3" fontId="29" fillId="37" borderId="20" xfId="42" applyNumberFormat="1" applyFont="1" applyFill="1" applyBorder="1" applyAlignment="1">
      <alignment horizontal="right" vertical="center" wrapText="1"/>
    </xf>
    <xf numFmtId="165" fontId="29" fillId="0" borderId="20" xfId="42" applyNumberFormat="1" applyFont="1" applyFill="1" applyBorder="1" applyAlignment="1">
      <alignment horizontal="right" vertical="center" wrapText="1"/>
    </xf>
    <xf numFmtId="165" fontId="46" fillId="39" borderId="20" xfId="42" applyNumberFormat="1" applyFont="1" applyFill="1" applyBorder="1" applyAlignment="1">
      <alignment horizontal="right" vertical="center" wrapText="1"/>
    </xf>
    <xf numFmtId="165" fontId="44" fillId="39" borderId="20" xfId="42" applyNumberFormat="1" applyFont="1" applyFill="1" applyBorder="1" applyAlignment="1">
      <alignment horizontal="right" vertical="center" wrapText="1"/>
    </xf>
    <xf numFmtId="169" fontId="29" fillId="37" borderId="20" xfId="42" applyNumberFormat="1" applyFont="1" applyFill="1" applyBorder="1" applyAlignment="1">
      <alignment horizontal="right" vertical="center" wrapText="1"/>
    </xf>
    <xf numFmtId="0" fontId="41" fillId="0" borderId="20" xfId="42" applyFont="1" applyFill="1" applyBorder="1" applyAlignment="1">
      <alignment horizontal="left" vertical="center" wrapText="1"/>
    </xf>
    <xf numFmtId="169" fontId="20" fillId="0" borderId="0" xfId="42" applyNumberFormat="1"/>
    <xf numFmtId="169" fontId="47" fillId="0" borderId="0" xfId="42" applyNumberFormat="1" applyFont="1"/>
  </cellXfs>
  <cellStyles count="43">
    <cellStyle name="20% - 輔色1" xfId="1" builtinId="30" customBuiltin="1"/>
    <cellStyle name="20% - 輔色2" xfId="2" builtinId="34" customBuiltin="1"/>
    <cellStyle name="20% - 輔色3" xfId="3" builtinId="38" customBuiltin="1"/>
    <cellStyle name="20% - 輔色4" xfId="4" builtinId="42" customBuiltin="1"/>
    <cellStyle name="20% - 輔色5" xfId="5" builtinId="46" customBuiltin="1"/>
    <cellStyle name="20% - 輔色6" xfId="6" builtinId="50" customBuiltin="1"/>
    <cellStyle name="40% - 輔色1" xfId="7" builtinId="31" customBuiltin="1"/>
    <cellStyle name="40% - 輔色2" xfId="8" builtinId="35" customBuiltin="1"/>
    <cellStyle name="40% - 輔色3" xfId="9" builtinId="39" customBuiltin="1"/>
    <cellStyle name="40% - 輔色4" xfId="10" builtinId="43" customBuiltin="1"/>
    <cellStyle name="40% - 輔色5" xfId="11" builtinId="47" customBuiltin="1"/>
    <cellStyle name="40% - 輔色6" xfId="12" builtinId="51" customBuiltin="1"/>
    <cellStyle name="60% - 輔色1" xfId="13" builtinId="32" customBuiltin="1"/>
    <cellStyle name="60% - 輔色2" xfId="14" builtinId="36" customBuiltin="1"/>
    <cellStyle name="60% - 輔色3" xfId="15" builtinId="40" customBuiltin="1"/>
    <cellStyle name="60% - 輔色4" xfId="16" builtinId="44" customBuiltin="1"/>
    <cellStyle name="60% - 輔色5" xfId="17" builtinId="48" customBuiltin="1"/>
    <cellStyle name="60% - 輔色6" xfId="18" builtinId="52" customBuiltin="1"/>
    <cellStyle name="一般" xfId="0" builtinId="0"/>
    <cellStyle name="一般 2" xfId="42" xr:uid="{00000000-0005-0000-0000-000013000000}"/>
    <cellStyle name="中等" xfId="19" builtinId="28" customBuiltin="1"/>
    <cellStyle name="備註" xfId="24" builtinId="10" customBuiltin="1"/>
    <cellStyle name="合計" xfId="20" builtinId="25" customBuiltin="1"/>
    <cellStyle name="壞" xfId="40" builtinId="27" customBuiltin="1"/>
    <cellStyle name="好" xfId="21" builtinId="26" customBuiltin="1"/>
    <cellStyle name="標題" xfId="32" builtinId="15" customBuiltin="1"/>
    <cellStyle name="標題 1" xfId="33" builtinId="16" customBuiltin="1"/>
    <cellStyle name="標題 2" xfId="34" builtinId="17" customBuiltin="1"/>
    <cellStyle name="標題 3" xfId="35" builtinId="18" customBuiltin="1"/>
    <cellStyle name="標題 4" xfId="36" builtinId="19" customBuiltin="1"/>
    <cellStyle name="檢查儲存格" xfId="39" builtinId="23" customBuiltin="1"/>
    <cellStyle name="計算方式" xfId="22" builtinId="22" customBuiltin="1"/>
    <cellStyle name="說明文字" xfId="25" builtinId="53" customBuiltin="1"/>
    <cellStyle name="警告文字" xfId="41" builtinId="11" customBuiltin="1"/>
    <cellStyle name="輔色1" xfId="26" builtinId="29" customBuiltin="1"/>
    <cellStyle name="輔色2" xfId="27" builtinId="33" customBuiltin="1"/>
    <cellStyle name="輔色3" xfId="28" builtinId="37" customBuiltin="1"/>
    <cellStyle name="輔色4" xfId="29" builtinId="41" customBuiltin="1"/>
    <cellStyle name="輔色5" xfId="30" builtinId="45" customBuiltin="1"/>
    <cellStyle name="輔色6" xfId="31" builtinId="49" customBuiltin="1"/>
    <cellStyle name="輸入" xfId="37" builtinId="20" customBuiltin="1"/>
    <cellStyle name="輸出" xfId="38" builtinId="21" customBuiltin="1"/>
    <cellStyle name="連結的儲存格" xfId="23" builtinId="24" customBuiltin="1"/>
  </cellStyles>
  <dxfs count="0"/>
  <tableStyles count="0" defaultTableStyle="TableStyleMedium2" defaultPivotStyle="PivotStyleLight16"/>
  <colors>
    <mruColors>
      <color rgb="FF265F65"/>
      <color rgb="FF008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K65"/>
  <sheetViews>
    <sheetView zoomScale="70" zoomScaleNormal="70" workbookViewId="0"/>
  </sheetViews>
  <sheetFormatPr defaultColWidth="10.7265625" defaultRowHeight="15.5"/>
  <cols>
    <col min="1" max="1" width="80.7265625" style="2" customWidth="1"/>
    <col min="2" max="17" width="10.7265625" style="2" customWidth="1"/>
    <col min="18" max="18" width="10.7265625" style="2" customWidth="1" collapsed="1"/>
    <col min="19" max="21" width="10.7265625" style="2"/>
    <col min="22" max="22" width="11.81640625" style="2" bestFit="1" customWidth="1"/>
    <col min="23" max="23" width="14" style="46" customWidth="1"/>
    <col min="24" max="16384" width="10.7265625" style="2"/>
  </cols>
  <sheetData>
    <row r="1" spans="1:43" ht="19.149999999999999" customHeight="1">
      <c r="A1" s="1" t="s">
        <v>43</v>
      </c>
    </row>
    <row r="2" spans="1:43" ht="19.149999999999999" customHeight="1">
      <c r="A2" s="3"/>
      <c r="B2" s="4"/>
      <c r="C2" s="4"/>
      <c r="D2" s="4"/>
      <c r="E2" s="4"/>
      <c r="F2" s="4"/>
      <c r="G2" s="4"/>
      <c r="H2" s="4"/>
      <c r="I2" s="4"/>
      <c r="J2" s="4"/>
      <c r="K2" s="4"/>
      <c r="L2" s="4"/>
      <c r="M2" s="4"/>
      <c r="N2" s="4"/>
      <c r="O2" s="4"/>
      <c r="P2" s="4"/>
      <c r="Q2" s="4"/>
      <c r="R2" s="4"/>
      <c r="S2" s="4"/>
      <c r="T2" s="4"/>
      <c r="U2" s="4"/>
      <c r="V2" s="4"/>
    </row>
    <row r="3" spans="1:43" s="14" customFormat="1" ht="21" customHeight="1">
      <c r="A3" s="5"/>
      <c r="B3" s="39" t="s">
        <v>44</v>
      </c>
      <c r="C3" s="40"/>
      <c r="D3" s="40"/>
      <c r="E3" s="40"/>
      <c r="F3" s="40"/>
      <c r="G3" s="40"/>
      <c r="H3" s="40"/>
      <c r="I3" s="40"/>
      <c r="J3" s="40"/>
      <c r="K3" s="40"/>
      <c r="L3" s="40"/>
      <c r="M3" s="40"/>
      <c r="N3" s="40"/>
      <c r="O3" s="40"/>
      <c r="P3" s="40"/>
      <c r="Q3" s="40"/>
      <c r="R3" s="40"/>
      <c r="S3" s="40"/>
      <c r="T3" s="40"/>
      <c r="U3" s="40"/>
      <c r="V3" s="40"/>
      <c r="W3" s="47"/>
    </row>
    <row r="4" spans="1:43" s="14" customFormat="1" ht="21" customHeight="1">
      <c r="A4" s="6"/>
      <c r="B4" s="41" t="s">
        <v>6</v>
      </c>
      <c r="C4" s="42"/>
      <c r="D4" s="42"/>
      <c r="E4" s="42"/>
      <c r="F4" s="42"/>
      <c r="G4" s="42"/>
      <c r="H4" s="42"/>
      <c r="I4" s="42"/>
      <c r="J4" s="42"/>
      <c r="K4" s="42"/>
      <c r="L4" s="42"/>
      <c r="M4" s="42"/>
      <c r="N4" s="42"/>
      <c r="O4" s="42"/>
      <c r="P4" s="42"/>
      <c r="Q4" s="42"/>
      <c r="R4" s="42"/>
      <c r="S4" s="42"/>
      <c r="T4" s="42"/>
      <c r="U4" s="42"/>
      <c r="V4" s="43"/>
      <c r="W4" s="47"/>
    </row>
    <row r="5" spans="1:43" s="14" customFormat="1" ht="21" customHeight="1">
      <c r="A5" s="15" t="s">
        <v>7</v>
      </c>
      <c r="B5" s="13">
        <v>1980</v>
      </c>
      <c r="C5" s="13">
        <v>1981</v>
      </c>
      <c r="D5" s="13">
        <v>1982</v>
      </c>
      <c r="E5" s="13">
        <v>1983</v>
      </c>
      <c r="F5" s="13">
        <v>1984</v>
      </c>
      <c r="G5" s="13">
        <v>1985</v>
      </c>
      <c r="H5" s="13">
        <v>1986</v>
      </c>
      <c r="I5" s="13">
        <v>1987</v>
      </c>
      <c r="J5" s="13">
        <v>1988</v>
      </c>
      <c r="K5" s="13">
        <v>1989</v>
      </c>
      <c r="L5" s="13">
        <v>1990</v>
      </c>
      <c r="M5" s="13">
        <v>1991</v>
      </c>
      <c r="N5" s="13">
        <v>1992</v>
      </c>
      <c r="O5" s="13">
        <v>1993</v>
      </c>
      <c r="P5" s="13">
        <v>1994</v>
      </c>
      <c r="Q5" s="13">
        <v>1995</v>
      </c>
      <c r="R5" s="13">
        <v>1996</v>
      </c>
      <c r="S5" s="13">
        <v>1997</v>
      </c>
      <c r="T5" s="13">
        <v>1998</v>
      </c>
      <c r="U5" s="13">
        <v>1999</v>
      </c>
      <c r="V5" s="13">
        <v>2000</v>
      </c>
      <c r="W5" s="49" t="s">
        <v>51</v>
      </c>
    </row>
    <row r="6" spans="1:43" ht="21" customHeight="1">
      <c r="A6" s="7" t="s">
        <v>74</v>
      </c>
      <c r="B6" s="44"/>
      <c r="C6" s="45"/>
      <c r="D6" s="45"/>
      <c r="E6" s="45"/>
      <c r="F6" s="45"/>
      <c r="G6" s="45"/>
      <c r="H6" s="45"/>
      <c r="I6" s="45"/>
      <c r="J6" s="45"/>
      <c r="K6" s="45"/>
      <c r="L6" s="45"/>
      <c r="M6" s="45"/>
      <c r="N6" s="45"/>
      <c r="O6" s="45"/>
      <c r="P6" s="45"/>
      <c r="Q6" s="45"/>
      <c r="R6" s="45"/>
      <c r="S6" s="45"/>
      <c r="T6" s="45"/>
      <c r="U6" s="45"/>
      <c r="V6" s="45"/>
      <c r="W6" s="50"/>
    </row>
    <row r="7" spans="1:43" ht="21" customHeight="1">
      <c r="A7" s="8" t="s">
        <v>8</v>
      </c>
      <c r="B7" s="9">
        <v>1320</v>
      </c>
      <c r="C7" s="9">
        <v>1386</v>
      </c>
      <c r="D7" s="9">
        <v>1553</v>
      </c>
      <c r="E7" s="9">
        <v>1547</v>
      </c>
      <c r="F7" s="9">
        <v>1550</v>
      </c>
      <c r="G7" s="9">
        <v>1575</v>
      </c>
      <c r="H7" s="9">
        <v>1663</v>
      </c>
      <c r="I7" s="9">
        <v>1600</v>
      </c>
      <c r="J7" s="9">
        <v>1654</v>
      </c>
      <c r="K7" s="9">
        <v>1617</v>
      </c>
      <c r="L7" s="9">
        <v>1650</v>
      </c>
      <c r="M7" s="9">
        <v>1672</v>
      </c>
      <c r="N7" s="9">
        <v>1683</v>
      </c>
      <c r="O7" s="9">
        <v>1820</v>
      </c>
      <c r="P7" s="9">
        <v>1856</v>
      </c>
      <c r="Q7" s="9">
        <v>1779</v>
      </c>
      <c r="R7" s="9">
        <v>1764</v>
      </c>
      <c r="S7" s="9">
        <v>1746</v>
      </c>
      <c r="T7" s="9">
        <v>1839</v>
      </c>
      <c r="U7" s="9">
        <v>1485</v>
      </c>
      <c r="V7" s="9">
        <v>1168</v>
      </c>
      <c r="W7" s="50">
        <v>1168</v>
      </c>
      <c r="X7" s="20"/>
      <c r="Y7" s="20"/>
      <c r="Z7" s="20"/>
      <c r="AA7" s="20"/>
      <c r="AB7" s="20"/>
      <c r="AC7" s="20"/>
      <c r="AD7" s="20"/>
      <c r="AE7" s="20"/>
      <c r="AF7" s="20"/>
      <c r="AG7" s="20"/>
      <c r="AH7" s="20"/>
      <c r="AI7" s="20"/>
      <c r="AJ7" s="20"/>
      <c r="AK7" s="20"/>
      <c r="AL7" s="20"/>
      <c r="AM7" s="20"/>
      <c r="AN7" s="20"/>
      <c r="AO7" s="20"/>
      <c r="AP7" s="20"/>
      <c r="AQ7" s="20"/>
    </row>
    <row r="8" spans="1:43" ht="21" customHeight="1">
      <c r="A8" s="8" t="s">
        <v>0</v>
      </c>
      <c r="B8" s="9">
        <v>31328</v>
      </c>
      <c r="C8" s="9">
        <v>36803</v>
      </c>
      <c r="D8" s="9">
        <v>37272</v>
      </c>
      <c r="E8" s="9">
        <v>45460</v>
      </c>
      <c r="F8" s="9">
        <v>57654</v>
      </c>
      <c r="G8" s="9">
        <v>55729</v>
      </c>
      <c r="H8" s="9">
        <v>66353</v>
      </c>
      <c r="I8" s="9">
        <v>80115</v>
      </c>
      <c r="J8" s="9">
        <v>89226</v>
      </c>
      <c r="K8" s="9">
        <v>95504</v>
      </c>
      <c r="L8" s="9">
        <v>97425</v>
      </c>
      <c r="M8" s="9">
        <v>95557</v>
      </c>
      <c r="N8" s="9">
        <v>97964</v>
      </c>
      <c r="O8" s="9">
        <v>90817</v>
      </c>
      <c r="P8" s="9">
        <v>85759</v>
      </c>
      <c r="Q8" s="9">
        <v>82770</v>
      </c>
      <c r="R8" s="9">
        <v>80932</v>
      </c>
      <c r="S8" s="9">
        <v>79279</v>
      </c>
      <c r="T8" s="9">
        <v>70073</v>
      </c>
      <c r="U8" s="9">
        <v>64544</v>
      </c>
      <c r="V8" s="9">
        <v>68840</v>
      </c>
      <c r="W8" s="50">
        <v>61399</v>
      </c>
      <c r="X8" s="20"/>
      <c r="Y8" s="20"/>
      <c r="Z8" s="20"/>
      <c r="AA8" s="20"/>
      <c r="AB8" s="20"/>
      <c r="AC8" s="20"/>
      <c r="AD8" s="20"/>
      <c r="AE8" s="20"/>
      <c r="AF8" s="20"/>
      <c r="AG8" s="20"/>
      <c r="AH8" s="20"/>
      <c r="AI8" s="20"/>
      <c r="AJ8" s="20"/>
      <c r="AK8" s="20"/>
      <c r="AL8" s="20"/>
      <c r="AM8" s="20"/>
      <c r="AN8" s="20"/>
      <c r="AO8" s="20"/>
      <c r="AP8" s="20"/>
      <c r="AQ8" s="20"/>
    </row>
    <row r="9" spans="1:43" ht="21" customHeight="1">
      <c r="A9" s="8" t="s">
        <v>46</v>
      </c>
      <c r="B9" s="9">
        <v>2049</v>
      </c>
      <c r="C9" s="9">
        <v>2630</v>
      </c>
      <c r="D9" s="9">
        <v>3673</v>
      </c>
      <c r="E9" s="9">
        <v>5229</v>
      </c>
      <c r="F9" s="9">
        <v>6176</v>
      </c>
      <c r="G9" s="9">
        <v>7240</v>
      </c>
      <c r="H9" s="9">
        <v>9068</v>
      </c>
      <c r="I9" s="9">
        <v>10433</v>
      </c>
      <c r="J9" s="9">
        <v>11130</v>
      </c>
      <c r="K9" s="9">
        <v>11920</v>
      </c>
      <c r="L9" s="9">
        <v>13894</v>
      </c>
      <c r="M9" s="9">
        <v>14953</v>
      </c>
      <c r="N9" s="9">
        <v>17333</v>
      </c>
      <c r="O9" s="9">
        <v>19374</v>
      </c>
      <c r="P9" s="9">
        <v>24243</v>
      </c>
      <c r="Q9" s="9">
        <v>25695</v>
      </c>
      <c r="R9" s="9">
        <v>29233</v>
      </c>
      <c r="S9" s="9">
        <v>31688</v>
      </c>
      <c r="T9" s="9">
        <v>35109</v>
      </c>
      <c r="U9" s="9">
        <v>36164</v>
      </c>
      <c r="V9" s="9">
        <v>37145</v>
      </c>
      <c r="W9" s="50">
        <v>37671</v>
      </c>
      <c r="X9" s="20"/>
      <c r="Y9" s="20"/>
      <c r="Z9" s="20"/>
      <c r="AA9" s="20"/>
      <c r="AB9" s="20"/>
      <c r="AC9" s="20"/>
      <c r="AD9" s="20"/>
      <c r="AE9" s="20"/>
      <c r="AF9" s="20"/>
      <c r="AG9" s="20"/>
      <c r="AH9" s="20"/>
      <c r="AI9" s="20"/>
      <c r="AJ9" s="20"/>
      <c r="AK9" s="20"/>
      <c r="AL9" s="20"/>
      <c r="AM9" s="20"/>
      <c r="AN9" s="20"/>
      <c r="AO9" s="20"/>
      <c r="AP9" s="20"/>
      <c r="AQ9" s="20"/>
    </row>
    <row r="10" spans="1:43" ht="21" customHeight="1">
      <c r="A10" s="8" t="s">
        <v>1</v>
      </c>
      <c r="B10" s="9">
        <v>8884</v>
      </c>
      <c r="C10" s="9">
        <v>12308</v>
      </c>
      <c r="D10" s="9">
        <v>13255</v>
      </c>
      <c r="E10" s="9">
        <v>12787</v>
      </c>
      <c r="F10" s="9">
        <v>12845</v>
      </c>
      <c r="G10" s="9">
        <v>12631</v>
      </c>
      <c r="H10" s="9">
        <v>14214</v>
      </c>
      <c r="I10" s="9">
        <v>16977</v>
      </c>
      <c r="J10" s="9">
        <v>20272</v>
      </c>
      <c r="K10" s="9">
        <v>25497</v>
      </c>
      <c r="L10" s="9">
        <v>29908</v>
      </c>
      <c r="M10" s="9">
        <v>34168</v>
      </c>
      <c r="N10" s="9">
        <v>36867</v>
      </c>
      <c r="O10" s="9">
        <v>42575</v>
      </c>
      <c r="P10" s="9">
        <v>45800</v>
      </c>
      <c r="Q10" s="9">
        <v>54154</v>
      </c>
      <c r="R10" s="9">
        <v>64624</v>
      </c>
      <c r="S10" s="9">
        <v>71806</v>
      </c>
      <c r="T10" s="9">
        <v>69639</v>
      </c>
      <c r="U10" s="9">
        <v>66023</v>
      </c>
      <c r="V10" s="9">
        <v>62532</v>
      </c>
      <c r="W10" s="50">
        <v>62532</v>
      </c>
      <c r="X10" s="20"/>
      <c r="Y10" s="20"/>
      <c r="Z10" s="20"/>
      <c r="AA10" s="20"/>
      <c r="AB10" s="20"/>
      <c r="AC10" s="20"/>
      <c r="AD10" s="20"/>
      <c r="AE10" s="20"/>
      <c r="AF10" s="20"/>
      <c r="AG10" s="20"/>
      <c r="AH10" s="20"/>
      <c r="AI10" s="20"/>
      <c r="AJ10" s="20"/>
      <c r="AK10" s="20"/>
      <c r="AL10" s="20"/>
      <c r="AM10" s="20"/>
      <c r="AN10" s="20"/>
      <c r="AO10" s="20"/>
      <c r="AP10" s="20"/>
      <c r="AQ10" s="20"/>
    </row>
    <row r="11" spans="1:43" ht="21" customHeight="1">
      <c r="A11" s="8" t="s">
        <v>9</v>
      </c>
      <c r="B11" s="9">
        <v>95670</v>
      </c>
      <c r="C11" s="9">
        <v>117663</v>
      </c>
      <c r="D11" s="9">
        <v>134315</v>
      </c>
      <c r="E11" s="9">
        <v>145124</v>
      </c>
      <c r="F11" s="9">
        <v>171649</v>
      </c>
      <c r="G11" s="9">
        <v>188815</v>
      </c>
      <c r="H11" s="9">
        <v>219199</v>
      </c>
      <c r="I11" s="9">
        <v>276089</v>
      </c>
      <c r="J11" s="9">
        <v>335740</v>
      </c>
      <c r="K11" s="9">
        <v>386450</v>
      </c>
      <c r="L11" s="9">
        <v>443081</v>
      </c>
      <c r="M11" s="9">
        <v>520382</v>
      </c>
      <c r="N11" s="9">
        <v>623315</v>
      </c>
      <c r="O11" s="9">
        <v>727193</v>
      </c>
      <c r="P11" s="9">
        <v>851498</v>
      </c>
      <c r="Q11" s="9">
        <v>921116</v>
      </c>
      <c r="R11" s="9">
        <v>1030326</v>
      </c>
      <c r="S11" s="9">
        <v>1136366</v>
      </c>
      <c r="T11" s="9">
        <v>1082657</v>
      </c>
      <c r="U11" s="9">
        <v>1066525</v>
      </c>
      <c r="V11" s="9">
        <v>1113351</v>
      </c>
      <c r="W11" s="50">
        <v>1120265</v>
      </c>
      <c r="X11" s="20"/>
      <c r="Y11" s="20"/>
      <c r="Z11" s="20"/>
      <c r="AA11" s="20"/>
      <c r="AB11" s="20"/>
      <c r="AC11" s="20"/>
      <c r="AD11" s="20"/>
      <c r="AE11" s="20"/>
      <c r="AF11" s="20"/>
      <c r="AG11" s="20"/>
      <c r="AH11" s="20"/>
      <c r="AI11" s="20"/>
      <c r="AJ11" s="20"/>
      <c r="AK11" s="20"/>
      <c r="AL11" s="20"/>
      <c r="AM11" s="20"/>
      <c r="AN11" s="20"/>
      <c r="AO11" s="20"/>
      <c r="AP11" s="20"/>
      <c r="AQ11" s="20"/>
    </row>
    <row r="12" spans="1:43" ht="21" customHeight="1">
      <c r="A12" s="8" t="s">
        <v>32</v>
      </c>
      <c r="B12" s="9">
        <v>26884</v>
      </c>
      <c r="C12" s="9">
        <v>30943</v>
      </c>
      <c r="D12" s="9">
        <v>34726</v>
      </c>
      <c r="E12" s="9">
        <v>39323</v>
      </c>
      <c r="F12" s="9">
        <v>53764</v>
      </c>
      <c r="G12" s="9">
        <v>56724</v>
      </c>
      <c r="H12" s="9">
        <v>64985</v>
      </c>
      <c r="I12" s="9">
        <v>87771</v>
      </c>
      <c r="J12" s="9">
        <v>107644</v>
      </c>
      <c r="K12" s="9">
        <v>123322</v>
      </c>
      <c r="L12" s="9">
        <v>138660</v>
      </c>
      <c r="M12" s="9">
        <v>159831</v>
      </c>
      <c r="N12" s="9">
        <v>188060</v>
      </c>
      <c r="O12" s="9">
        <v>222587</v>
      </c>
      <c r="P12" s="9">
        <v>247602</v>
      </c>
      <c r="Q12" s="9">
        <v>268919</v>
      </c>
      <c r="R12" s="9">
        <v>300233</v>
      </c>
      <c r="S12" s="9">
        <v>317650</v>
      </c>
      <c r="T12" s="9">
        <v>293262</v>
      </c>
      <c r="U12" s="9">
        <v>286528</v>
      </c>
      <c r="V12" s="9">
        <v>315206</v>
      </c>
      <c r="W12" s="50">
        <v>314820</v>
      </c>
      <c r="X12" s="20"/>
      <c r="Y12" s="20"/>
      <c r="Z12" s="20"/>
      <c r="AA12" s="20"/>
      <c r="AB12" s="20"/>
      <c r="AC12" s="20"/>
      <c r="AD12" s="20"/>
      <c r="AE12" s="20"/>
      <c r="AF12" s="20"/>
      <c r="AG12" s="20"/>
      <c r="AH12" s="20"/>
      <c r="AI12" s="20"/>
      <c r="AJ12" s="20"/>
      <c r="AK12" s="20"/>
      <c r="AL12" s="20"/>
      <c r="AM12" s="20"/>
      <c r="AN12" s="20"/>
      <c r="AO12" s="20"/>
      <c r="AP12" s="20"/>
      <c r="AQ12" s="20"/>
    </row>
    <row r="13" spans="1:43" ht="21" customHeight="1">
      <c r="A13" s="8" t="s">
        <v>16</v>
      </c>
      <c r="B13" s="9">
        <v>7960</v>
      </c>
      <c r="C13" s="9">
        <v>8799</v>
      </c>
      <c r="D13" s="9">
        <v>10272</v>
      </c>
      <c r="E13" s="9">
        <v>10007</v>
      </c>
      <c r="F13" s="9">
        <v>13100</v>
      </c>
      <c r="G13" s="9">
        <v>14150</v>
      </c>
      <c r="H13" s="9">
        <v>15058</v>
      </c>
      <c r="I13" s="9">
        <v>19697</v>
      </c>
      <c r="J13" s="9">
        <v>23423</v>
      </c>
      <c r="K13" s="9">
        <v>26622</v>
      </c>
      <c r="L13" s="9">
        <v>28766</v>
      </c>
      <c r="M13" s="9">
        <v>32653</v>
      </c>
      <c r="N13" s="9">
        <v>37177</v>
      </c>
      <c r="O13" s="9">
        <v>41369</v>
      </c>
      <c r="P13" s="9">
        <v>45773</v>
      </c>
      <c r="Q13" s="9">
        <v>44308</v>
      </c>
      <c r="R13" s="9">
        <v>49641</v>
      </c>
      <c r="S13" s="9">
        <v>51088</v>
      </c>
      <c r="T13" s="9">
        <v>41683</v>
      </c>
      <c r="U13" s="9">
        <v>41801</v>
      </c>
      <c r="V13" s="9">
        <v>42664</v>
      </c>
      <c r="W13" s="50">
        <v>42334</v>
      </c>
      <c r="X13" s="20"/>
      <c r="Y13" s="20"/>
      <c r="Z13" s="20"/>
      <c r="AA13" s="20"/>
      <c r="AB13" s="20"/>
      <c r="AC13" s="20"/>
      <c r="AD13" s="20"/>
      <c r="AE13" s="20"/>
      <c r="AF13" s="20"/>
      <c r="AG13" s="20"/>
      <c r="AH13" s="20"/>
      <c r="AI13" s="20"/>
      <c r="AJ13" s="20"/>
      <c r="AK13" s="20"/>
      <c r="AL13" s="20"/>
      <c r="AM13" s="20"/>
      <c r="AN13" s="20"/>
      <c r="AO13" s="20"/>
      <c r="AP13" s="20"/>
      <c r="AQ13" s="20"/>
    </row>
    <row r="14" spans="1:43" ht="21" customHeight="1">
      <c r="A14" s="8" t="s">
        <v>35</v>
      </c>
      <c r="B14" s="9">
        <v>2194</v>
      </c>
      <c r="C14" s="9">
        <v>2350</v>
      </c>
      <c r="D14" s="9">
        <v>2672</v>
      </c>
      <c r="E14" s="9">
        <v>2758</v>
      </c>
      <c r="F14" s="9">
        <v>3538</v>
      </c>
      <c r="G14" s="9">
        <v>3792</v>
      </c>
      <c r="H14" s="9">
        <v>4132</v>
      </c>
      <c r="I14" s="9">
        <v>5524</v>
      </c>
      <c r="J14" s="9">
        <v>6053</v>
      </c>
      <c r="K14" s="9">
        <v>7003</v>
      </c>
      <c r="L14" s="9">
        <v>9031</v>
      </c>
      <c r="M14" s="9">
        <v>9526</v>
      </c>
      <c r="N14" s="9">
        <v>10434</v>
      </c>
      <c r="O14" s="9">
        <v>12659</v>
      </c>
      <c r="P14" s="9">
        <v>12627</v>
      </c>
      <c r="Q14" s="9">
        <v>13357</v>
      </c>
      <c r="R14" s="9">
        <v>14691</v>
      </c>
      <c r="S14" s="9">
        <v>14410</v>
      </c>
      <c r="T14" s="9">
        <v>12929</v>
      </c>
      <c r="U14" s="9">
        <v>13073</v>
      </c>
      <c r="V14" s="9">
        <v>11988</v>
      </c>
      <c r="W14" s="50">
        <v>11986</v>
      </c>
      <c r="X14" s="20"/>
      <c r="Y14" s="20"/>
      <c r="Z14" s="20"/>
      <c r="AA14" s="20"/>
      <c r="AB14" s="20"/>
      <c r="AC14" s="20"/>
      <c r="AD14" s="20"/>
      <c r="AE14" s="20"/>
      <c r="AF14" s="20"/>
      <c r="AG14" s="20"/>
      <c r="AH14" s="20"/>
      <c r="AI14" s="20"/>
      <c r="AJ14" s="20"/>
      <c r="AK14" s="20"/>
      <c r="AL14" s="20"/>
      <c r="AM14" s="20"/>
      <c r="AN14" s="20"/>
      <c r="AO14" s="20"/>
      <c r="AP14" s="20"/>
      <c r="AQ14" s="20"/>
    </row>
    <row r="15" spans="1:43" ht="21" customHeight="1">
      <c r="A15" s="8" t="s">
        <v>10</v>
      </c>
      <c r="B15" s="9">
        <v>5766</v>
      </c>
      <c r="C15" s="9">
        <v>6449</v>
      </c>
      <c r="D15" s="9">
        <v>7600</v>
      </c>
      <c r="E15" s="9">
        <v>7249</v>
      </c>
      <c r="F15" s="9">
        <v>9562</v>
      </c>
      <c r="G15" s="9">
        <v>10358</v>
      </c>
      <c r="H15" s="9">
        <v>10926</v>
      </c>
      <c r="I15" s="9">
        <v>14173</v>
      </c>
      <c r="J15" s="9">
        <v>17370</v>
      </c>
      <c r="K15" s="9">
        <v>19619</v>
      </c>
      <c r="L15" s="9">
        <v>19735</v>
      </c>
      <c r="M15" s="9">
        <v>23127</v>
      </c>
      <c r="N15" s="9">
        <v>26743</v>
      </c>
      <c r="O15" s="9">
        <v>28710</v>
      </c>
      <c r="P15" s="9">
        <v>33146</v>
      </c>
      <c r="Q15" s="9">
        <v>30951</v>
      </c>
      <c r="R15" s="9">
        <v>34950</v>
      </c>
      <c r="S15" s="9">
        <v>36679</v>
      </c>
      <c r="T15" s="9">
        <v>28754</v>
      </c>
      <c r="U15" s="9">
        <v>28728</v>
      </c>
      <c r="V15" s="9">
        <v>30676</v>
      </c>
      <c r="W15" s="50">
        <v>30348</v>
      </c>
      <c r="X15" s="20"/>
      <c r="Y15" s="20"/>
      <c r="Z15" s="20"/>
      <c r="AA15" s="20"/>
      <c r="AB15" s="20"/>
      <c r="AC15" s="20"/>
      <c r="AD15" s="20"/>
      <c r="AE15" s="20"/>
      <c r="AF15" s="20"/>
      <c r="AG15" s="20"/>
      <c r="AH15" s="20"/>
      <c r="AI15" s="20"/>
      <c r="AJ15" s="20"/>
      <c r="AK15" s="20"/>
      <c r="AL15" s="20"/>
      <c r="AM15" s="20"/>
      <c r="AN15" s="20"/>
      <c r="AO15" s="20"/>
      <c r="AP15" s="20"/>
      <c r="AQ15" s="20"/>
    </row>
    <row r="16" spans="1:43" ht="21" customHeight="1">
      <c r="A16" s="8" t="s">
        <v>17</v>
      </c>
      <c r="B16" s="9">
        <v>13646</v>
      </c>
      <c r="C16" s="9">
        <v>15308</v>
      </c>
      <c r="D16" s="9">
        <v>16933</v>
      </c>
      <c r="E16" s="9">
        <v>21002</v>
      </c>
      <c r="F16" s="9">
        <v>30713</v>
      </c>
      <c r="G16" s="9">
        <v>31327</v>
      </c>
      <c r="H16" s="9">
        <v>36897</v>
      </c>
      <c r="I16" s="9">
        <v>51645</v>
      </c>
      <c r="J16" s="9">
        <v>64355</v>
      </c>
      <c r="K16" s="9">
        <v>72252</v>
      </c>
      <c r="L16" s="9">
        <v>84521</v>
      </c>
      <c r="M16" s="9">
        <v>100272</v>
      </c>
      <c r="N16" s="9">
        <v>118736</v>
      </c>
      <c r="O16" s="9">
        <v>145260</v>
      </c>
      <c r="P16" s="9">
        <v>162507</v>
      </c>
      <c r="Q16" s="9">
        <v>185279</v>
      </c>
      <c r="R16" s="9">
        <v>208539</v>
      </c>
      <c r="S16" s="9">
        <v>223264</v>
      </c>
      <c r="T16" s="9">
        <v>216052</v>
      </c>
      <c r="U16" s="9">
        <v>209045</v>
      </c>
      <c r="V16" s="9">
        <v>234734</v>
      </c>
      <c r="W16" s="50">
        <v>234643</v>
      </c>
      <c r="X16" s="20"/>
      <c r="Y16" s="20"/>
      <c r="Z16" s="20"/>
      <c r="AA16" s="20"/>
      <c r="AB16" s="20"/>
      <c r="AC16" s="20"/>
      <c r="AD16" s="20"/>
      <c r="AE16" s="20"/>
      <c r="AF16" s="20"/>
      <c r="AG16" s="20"/>
      <c r="AH16" s="20"/>
      <c r="AI16" s="20"/>
      <c r="AJ16" s="20"/>
      <c r="AK16" s="20"/>
      <c r="AL16" s="20"/>
      <c r="AM16" s="20"/>
      <c r="AN16" s="20"/>
      <c r="AO16" s="20"/>
      <c r="AP16" s="20"/>
      <c r="AQ16" s="20"/>
    </row>
    <row r="17" spans="1:63" ht="21" customHeight="1">
      <c r="A17" s="8" t="s">
        <v>18</v>
      </c>
      <c r="B17" s="9">
        <v>5278</v>
      </c>
      <c r="C17" s="9">
        <v>6836</v>
      </c>
      <c r="D17" s="9">
        <v>7520</v>
      </c>
      <c r="E17" s="9">
        <v>8314</v>
      </c>
      <c r="F17" s="9">
        <v>9952</v>
      </c>
      <c r="G17" s="9">
        <v>11247</v>
      </c>
      <c r="H17" s="9">
        <v>13030</v>
      </c>
      <c r="I17" s="9">
        <v>16428</v>
      </c>
      <c r="J17" s="9">
        <v>19865</v>
      </c>
      <c r="K17" s="9">
        <v>24448</v>
      </c>
      <c r="L17" s="9">
        <v>25373</v>
      </c>
      <c r="M17" s="9">
        <v>26905</v>
      </c>
      <c r="N17" s="9">
        <v>32148</v>
      </c>
      <c r="O17" s="9">
        <v>35959</v>
      </c>
      <c r="P17" s="9">
        <v>39322</v>
      </c>
      <c r="Q17" s="9">
        <v>39331</v>
      </c>
      <c r="R17" s="9">
        <v>42054</v>
      </c>
      <c r="S17" s="9">
        <v>43297</v>
      </c>
      <c r="T17" s="9">
        <v>35528</v>
      </c>
      <c r="U17" s="9">
        <v>35682</v>
      </c>
      <c r="V17" s="9">
        <v>37808</v>
      </c>
      <c r="W17" s="50">
        <v>37843</v>
      </c>
      <c r="X17" s="20"/>
      <c r="Y17" s="20"/>
      <c r="Z17" s="20"/>
      <c r="AA17" s="20"/>
      <c r="AB17" s="20"/>
      <c r="AC17" s="20"/>
      <c r="AD17" s="20"/>
      <c r="AE17" s="20"/>
      <c r="AF17" s="20"/>
      <c r="AG17" s="20"/>
      <c r="AH17" s="20"/>
      <c r="AI17" s="20"/>
      <c r="AJ17" s="20"/>
      <c r="AK17" s="20"/>
      <c r="AL17" s="20"/>
      <c r="AM17" s="20"/>
      <c r="AN17" s="20"/>
      <c r="AO17" s="20"/>
      <c r="AP17" s="20"/>
      <c r="AQ17" s="20"/>
    </row>
    <row r="18" spans="1:63" ht="21" customHeight="1">
      <c r="A18" s="8" t="s">
        <v>19</v>
      </c>
      <c r="B18" s="9">
        <v>3993</v>
      </c>
      <c r="C18" s="9">
        <v>5237</v>
      </c>
      <c r="D18" s="9">
        <v>5734</v>
      </c>
      <c r="E18" s="9">
        <v>6268</v>
      </c>
      <c r="F18" s="9">
        <v>7286</v>
      </c>
      <c r="G18" s="9">
        <v>8146</v>
      </c>
      <c r="H18" s="9">
        <v>9257</v>
      </c>
      <c r="I18" s="9">
        <v>11676</v>
      </c>
      <c r="J18" s="9">
        <v>13831</v>
      </c>
      <c r="K18" s="9">
        <v>17710</v>
      </c>
      <c r="L18" s="9">
        <v>18609</v>
      </c>
      <c r="M18" s="9">
        <v>19794</v>
      </c>
      <c r="N18" s="9">
        <v>23251</v>
      </c>
      <c r="O18" s="9">
        <v>25426</v>
      </c>
      <c r="P18" s="9">
        <v>27551</v>
      </c>
      <c r="Q18" s="9">
        <v>26636</v>
      </c>
      <c r="R18" s="9">
        <v>27706</v>
      </c>
      <c r="S18" s="9">
        <v>30002</v>
      </c>
      <c r="T18" s="9">
        <v>26909</v>
      </c>
      <c r="U18" s="9">
        <v>27649</v>
      </c>
      <c r="V18" s="9">
        <v>28028</v>
      </c>
      <c r="W18" s="50">
        <v>28064</v>
      </c>
      <c r="X18" s="20"/>
      <c r="Y18" s="20"/>
      <c r="Z18" s="20"/>
      <c r="AA18" s="20"/>
      <c r="AB18" s="20"/>
      <c r="AC18" s="20"/>
      <c r="AD18" s="20"/>
      <c r="AE18" s="20"/>
      <c r="AF18" s="20"/>
      <c r="AG18" s="20"/>
      <c r="AH18" s="20"/>
      <c r="AI18" s="20"/>
      <c r="AJ18" s="20"/>
      <c r="AK18" s="20"/>
      <c r="AL18" s="20"/>
      <c r="AM18" s="20"/>
      <c r="AN18" s="20"/>
      <c r="AO18" s="20"/>
      <c r="AP18" s="20"/>
      <c r="AQ18" s="20"/>
    </row>
    <row r="19" spans="1:63" ht="21" customHeight="1">
      <c r="A19" s="8" t="s">
        <v>20</v>
      </c>
      <c r="B19" s="9">
        <v>1285</v>
      </c>
      <c r="C19" s="9">
        <v>1599</v>
      </c>
      <c r="D19" s="9">
        <v>1786</v>
      </c>
      <c r="E19" s="9">
        <v>2046</v>
      </c>
      <c r="F19" s="9">
        <v>2666</v>
      </c>
      <c r="G19" s="9">
        <v>3101</v>
      </c>
      <c r="H19" s="9">
        <v>3772</v>
      </c>
      <c r="I19" s="9">
        <v>4752</v>
      </c>
      <c r="J19" s="9">
        <v>6034</v>
      </c>
      <c r="K19" s="9">
        <v>6738</v>
      </c>
      <c r="L19" s="9">
        <v>6764</v>
      </c>
      <c r="M19" s="9">
        <v>7111</v>
      </c>
      <c r="N19" s="9">
        <v>8896</v>
      </c>
      <c r="O19" s="9">
        <v>10533</v>
      </c>
      <c r="P19" s="9">
        <v>11771</v>
      </c>
      <c r="Q19" s="9">
        <v>12695</v>
      </c>
      <c r="R19" s="9">
        <v>14348</v>
      </c>
      <c r="S19" s="9">
        <v>13295</v>
      </c>
      <c r="T19" s="9">
        <v>8618</v>
      </c>
      <c r="U19" s="9">
        <v>8033</v>
      </c>
      <c r="V19" s="9">
        <v>9779</v>
      </c>
      <c r="W19" s="50">
        <v>9779</v>
      </c>
      <c r="X19" s="20"/>
      <c r="Y19" s="20"/>
      <c r="Z19" s="20"/>
      <c r="AA19" s="20"/>
      <c r="AB19" s="20"/>
      <c r="AC19" s="20"/>
      <c r="AD19" s="20"/>
      <c r="AE19" s="20"/>
      <c r="AF19" s="20"/>
      <c r="AG19" s="20"/>
      <c r="AH19" s="20"/>
      <c r="AI19" s="20"/>
      <c r="AJ19" s="20"/>
      <c r="AK19" s="20"/>
      <c r="AL19" s="20"/>
      <c r="AM19" s="20"/>
      <c r="AN19" s="20"/>
      <c r="AO19" s="20"/>
      <c r="AP19" s="20"/>
      <c r="AQ19" s="20"/>
    </row>
    <row r="20" spans="1:63" ht="21" customHeight="1">
      <c r="A20" s="8" t="s">
        <v>33</v>
      </c>
      <c r="B20" s="9">
        <v>9807</v>
      </c>
      <c r="C20" s="9">
        <v>12064</v>
      </c>
      <c r="D20" s="9">
        <v>13816</v>
      </c>
      <c r="E20" s="9">
        <v>16295</v>
      </c>
      <c r="F20" s="9">
        <v>18646</v>
      </c>
      <c r="G20" s="9">
        <v>20907</v>
      </c>
      <c r="H20" s="9">
        <v>24712</v>
      </c>
      <c r="I20" s="9">
        <v>32428</v>
      </c>
      <c r="J20" s="9">
        <v>40747</v>
      </c>
      <c r="K20" s="9">
        <v>45578</v>
      </c>
      <c r="L20" s="9">
        <v>53834</v>
      </c>
      <c r="M20" s="9">
        <v>61123</v>
      </c>
      <c r="N20" s="9">
        <v>72101</v>
      </c>
      <c r="O20" s="9">
        <v>79921</v>
      </c>
      <c r="P20" s="9">
        <v>93083</v>
      </c>
      <c r="Q20" s="9">
        <v>102905</v>
      </c>
      <c r="R20" s="9">
        <v>111033</v>
      </c>
      <c r="S20" s="9">
        <v>114358</v>
      </c>
      <c r="T20" s="9">
        <v>108849</v>
      </c>
      <c r="U20" s="9">
        <v>108994</v>
      </c>
      <c r="V20" s="9">
        <v>121925</v>
      </c>
      <c r="W20" s="50">
        <v>118542</v>
      </c>
      <c r="X20" s="20"/>
      <c r="Y20" s="20"/>
      <c r="Z20" s="20"/>
      <c r="AA20" s="20"/>
      <c r="AB20" s="20"/>
      <c r="AC20" s="20"/>
      <c r="AD20" s="20"/>
      <c r="AE20" s="20"/>
      <c r="AF20" s="20"/>
      <c r="AG20" s="20"/>
      <c r="AH20" s="20"/>
      <c r="AI20" s="20"/>
      <c r="AJ20" s="20"/>
      <c r="AK20" s="20"/>
      <c r="AL20" s="20"/>
      <c r="AM20" s="20"/>
      <c r="AN20" s="20"/>
      <c r="AO20" s="20"/>
      <c r="AP20" s="20"/>
      <c r="AQ20" s="20"/>
    </row>
    <row r="21" spans="1:63" ht="21" customHeight="1">
      <c r="A21" s="8" t="s">
        <v>21</v>
      </c>
      <c r="B21" s="9">
        <v>7887</v>
      </c>
      <c r="C21" s="9">
        <v>9732</v>
      </c>
      <c r="D21" s="9">
        <v>10765</v>
      </c>
      <c r="E21" s="9">
        <v>12893</v>
      </c>
      <c r="F21" s="9">
        <v>14685</v>
      </c>
      <c r="G21" s="9">
        <v>16059</v>
      </c>
      <c r="H21" s="9">
        <v>19118</v>
      </c>
      <c r="I21" s="9">
        <v>25810</v>
      </c>
      <c r="J21" s="9">
        <v>32706</v>
      </c>
      <c r="K21" s="9">
        <v>36018</v>
      </c>
      <c r="L21" s="9">
        <v>42448</v>
      </c>
      <c r="M21" s="9">
        <v>47111</v>
      </c>
      <c r="N21" s="9">
        <v>55090</v>
      </c>
      <c r="O21" s="9">
        <v>60217</v>
      </c>
      <c r="P21" s="9">
        <v>70856</v>
      </c>
      <c r="Q21" s="9">
        <v>76622</v>
      </c>
      <c r="R21" s="9">
        <v>81254</v>
      </c>
      <c r="S21" s="9">
        <v>83639</v>
      </c>
      <c r="T21" s="9">
        <v>82242</v>
      </c>
      <c r="U21" s="9">
        <v>86504</v>
      </c>
      <c r="V21" s="9">
        <v>95486</v>
      </c>
      <c r="W21" s="50">
        <v>92125</v>
      </c>
      <c r="X21" s="20"/>
      <c r="Y21" s="20"/>
      <c r="Z21" s="20"/>
      <c r="AA21" s="20"/>
      <c r="AB21" s="20"/>
      <c r="AC21" s="20"/>
      <c r="AD21" s="20"/>
      <c r="AE21" s="20"/>
      <c r="AF21" s="20"/>
      <c r="AG21" s="20"/>
      <c r="AH21" s="20"/>
      <c r="AI21" s="20"/>
      <c r="AJ21" s="20"/>
      <c r="AK21" s="20"/>
      <c r="AL21" s="20"/>
      <c r="AM21" s="20"/>
      <c r="AN21" s="20"/>
      <c r="AO21" s="20"/>
      <c r="AP21" s="20"/>
      <c r="AQ21" s="20"/>
    </row>
    <row r="22" spans="1:63" ht="21" customHeight="1">
      <c r="A22" s="8" t="s">
        <v>22</v>
      </c>
      <c r="B22" s="9">
        <v>1921</v>
      </c>
      <c r="C22" s="9">
        <v>2331</v>
      </c>
      <c r="D22" s="9">
        <v>3051</v>
      </c>
      <c r="E22" s="9">
        <v>3402</v>
      </c>
      <c r="F22" s="9">
        <v>3961</v>
      </c>
      <c r="G22" s="9">
        <v>4848</v>
      </c>
      <c r="H22" s="9">
        <v>5595</v>
      </c>
      <c r="I22" s="9">
        <v>6618</v>
      </c>
      <c r="J22" s="9">
        <v>8041</v>
      </c>
      <c r="K22" s="9">
        <v>9560</v>
      </c>
      <c r="L22" s="9">
        <v>11387</v>
      </c>
      <c r="M22" s="9">
        <v>14013</v>
      </c>
      <c r="N22" s="9">
        <v>17011</v>
      </c>
      <c r="O22" s="9">
        <v>19704</v>
      </c>
      <c r="P22" s="9">
        <v>22226</v>
      </c>
      <c r="Q22" s="9">
        <v>26283</v>
      </c>
      <c r="R22" s="9">
        <v>29779</v>
      </c>
      <c r="S22" s="9">
        <v>30719</v>
      </c>
      <c r="T22" s="9">
        <v>26608</v>
      </c>
      <c r="U22" s="9">
        <v>22490</v>
      </c>
      <c r="V22" s="9">
        <v>26439</v>
      </c>
      <c r="W22" s="50">
        <v>20944</v>
      </c>
      <c r="X22" s="20"/>
      <c r="Y22" s="20"/>
      <c r="Z22" s="20"/>
      <c r="AA22" s="20"/>
      <c r="AB22" s="20"/>
      <c r="AC22" s="20"/>
      <c r="AD22" s="20"/>
      <c r="AE22" s="20"/>
      <c r="AF22" s="20"/>
      <c r="AG22" s="20"/>
      <c r="AH22" s="20"/>
      <c r="AI22" s="20"/>
      <c r="AJ22" s="20"/>
      <c r="AK22" s="20"/>
      <c r="AL22" s="20"/>
      <c r="AM22" s="20"/>
      <c r="AN22" s="20"/>
      <c r="AO22" s="20"/>
      <c r="AP22" s="20"/>
      <c r="AQ22" s="20"/>
    </row>
    <row r="23" spans="1:63" ht="21" customHeight="1">
      <c r="A23" s="8" t="s">
        <v>23</v>
      </c>
      <c r="B23" s="9">
        <v>31472</v>
      </c>
      <c r="C23" s="9">
        <v>39138</v>
      </c>
      <c r="D23" s="9">
        <v>40672</v>
      </c>
      <c r="E23" s="9">
        <v>36098</v>
      </c>
      <c r="F23" s="9">
        <v>38939</v>
      </c>
      <c r="G23" s="9">
        <v>42933</v>
      </c>
      <c r="H23" s="9">
        <v>53126</v>
      </c>
      <c r="I23" s="9">
        <v>68443</v>
      </c>
      <c r="J23" s="9">
        <v>85631</v>
      </c>
      <c r="K23" s="9">
        <v>99762</v>
      </c>
      <c r="L23" s="9">
        <v>114960</v>
      </c>
      <c r="M23" s="9">
        <v>143472</v>
      </c>
      <c r="N23" s="9">
        <v>178970</v>
      </c>
      <c r="O23" s="9">
        <v>214091</v>
      </c>
      <c r="P23" s="9">
        <v>255221</v>
      </c>
      <c r="Q23" s="9">
        <v>250407</v>
      </c>
      <c r="R23" s="9">
        <v>286363</v>
      </c>
      <c r="S23" s="9">
        <v>327316</v>
      </c>
      <c r="T23" s="9">
        <v>288693</v>
      </c>
      <c r="U23" s="9">
        <v>270968</v>
      </c>
      <c r="V23" s="9">
        <v>284716</v>
      </c>
      <c r="W23" s="50">
        <v>304370</v>
      </c>
      <c r="X23" s="20"/>
      <c r="Y23" s="20"/>
      <c r="Z23" s="20"/>
      <c r="AA23" s="20"/>
      <c r="AB23" s="20"/>
      <c r="AC23" s="20"/>
      <c r="AD23" s="20"/>
      <c r="AE23" s="20"/>
      <c r="AF23" s="20"/>
      <c r="AG23" s="20"/>
      <c r="AH23" s="20"/>
      <c r="AI23" s="20"/>
      <c r="AJ23" s="20"/>
      <c r="AK23" s="20"/>
      <c r="AL23" s="20"/>
      <c r="AM23" s="20"/>
      <c r="AN23" s="20"/>
      <c r="AO23" s="20"/>
      <c r="AP23" s="20"/>
      <c r="AQ23" s="20"/>
    </row>
    <row r="24" spans="1:63" ht="21" customHeight="1">
      <c r="A24" s="8" t="s">
        <v>24</v>
      </c>
      <c r="B24" s="9">
        <v>11248</v>
      </c>
      <c r="C24" s="9">
        <v>14545</v>
      </c>
      <c r="D24" s="9">
        <v>16376</v>
      </c>
      <c r="E24" s="9">
        <v>17156</v>
      </c>
      <c r="F24" s="9">
        <v>18959</v>
      </c>
      <c r="G24" s="9">
        <v>19737</v>
      </c>
      <c r="H24" s="9">
        <v>24440</v>
      </c>
      <c r="I24" s="9">
        <v>30695</v>
      </c>
      <c r="J24" s="9">
        <v>33950</v>
      </c>
      <c r="K24" s="9">
        <v>38533</v>
      </c>
      <c r="L24" s="9">
        <v>43597</v>
      </c>
      <c r="M24" s="9">
        <v>63701</v>
      </c>
      <c r="N24" s="9">
        <v>80926</v>
      </c>
      <c r="O24" s="9">
        <v>97096</v>
      </c>
      <c r="P24" s="9">
        <v>106519</v>
      </c>
      <c r="Q24" s="9">
        <v>112867</v>
      </c>
      <c r="R24" s="9">
        <v>130615</v>
      </c>
      <c r="S24" s="9">
        <v>143993</v>
      </c>
      <c r="T24" s="9">
        <v>131296</v>
      </c>
      <c r="U24" s="9">
        <v>145741</v>
      </c>
      <c r="V24" s="9">
        <v>163758</v>
      </c>
      <c r="W24" s="50">
        <v>164195</v>
      </c>
      <c r="X24" s="20"/>
      <c r="Y24" s="20"/>
      <c r="Z24" s="20"/>
      <c r="AA24" s="20"/>
      <c r="AB24" s="20"/>
      <c r="AC24" s="20"/>
      <c r="AD24" s="20"/>
      <c r="AE24" s="20"/>
      <c r="AF24" s="20"/>
      <c r="AG24" s="20"/>
      <c r="AH24" s="20"/>
      <c r="AI24" s="20"/>
      <c r="AJ24" s="20"/>
      <c r="AK24" s="20"/>
      <c r="AL24" s="20"/>
      <c r="AM24" s="20"/>
      <c r="AN24" s="20"/>
      <c r="AO24" s="20"/>
      <c r="AP24" s="20"/>
      <c r="AQ24" s="20"/>
    </row>
    <row r="25" spans="1:63" ht="21" customHeight="1">
      <c r="A25" s="8" t="s">
        <v>25</v>
      </c>
      <c r="B25" s="9">
        <v>8325</v>
      </c>
      <c r="C25" s="9">
        <v>10811</v>
      </c>
      <c r="D25" s="9">
        <v>12223</v>
      </c>
      <c r="E25" s="9">
        <v>12433</v>
      </c>
      <c r="F25" s="9">
        <v>13707</v>
      </c>
      <c r="G25" s="9">
        <v>13944</v>
      </c>
      <c r="H25" s="9">
        <v>18081</v>
      </c>
      <c r="I25" s="9">
        <v>23284</v>
      </c>
      <c r="J25" s="9">
        <v>25339</v>
      </c>
      <c r="K25" s="9">
        <v>28959</v>
      </c>
      <c r="L25" s="9">
        <v>33380</v>
      </c>
      <c r="M25" s="9">
        <v>51542</v>
      </c>
      <c r="N25" s="9">
        <v>66614</v>
      </c>
      <c r="O25" s="9">
        <v>79346</v>
      </c>
      <c r="P25" s="9">
        <v>85306</v>
      </c>
      <c r="Q25" s="9">
        <v>90849</v>
      </c>
      <c r="R25" s="9">
        <v>107998</v>
      </c>
      <c r="S25" s="9">
        <v>120469</v>
      </c>
      <c r="T25" s="9">
        <v>107137</v>
      </c>
      <c r="U25" s="9">
        <v>118383</v>
      </c>
      <c r="V25" s="9">
        <v>131993</v>
      </c>
      <c r="W25" s="50">
        <v>132429</v>
      </c>
      <c r="X25" s="20"/>
      <c r="Y25" s="20"/>
      <c r="Z25" s="20"/>
      <c r="AA25" s="20"/>
      <c r="AB25" s="20"/>
      <c r="AC25" s="20"/>
      <c r="AD25" s="20"/>
      <c r="AE25" s="20"/>
      <c r="AF25" s="20"/>
      <c r="AG25" s="20"/>
      <c r="AH25" s="20"/>
      <c r="AI25" s="20"/>
      <c r="AJ25" s="20"/>
      <c r="AK25" s="20"/>
      <c r="AL25" s="20"/>
      <c r="AM25" s="20"/>
      <c r="AN25" s="20"/>
      <c r="AO25" s="20"/>
      <c r="AP25" s="20"/>
      <c r="AQ25" s="20"/>
    </row>
    <row r="26" spans="1:63" ht="21" customHeight="1">
      <c r="A26" s="8" t="s">
        <v>26</v>
      </c>
      <c r="B26" s="9">
        <v>2923</v>
      </c>
      <c r="C26" s="9">
        <v>3734</v>
      </c>
      <c r="D26" s="9">
        <v>4153</v>
      </c>
      <c r="E26" s="9">
        <v>4723</v>
      </c>
      <c r="F26" s="9">
        <v>5252</v>
      </c>
      <c r="G26" s="9">
        <v>5793</v>
      </c>
      <c r="H26" s="9">
        <v>6359</v>
      </c>
      <c r="I26" s="9">
        <v>7411</v>
      </c>
      <c r="J26" s="9">
        <v>8611</v>
      </c>
      <c r="K26" s="9">
        <v>9574</v>
      </c>
      <c r="L26" s="9">
        <v>10217</v>
      </c>
      <c r="M26" s="9">
        <v>12160</v>
      </c>
      <c r="N26" s="9">
        <v>14312</v>
      </c>
      <c r="O26" s="9">
        <v>17750</v>
      </c>
      <c r="P26" s="9">
        <v>21213</v>
      </c>
      <c r="Q26" s="9">
        <v>22018</v>
      </c>
      <c r="R26" s="9">
        <v>22618</v>
      </c>
      <c r="S26" s="9">
        <v>23524</v>
      </c>
      <c r="T26" s="9">
        <v>24160</v>
      </c>
      <c r="U26" s="9">
        <v>27358</v>
      </c>
      <c r="V26" s="9">
        <v>31765</v>
      </c>
      <c r="W26" s="50">
        <v>31765</v>
      </c>
      <c r="X26" s="20"/>
      <c r="Y26" s="20"/>
      <c r="Z26" s="20"/>
      <c r="AA26" s="20"/>
      <c r="AB26" s="20"/>
      <c r="AC26" s="20"/>
      <c r="AD26" s="20"/>
      <c r="AE26" s="20"/>
      <c r="AF26" s="20"/>
      <c r="AG26" s="20"/>
      <c r="AH26" s="20"/>
      <c r="AI26" s="20"/>
      <c r="AJ26" s="20"/>
      <c r="AK26" s="20"/>
      <c r="AL26" s="20"/>
      <c r="AM26" s="20"/>
      <c r="AN26" s="20"/>
      <c r="AO26" s="20"/>
      <c r="AP26" s="20"/>
      <c r="AQ26" s="20"/>
    </row>
    <row r="27" spans="1:63" ht="21" customHeight="1">
      <c r="A27" s="8" t="s">
        <v>11</v>
      </c>
      <c r="B27" s="9">
        <v>17413</v>
      </c>
      <c r="C27" s="9">
        <v>20825</v>
      </c>
      <c r="D27" s="9">
        <v>20147</v>
      </c>
      <c r="E27" s="9">
        <v>13690</v>
      </c>
      <c r="F27" s="9">
        <v>13767</v>
      </c>
      <c r="G27" s="9">
        <v>15658</v>
      </c>
      <c r="H27" s="9">
        <v>19418</v>
      </c>
      <c r="I27" s="9">
        <v>25682</v>
      </c>
      <c r="J27" s="9">
        <v>35625</v>
      </c>
      <c r="K27" s="9">
        <v>43524</v>
      </c>
      <c r="L27" s="9">
        <v>51673</v>
      </c>
      <c r="M27" s="9">
        <v>56280</v>
      </c>
      <c r="N27" s="9">
        <v>70690</v>
      </c>
      <c r="O27" s="9">
        <v>85720</v>
      </c>
      <c r="P27" s="9">
        <v>110585</v>
      </c>
      <c r="Q27" s="9">
        <v>93011</v>
      </c>
      <c r="R27" s="9">
        <v>106004</v>
      </c>
      <c r="S27" s="9">
        <v>124262</v>
      </c>
      <c r="T27" s="9">
        <v>102156</v>
      </c>
      <c r="U27" s="9">
        <v>72063</v>
      </c>
      <c r="V27" s="9">
        <v>64438</v>
      </c>
      <c r="W27" s="50">
        <v>64438</v>
      </c>
      <c r="X27" s="20"/>
      <c r="Y27" s="20"/>
      <c r="Z27" s="20"/>
      <c r="AA27" s="20"/>
      <c r="AB27" s="20"/>
      <c r="AC27" s="20"/>
      <c r="AD27" s="20"/>
      <c r="AE27" s="20"/>
      <c r="AF27" s="20"/>
      <c r="AG27" s="20"/>
      <c r="AH27" s="20"/>
      <c r="AI27" s="20"/>
      <c r="AJ27" s="20"/>
      <c r="AK27" s="20"/>
      <c r="AL27" s="20"/>
      <c r="AM27" s="20"/>
      <c r="AN27" s="20"/>
      <c r="AO27" s="20"/>
      <c r="AP27" s="20"/>
      <c r="AQ27" s="20"/>
    </row>
    <row r="28" spans="1:63" ht="21" customHeight="1">
      <c r="A28" s="8" t="s">
        <v>27</v>
      </c>
      <c r="B28" s="9">
        <v>2811</v>
      </c>
      <c r="C28" s="9">
        <v>3768</v>
      </c>
      <c r="D28" s="9">
        <v>4149</v>
      </c>
      <c r="E28" s="9">
        <v>5252</v>
      </c>
      <c r="F28" s="9">
        <v>6212</v>
      </c>
      <c r="G28" s="9">
        <v>7538</v>
      </c>
      <c r="H28" s="9">
        <v>9268</v>
      </c>
      <c r="I28" s="9">
        <v>12067</v>
      </c>
      <c r="J28" s="9">
        <v>16055</v>
      </c>
      <c r="K28" s="9">
        <v>17705</v>
      </c>
      <c r="L28" s="9">
        <v>19690</v>
      </c>
      <c r="M28" s="9">
        <v>23491</v>
      </c>
      <c r="N28" s="9">
        <v>27354</v>
      </c>
      <c r="O28" s="9">
        <v>31276</v>
      </c>
      <c r="P28" s="9">
        <v>38117</v>
      </c>
      <c r="Q28" s="9">
        <v>44529</v>
      </c>
      <c r="R28" s="9">
        <v>49743</v>
      </c>
      <c r="S28" s="9">
        <v>59060</v>
      </c>
      <c r="T28" s="9">
        <v>55240</v>
      </c>
      <c r="U28" s="9">
        <v>53164</v>
      </c>
      <c r="V28" s="9">
        <v>56520</v>
      </c>
      <c r="W28" s="50">
        <v>75737</v>
      </c>
      <c r="X28" s="20"/>
      <c r="Y28" s="20"/>
      <c r="Z28" s="20"/>
      <c r="AA28" s="20"/>
      <c r="AB28" s="20"/>
      <c r="AC28" s="20"/>
      <c r="AD28" s="20"/>
      <c r="AE28" s="20"/>
      <c r="AF28" s="20"/>
      <c r="AG28" s="20"/>
      <c r="AH28" s="20"/>
      <c r="AI28" s="20"/>
      <c r="AJ28" s="20"/>
      <c r="AK28" s="20"/>
      <c r="AL28" s="20"/>
      <c r="AM28" s="20"/>
      <c r="AN28" s="20"/>
      <c r="AO28" s="20"/>
      <c r="AP28" s="20"/>
      <c r="AQ28" s="20"/>
    </row>
    <row r="29" spans="1:63" ht="21" customHeight="1">
      <c r="A29" s="8" t="s">
        <v>28</v>
      </c>
      <c r="B29" s="9">
        <v>17883</v>
      </c>
      <c r="C29" s="9">
        <v>23095</v>
      </c>
      <c r="D29" s="9">
        <v>30005</v>
      </c>
      <c r="E29" s="9">
        <v>34583</v>
      </c>
      <c r="F29" s="9">
        <v>39637</v>
      </c>
      <c r="G29" s="9">
        <v>45402</v>
      </c>
      <c r="H29" s="9">
        <v>50758</v>
      </c>
      <c r="I29" s="9">
        <v>56866</v>
      </c>
      <c r="J29" s="9">
        <v>65812</v>
      </c>
      <c r="K29" s="9">
        <v>76216</v>
      </c>
      <c r="L29" s="9">
        <v>88161</v>
      </c>
      <c r="M29" s="9">
        <v>101967</v>
      </c>
      <c r="N29" s="9">
        <v>119915</v>
      </c>
      <c r="O29" s="9">
        <v>141112</v>
      </c>
      <c r="P29" s="9">
        <v>163495</v>
      </c>
      <c r="Q29" s="9">
        <v>189660</v>
      </c>
      <c r="R29" s="9">
        <v>213887</v>
      </c>
      <c r="S29" s="9">
        <v>234979</v>
      </c>
      <c r="T29" s="9">
        <v>246865</v>
      </c>
      <c r="U29" s="9">
        <v>256603</v>
      </c>
      <c r="V29" s="9">
        <v>252392</v>
      </c>
      <c r="W29" s="50">
        <v>243423</v>
      </c>
      <c r="X29" s="20"/>
      <c r="Y29" s="20"/>
      <c r="Z29" s="20"/>
      <c r="AA29" s="20"/>
      <c r="AB29" s="20"/>
      <c r="AC29" s="20"/>
      <c r="AD29" s="20"/>
      <c r="AE29" s="20"/>
      <c r="AF29" s="20"/>
      <c r="AG29" s="20"/>
      <c r="AH29" s="20"/>
      <c r="AI29" s="20"/>
      <c r="AJ29" s="20"/>
      <c r="AK29" s="20"/>
      <c r="AL29" s="20"/>
      <c r="AM29" s="20"/>
      <c r="AN29" s="20"/>
      <c r="AO29" s="20"/>
      <c r="AP29" s="20"/>
      <c r="AQ29" s="20"/>
    </row>
    <row r="30" spans="1:63" ht="21" customHeight="1">
      <c r="A30" s="8" t="s">
        <v>12</v>
      </c>
      <c r="B30" s="26">
        <v>9624</v>
      </c>
      <c r="C30" s="26">
        <v>12424</v>
      </c>
      <c r="D30" s="26">
        <v>15096</v>
      </c>
      <c r="E30" s="26">
        <v>18825</v>
      </c>
      <c r="F30" s="26">
        <v>20663</v>
      </c>
      <c r="G30" s="26">
        <v>22849</v>
      </c>
      <c r="H30" s="26">
        <v>25617</v>
      </c>
      <c r="I30" s="26">
        <v>30581</v>
      </c>
      <c r="J30" s="26">
        <v>35906</v>
      </c>
      <c r="K30" s="26">
        <v>41573</v>
      </c>
      <c r="L30" s="26">
        <v>47465</v>
      </c>
      <c r="M30" s="26">
        <v>53989</v>
      </c>
      <c r="N30" s="26">
        <v>64269</v>
      </c>
      <c r="O30" s="26">
        <v>69481</v>
      </c>
      <c r="P30" s="26">
        <v>92098</v>
      </c>
      <c r="Q30" s="26">
        <v>109225</v>
      </c>
      <c r="R30" s="26">
        <v>118810</v>
      </c>
      <c r="S30" s="26">
        <v>142064</v>
      </c>
      <c r="T30" s="26">
        <v>144987</v>
      </c>
      <c r="U30" s="26">
        <v>143432</v>
      </c>
      <c r="V30" s="26">
        <v>139111</v>
      </c>
      <c r="W30" s="50">
        <v>139111</v>
      </c>
      <c r="X30" s="20"/>
      <c r="Y30" s="20"/>
      <c r="Z30" s="20"/>
      <c r="AA30" s="20"/>
      <c r="AB30" s="20"/>
      <c r="AC30" s="20"/>
      <c r="AD30" s="20"/>
      <c r="AE30" s="20"/>
      <c r="AF30" s="20"/>
      <c r="AG30" s="20"/>
      <c r="AH30" s="20"/>
      <c r="AI30" s="20"/>
      <c r="AJ30" s="20"/>
      <c r="AK30" s="20"/>
      <c r="AL30" s="20"/>
      <c r="AM30" s="20"/>
      <c r="AN30" s="20"/>
      <c r="AO30" s="20"/>
      <c r="AP30" s="20"/>
      <c r="AQ30" s="20"/>
    </row>
    <row r="31" spans="1:63" s="14" customFormat="1" ht="21" customHeight="1">
      <c r="A31" s="8" t="s">
        <v>39</v>
      </c>
      <c r="B31" s="27">
        <v>139252</v>
      </c>
      <c r="C31" s="27">
        <v>170791</v>
      </c>
      <c r="D31" s="27">
        <v>190068</v>
      </c>
      <c r="E31" s="27">
        <v>210147</v>
      </c>
      <c r="F31" s="27">
        <v>249874</v>
      </c>
      <c r="G31" s="27">
        <v>265989</v>
      </c>
      <c r="H31" s="27">
        <v>310497</v>
      </c>
      <c r="I31" s="27">
        <v>385215</v>
      </c>
      <c r="J31" s="27">
        <v>458022</v>
      </c>
      <c r="K31" s="27">
        <v>520989</v>
      </c>
      <c r="L31" s="27">
        <v>585959</v>
      </c>
      <c r="M31" s="27">
        <v>666733</v>
      </c>
      <c r="N31" s="27">
        <v>777162</v>
      </c>
      <c r="O31" s="27">
        <v>881779</v>
      </c>
      <c r="P31" s="27">
        <v>1009156</v>
      </c>
      <c r="Q31" s="27">
        <v>1085514</v>
      </c>
      <c r="R31" s="27">
        <v>1206879</v>
      </c>
      <c r="S31" s="27">
        <v>1320886</v>
      </c>
      <c r="T31" s="27">
        <v>1259318</v>
      </c>
      <c r="U31" s="27">
        <v>1234742</v>
      </c>
      <c r="V31" s="27">
        <v>1283035</v>
      </c>
      <c r="W31" s="49"/>
      <c r="X31" s="20"/>
      <c r="Y31" s="20"/>
      <c r="Z31" s="20"/>
      <c r="AA31" s="20"/>
      <c r="AB31" s="20"/>
      <c r="AC31" s="20"/>
      <c r="AD31" s="20"/>
      <c r="AE31" s="20"/>
      <c r="AF31" s="20"/>
      <c r="AG31" s="20"/>
      <c r="AH31" s="20"/>
      <c r="AI31" s="20"/>
      <c r="AJ31" s="20"/>
      <c r="AK31" s="20"/>
      <c r="AL31" s="20"/>
      <c r="AM31" s="20"/>
      <c r="AN31" s="20"/>
      <c r="AO31" s="20"/>
      <c r="AP31" s="20"/>
      <c r="AQ31" s="20"/>
      <c r="AR31" s="2"/>
      <c r="AS31" s="2"/>
      <c r="AT31" s="2"/>
      <c r="AU31" s="2"/>
      <c r="AV31" s="2"/>
      <c r="AW31" s="2"/>
      <c r="AX31" s="2"/>
      <c r="AY31" s="2"/>
      <c r="AZ31" s="2"/>
      <c r="BA31" s="2"/>
      <c r="BB31" s="2"/>
      <c r="BC31" s="2"/>
      <c r="BD31" s="2"/>
      <c r="BE31" s="2"/>
      <c r="BF31" s="2"/>
      <c r="BG31" s="2"/>
      <c r="BH31" s="2"/>
      <c r="BI31" s="2"/>
      <c r="BJ31" s="2"/>
      <c r="BK31" s="2"/>
    </row>
    <row r="32" spans="1:63" s="14" customFormat="1" ht="21" customHeight="1">
      <c r="A32" s="8" t="s">
        <v>40</v>
      </c>
      <c r="B32" s="28">
        <v>3407</v>
      </c>
      <c r="C32" s="28">
        <v>3977</v>
      </c>
      <c r="D32" s="28">
        <v>3692</v>
      </c>
      <c r="E32" s="28">
        <v>4455</v>
      </c>
      <c r="F32" s="28">
        <v>5201</v>
      </c>
      <c r="G32" s="28">
        <v>7014</v>
      </c>
      <c r="H32" s="28">
        <v>8708</v>
      </c>
      <c r="I32" s="28">
        <v>12025</v>
      </c>
      <c r="J32" s="28">
        <v>12436</v>
      </c>
      <c r="K32" s="28">
        <v>14855</v>
      </c>
      <c r="L32" s="28">
        <v>17242</v>
      </c>
      <c r="M32" s="28">
        <v>21167</v>
      </c>
      <c r="N32" s="28">
        <v>28877</v>
      </c>
      <c r="O32" s="28">
        <v>31646</v>
      </c>
      <c r="P32" s="28">
        <v>32161</v>
      </c>
      <c r="Q32" s="28">
        <v>27674</v>
      </c>
      <c r="R32" s="28">
        <v>36168</v>
      </c>
      <c r="S32" s="28">
        <v>53893</v>
      </c>
      <c r="T32" s="28">
        <v>32264</v>
      </c>
      <c r="U32" s="28">
        <v>27415</v>
      </c>
      <c r="V32" s="28">
        <v>31231</v>
      </c>
      <c r="W32" s="49"/>
      <c r="X32" s="20"/>
      <c r="Y32" s="20"/>
      <c r="Z32" s="20"/>
      <c r="AA32" s="20"/>
      <c r="AB32" s="20"/>
      <c r="AC32" s="20"/>
      <c r="AD32" s="20"/>
      <c r="AE32" s="20"/>
      <c r="AF32" s="20"/>
      <c r="AG32" s="20"/>
      <c r="AH32" s="20"/>
      <c r="AI32" s="20"/>
      <c r="AJ32" s="20"/>
      <c r="AK32" s="20"/>
      <c r="AL32" s="20"/>
      <c r="AM32" s="20"/>
      <c r="AN32" s="20"/>
      <c r="AO32" s="20"/>
      <c r="AP32" s="20"/>
      <c r="AQ32" s="20"/>
      <c r="AR32" s="2"/>
      <c r="AS32" s="2"/>
      <c r="AT32" s="2"/>
      <c r="AU32" s="2"/>
      <c r="AV32" s="2"/>
      <c r="AW32" s="2"/>
      <c r="AX32" s="2"/>
      <c r="AY32" s="2"/>
      <c r="AZ32" s="2"/>
      <c r="BA32" s="2"/>
      <c r="BB32" s="2"/>
      <c r="BC32" s="2"/>
      <c r="BD32" s="2"/>
      <c r="BE32" s="2"/>
      <c r="BF32" s="2"/>
      <c r="BG32" s="2"/>
      <c r="BH32" s="2"/>
      <c r="BI32" s="2"/>
      <c r="BJ32" s="2"/>
      <c r="BK32" s="2"/>
    </row>
    <row r="33" spans="1:48" s="14" customFormat="1" ht="21" customHeight="1">
      <c r="A33" s="8" t="s">
        <v>41</v>
      </c>
      <c r="B33" s="29">
        <v>0.7</v>
      </c>
      <c r="C33" s="29">
        <v>-0.7</v>
      </c>
      <c r="D33" s="29">
        <v>1.1000000000000001</v>
      </c>
      <c r="E33" s="29">
        <v>1.2</v>
      </c>
      <c r="F33" s="29">
        <v>2.6</v>
      </c>
      <c r="G33" s="29">
        <v>1.8</v>
      </c>
      <c r="H33" s="29">
        <v>0.4</v>
      </c>
      <c r="I33" s="29">
        <v>-0.6</v>
      </c>
      <c r="J33" s="29">
        <v>-0.9</v>
      </c>
      <c r="K33" s="29">
        <v>0.1</v>
      </c>
      <c r="L33" s="29">
        <v>-0.7</v>
      </c>
      <c r="M33" s="29">
        <v>0.5</v>
      </c>
      <c r="N33" s="29">
        <v>0.1</v>
      </c>
      <c r="O33" s="29">
        <v>1.9</v>
      </c>
      <c r="P33" s="29">
        <v>0.8</v>
      </c>
      <c r="Q33" s="29">
        <v>0.5</v>
      </c>
      <c r="R33" s="29">
        <v>-0.6</v>
      </c>
      <c r="S33" s="29">
        <v>-0.1</v>
      </c>
      <c r="T33" s="29">
        <v>1.3</v>
      </c>
      <c r="U33" s="29">
        <v>1.8</v>
      </c>
      <c r="V33" s="29">
        <v>1.7</v>
      </c>
      <c r="W33" s="49"/>
      <c r="X33" s="2"/>
      <c r="Y33" s="2"/>
      <c r="Z33" s="2"/>
      <c r="AA33" s="2"/>
      <c r="AB33" s="2"/>
      <c r="AC33" s="2"/>
      <c r="AD33" s="2"/>
      <c r="AE33" s="2"/>
      <c r="AF33" s="2"/>
      <c r="AG33" s="2"/>
      <c r="AH33" s="2"/>
      <c r="AI33" s="2"/>
      <c r="AJ33" s="2"/>
      <c r="AK33" s="2"/>
      <c r="AL33" s="2"/>
      <c r="AM33" s="2"/>
      <c r="AN33" s="2"/>
      <c r="AO33" s="2"/>
      <c r="AP33" s="2"/>
      <c r="AQ33" s="2"/>
      <c r="AR33" s="2"/>
      <c r="AS33" s="2"/>
      <c r="AT33" s="2"/>
      <c r="AU33" s="2"/>
      <c r="AV33" s="2"/>
    </row>
    <row r="34" spans="1:48" ht="18.75" customHeight="1">
      <c r="A34" s="8" t="s">
        <v>42</v>
      </c>
      <c r="B34" s="27">
        <v>143619</v>
      </c>
      <c r="C34" s="27">
        <v>173578</v>
      </c>
      <c r="D34" s="27">
        <v>196005</v>
      </c>
      <c r="E34" s="27">
        <v>217281</v>
      </c>
      <c r="F34" s="27">
        <v>261992</v>
      </c>
      <c r="G34" s="27">
        <v>278128</v>
      </c>
      <c r="H34" s="27">
        <v>320525</v>
      </c>
      <c r="I34" s="27">
        <v>394770</v>
      </c>
      <c r="J34" s="27">
        <v>466076</v>
      </c>
      <c r="K34" s="27">
        <v>536558</v>
      </c>
      <c r="L34" s="27">
        <v>599256</v>
      </c>
      <c r="M34" s="27">
        <v>691323</v>
      </c>
      <c r="N34" s="27">
        <v>807130</v>
      </c>
      <c r="O34" s="27">
        <v>931010</v>
      </c>
      <c r="P34" s="27">
        <v>1049610</v>
      </c>
      <c r="Q34" s="27">
        <v>1119006</v>
      </c>
      <c r="R34" s="27">
        <v>1235301</v>
      </c>
      <c r="S34" s="27">
        <v>1373083</v>
      </c>
      <c r="T34" s="27">
        <v>1308074</v>
      </c>
      <c r="U34" s="27">
        <v>1285946</v>
      </c>
      <c r="V34" s="27">
        <v>1337501</v>
      </c>
      <c r="W34" s="50"/>
    </row>
    <row r="35" spans="1:48" ht="13.15" customHeight="1"/>
    <row r="36" spans="1:48" ht="13.15" customHeight="1">
      <c r="B36" s="18"/>
      <c r="Q36" s="36" t="s">
        <v>48</v>
      </c>
      <c r="R36" s="2" t="e">
        <f>#REF!/#REF!</f>
        <v>#REF!</v>
      </c>
    </row>
    <row r="37" spans="1:48" ht="16.149999999999999" customHeight="1">
      <c r="A37" s="11" t="s">
        <v>13</v>
      </c>
      <c r="B37" s="11"/>
      <c r="C37" s="11"/>
      <c r="D37" s="11"/>
      <c r="E37" s="11"/>
      <c r="F37" s="11"/>
      <c r="G37" s="11"/>
      <c r="H37" s="11"/>
      <c r="I37" s="11"/>
      <c r="J37" s="11"/>
      <c r="K37" s="11"/>
      <c r="L37" s="11"/>
      <c r="M37" s="11"/>
      <c r="N37" s="11"/>
      <c r="O37" s="11"/>
      <c r="P37" s="11"/>
      <c r="Q37" s="11" t="s">
        <v>49</v>
      </c>
      <c r="R37" s="11" t="e">
        <f>#REF!/#REF!</f>
        <v>#REF!</v>
      </c>
      <c r="S37" s="11"/>
      <c r="T37" s="11"/>
      <c r="U37" s="11"/>
      <c r="V37" s="11"/>
      <c r="AC37" s="19"/>
      <c r="AD37" s="19"/>
      <c r="AE37" s="19"/>
      <c r="AF37" s="19"/>
      <c r="AG37" s="19"/>
      <c r="AH37" s="19"/>
      <c r="AI37" s="19"/>
      <c r="AJ37" s="19"/>
      <c r="AK37" s="19"/>
      <c r="AL37" s="19"/>
      <c r="AM37" s="19"/>
      <c r="AN37" s="19"/>
      <c r="AO37" s="19"/>
      <c r="AP37" s="19"/>
      <c r="AQ37" s="19"/>
      <c r="AR37" s="19"/>
    </row>
    <row r="38" spans="1:48" ht="16.149999999999999" customHeight="1">
      <c r="A38" s="11" t="s">
        <v>31</v>
      </c>
      <c r="B38" s="11"/>
      <c r="C38" s="11"/>
      <c r="S38" s="11"/>
      <c r="T38" s="11"/>
      <c r="U38" s="11"/>
      <c r="V38" s="11"/>
      <c r="AC38" s="19"/>
      <c r="AD38" s="19"/>
      <c r="AE38" s="19"/>
      <c r="AF38" s="19"/>
      <c r="AG38" s="19"/>
      <c r="AH38" s="19"/>
      <c r="AI38" s="19"/>
      <c r="AJ38" s="19"/>
      <c r="AK38" s="19"/>
      <c r="AL38" s="19"/>
      <c r="AM38" s="19"/>
      <c r="AN38" s="19"/>
      <c r="AO38" s="19"/>
      <c r="AP38" s="19"/>
      <c r="AQ38" s="19"/>
      <c r="AR38" s="19"/>
    </row>
    <row r="39" spans="1:48" ht="32.5" customHeight="1">
      <c r="A39" s="37" t="s">
        <v>34</v>
      </c>
      <c r="B39" s="38"/>
      <c r="C39" s="38"/>
      <c r="D39" s="38"/>
      <c r="E39" s="38"/>
      <c r="F39" s="38"/>
      <c r="G39" s="38"/>
      <c r="H39" s="38"/>
      <c r="I39" s="38"/>
      <c r="J39" s="38"/>
      <c r="K39" s="38"/>
      <c r="L39" s="38"/>
      <c r="M39" s="38"/>
      <c r="N39" s="38"/>
      <c r="O39" s="38"/>
      <c r="P39" s="38"/>
      <c r="Q39" s="38"/>
      <c r="R39" s="38"/>
      <c r="S39" s="38"/>
      <c r="T39" s="38"/>
      <c r="U39" s="38"/>
      <c r="V39" s="38"/>
      <c r="AC39" s="19"/>
      <c r="AD39" s="19"/>
      <c r="AE39" s="19"/>
      <c r="AF39" s="19"/>
      <c r="AG39" s="19"/>
      <c r="AH39" s="19"/>
      <c r="AI39" s="19"/>
      <c r="AJ39" s="19"/>
      <c r="AK39" s="19"/>
      <c r="AL39" s="19"/>
      <c r="AM39" s="19"/>
      <c r="AN39" s="19"/>
      <c r="AO39" s="19"/>
      <c r="AP39" s="19"/>
      <c r="AQ39" s="19"/>
      <c r="AR39" s="19"/>
    </row>
    <row r="40" spans="1:48" ht="16.149999999999999" customHeight="1">
      <c r="A40" s="11" t="s">
        <v>30</v>
      </c>
      <c r="B40" s="11"/>
      <c r="C40" s="11"/>
      <c r="S40" s="11"/>
      <c r="T40" s="11"/>
      <c r="U40" s="11"/>
      <c r="V40" s="11"/>
      <c r="AC40" s="19"/>
      <c r="AD40" s="19"/>
      <c r="AE40" s="19"/>
      <c r="AF40" s="19"/>
      <c r="AG40" s="19"/>
      <c r="AH40" s="19"/>
      <c r="AI40" s="19"/>
      <c r="AJ40" s="19"/>
      <c r="AK40" s="19"/>
      <c r="AL40" s="19"/>
      <c r="AM40" s="19"/>
      <c r="AN40" s="19"/>
      <c r="AO40" s="19"/>
      <c r="AP40" s="19"/>
      <c r="AQ40" s="19"/>
      <c r="AR40" s="19"/>
      <c r="AS40" s="19"/>
      <c r="AT40" s="19"/>
      <c r="AU40" s="19"/>
      <c r="AV40" s="19"/>
    </row>
    <row r="41" spans="1:48" ht="16.149999999999999" customHeight="1">
      <c r="A41" s="12" t="s">
        <v>29</v>
      </c>
      <c r="B41" s="11"/>
      <c r="C41" s="11"/>
      <c r="D41" s="11"/>
      <c r="E41" s="11"/>
      <c r="F41" s="11"/>
      <c r="G41" s="11"/>
      <c r="H41" s="11"/>
      <c r="I41" s="11"/>
      <c r="J41" s="11"/>
      <c r="K41" s="11"/>
      <c r="L41" s="11"/>
      <c r="M41" s="11"/>
      <c r="N41" s="11"/>
      <c r="O41" s="11"/>
      <c r="P41" s="11"/>
      <c r="Q41" s="11"/>
      <c r="R41" s="11"/>
      <c r="S41" s="11"/>
      <c r="T41" s="11"/>
      <c r="U41" s="11"/>
      <c r="V41" s="11"/>
      <c r="W41" s="48"/>
      <c r="AC41" s="19"/>
      <c r="AD41" s="19"/>
      <c r="AE41" s="19"/>
      <c r="AF41" s="19"/>
      <c r="AG41" s="19"/>
      <c r="AH41" s="19"/>
      <c r="AI41" s="19"/>
      <c r="AJ41" s="19"/>
      <c r="AK41" s="19"/>
      <c r="AL41" s="19"/>
      <c r="AM41" s="19"/>
      <c r="AN41" s="19"/>
      <c r="AO41" s="19"/>
      <c r="AP41" s="19"/>
      <c r="AQ41" s="19"/>
      <c r="AR41" s="19"/>
      <c r="AS41" s="19"/>
      <c r="AT41" s="19"/>
      <c r="AU41" s="19"/>
      <c r="AV41" s="19"/>
    </row>
    <row r="42" spans="1:48" ht="16.149999999999999" customHeight="1">
      <c r="A42" s="22" t="s">
        <v>45</v>
      </c>
      <c r="B42" s="11"/>
      <c r="C42" s="11"/>
      <c r="D42" s="11"/>
      <c r="E42" s="11"/>
      <c r="F42" s="11"/>
      <c r="G42" s="11"/>
      <c r="H42" s="11"/>
      <c r="I42" s="11"/>
      <c r="J42" s="11"/>
      <c r="K42" s="11"/>
      <c r="L42" s="11"/>
      <c r="M42" s="11"/>
      <c r="N42" s="11"/>
      <c r="O42" s="11"/>
      <c r="P42" s="11"/>
      <c r="Q42" s="11"/>
      <c r="R42" s="11"/>
      <c r="S42" s="11"/>
      <c r="T42" s="11"/>
      <c r="U42" s="11"/>
      <c r="V42" s="11"/>
      <c r="AC42" s="19"/>
      <c r="AD42" s="19"/>
      <c r="AE42" s="19"/>
      <c r="AF42" s="19"/>
      <c r="AG42" s="19"/>
      <c r="AH42" s="19"/>
      <c r="AI42" s="19"/>
      <c r="AJ42" s="19"/>
      <c r="AK42" s="19"/>
      <c r="AL42" s="19"/>
      <c r="AM42" s="19"/>
      <c r="AN42" s="19"/>
      <c r="AO42" s="19"/>
      <c r="AP42" s="19"/>
      <c r="AQ42" s="19"/>
      <c r="AR42" s="19"/>
      <c r="AS42" s="19"/>
      <c r="AT42" s="19"/>
      <c r="AU42" s="19"/>
      <c r="AV42" s="19"/>
    </row>
    <row r="43" spans="1:48" ht="16.149999999999999" customHeight="1">
      <c r="A43" s="23"/>
      <c r="C43" s="16"/>
      <c r="D43" s="16"/>
      <c r="E43" s="16"/>
      <c r="F43" s="16"/>
      <c r="G43" s="16"/>
      <c r="H43" s="16"/>
      <c r="I43" s="16"/>
      <c r="J43" s="16"/>
      <c r="K43" s="16"/>
      <c r="L43" s="16"/>
      <c r="M43" s="16"/>
      <c r="N43" s="16"/>
      <c r="O43" s="16"/>
      <c r="P43" s="16"/>
      <c r="Q43" s="16"/>
      <c r="R43" s="16"/>
      <c r="S43" s="16"/>
      <c r="T43" s="16"/>
      <c r="U43" s="16"/>
      <c r="V43" s="16"/>
      <c r="AC43" s="19"/>
      <c r="AD43" s="19"/>
      <c r="AE43" s="19"/>
      <c r="AF43" s="19"/>
      <c r="AG43" s="19"/>
      <c r="AH43" s="19"/>
      <c r="AI43" s="19"/>
      <c r="AJ43" s="19"/>
      <c r="AK43" s="19"/>
      <c r="AL43" s="19"/>
      <c r="AM43" s="19"/>
      <c r="AN43" s="19"/>
      <c r="AO43" s="19"/>
      <c r="AP43" s="19"/>
      <c r="AQ43" s="19"/>
      <c r="AR43" s="19"/>
      <c r="AS43" s="19"/>
      <c r="AT43" s="19"/>
      <c r="AU43" s="19"/>
      <c r="AV43" s="19"/>
    </row>
    <row r="44" spans="1:48" ht="16.149999999999999" customHeight="1">
      <c r="A44" s="24" t="s">
        <v>37</v>
      </c>
      <c r="B44" s="11"/>
      <c r="C44" s="11"/>
      <c r="D44" s="11"/>
      <c r="E44" s="11"/>
      <c r="F44" s="11"/>
      <c r="G44" s="11"/>
      <c r="H44" s="11"/>
      <c r="I44" s="11"/>
      <c r="J44" s="11"/>
      <c r="K44" s="11"/>
      <c r="L44" s="11"/>
      <c r="M44" s="11"/>
      <c r="N44" s="11"/>
      <c r="O44" s="11"/>
      <c r="P44" s="11"/>
      <c r="Q44" s="11"/>
      <c r="R44" s="11"/>
      <c r="S44" s="11"/>
      <c r="T44" s="11"/>
      <c r="U44" s="11"/>
      <c r="V44" s="11"/>
      <c r="AC44" s="19"/>
      <c r="AD44" s="19"/>
      <c r="AE44" s="19"/>
      <c r="AF44" s="19"/>
      <c r="AG44" s="19"/>
      <c r="AH44" s="19"/>
      <c r="AI44" s="19"/>
      <c r="AJ44" s="19"/>
      <c r="AK44" s="19"/>
      <c r="AL44" s="19"/>
      <c r="AM44" s="19"/>
      <c r="AN44" s="19"/>
      <c r="AO44" s="19"/>
      <c r="AP44" s="19"/>
      <c r="AQ44" s="19"/>
      <c r="AR44" s="19"/>
      <c r="AS44" s="19"/>
      <c r="AT44" s="19"/>
      <c r="AU44" s="19"/>
      <c r="AV44" s="19"/>
    </row>
    <row r="45" spans="1:48" ht="16.149999999999999" customHeight="1">
      <c r="A45" s="24" t="s">
        <v>36</v>
      </c>
      <c r="B45" s="11"/>
      <c r="C45" s="11"/>
      <c r="D45" s="11"/>
      <c r="E45" s="11"/>
      <c r="F45" s="11"/>
      <c r="G45" s="11"/>
      <c r="H45" s="11"/>
      <c r="I45" s="11"/>
      <c r="J45" s="11"/>
      <c r="K45" s="11"/>
      <c r="L45" s="11"/>
      <c r="M45" s="11"/>
      <c r="N45" s="11"/>
      <c r="O45" s="11"/>
      <c r="P45" s="11"/>
      <c r="Q45" s="11"/>
      <c r="R45" s="11"/>
      <c r="S45" s="11"/>
      <c r="T45" s="11"/>
      <c r="U45" s="11"/>
      <c r="V45" s="11"/>
      <c r="AC45" s="19"/>
      <c r="AD45" s="19"/>
      <c r="AE45" s="19"/>
      <c r="AF45" s="19"/>
      <c r="AG45" s="19"/>
      <c r="AH45" s="19"/>
      <c r="AI45" s="19"/>
      <c r="AJ45" s="19"/>
      <c r="AK45" s="19"/>
      <c r="AL45" s="19"/>
      <c r="AM45" s="19"/>
      <c r="AN45" s="19"/>
      <c r="AO45" s="19"/>
      <c r="AP45" s="19"/>
      <c r="AQ45" s="19"/>
      <c r="AR45" s="19"/>
      <c r="AS45" s="19"/>
      <c r="AT45" s="19"/>
      <c r="AU45" s="19"/>
      <c r="AV45" s="19"/>
    </row>
    <row r="46" spans="1:48" ht="16.149999999999999" customHeight="1">
      <c r="A46" s="24" t="s">
        <v>38</v>
      </c>
      <c r="B46" s="11"/>
      <c r="C46" s="11"/>
      <c r="D46" s="11"/>
      <c r="E46" s="11"/>
      <c r="F46" s="11"/>
      <c r="G46" s="11"/>
      <c r="H46" s="11"/>
      <c r="I46" s="11"/>
      <c r="J46" s="11"/>
      <c r="K46" s="11"/>
      <c r="L46" s="11"/>
      <c r="M46" s="11"/>
      <c r="N46" s="11"/>
      <c r="O46" s="11"/>
      <c r="P46" s="11"/>
      <c r="Q46" s="11"/>
      <c r="R46" s="11"/>
      <c r="S46" s="11"/>
      <c r="T46" s="11"/>
      <c r="U46" s="11"/>
      <c r="V46" s="11"/>
      <c r="AC46" s="19"/>
      <c r="AD46" s="19"/>
      <c r="AE46" s="19"/>
      <c r="AF46" s="19"/>
      <c r="AG46" s="19"/>
      <c r="AH46" s="19"/>
      <c r="AI46" s="19"/>
      <c r="AJ46" s="19"/>
      <c r="AK46" s="19"/>
      <c r="AL46" s="19"/>
      <c r="AM46" s="19"/>
      <c r="AN46" s="19"/>
      <c r="AO46" s="19"/>
      <c r="AP46" s="19"/>
      <c r="AQ46" s="19"/>
      <c r="AR46" s="19"/>
      <c r="AS46" s="19"/>
      <c r="AT46" s="19"/>
      <c r="AU46" s="19"/>
      <c r="AV46" s="19"/>
    </row>
    <row r="47" spans="1:48" ht="16.149999999999999" customHeight="1">
      <c r="A47" s="17"/>
      <c r="B47" s="11"/>
      <c r="C47" s="11"/>
      <c r="D47" s="11"/>
      <c r="E47" s="11"/>
      <c r="F47" s="11"/>
      <c r="G47" s="11"/>
      <c r="H47" s="11"/>
      <c r="I47" s="11"/>
      <c r="J47" s="11"/>
      <c r="K47" s="11"/>
      <c r="L47" s="11"/>
      <c r="M47" s="11"/>
      <c r="N47" s="11"/>
      <c r="O47" s="11"/>
      <c r="P47" s="11"/>
      <c r="Q47" s="11"/>
      <c r="R47" s="11"/>
      <c r="S47" s="11"/>
      <c r="T47" s="11"/>
      <c r="U47" s="11"/>
      <c r="V47" s="11"/>
      <c r="AC47" s="19"/>
      <c r="AD47" s="19"/>
      <c r="AE47" s="19"/>
      <c r="AF47" s="19"/>
      <c r="AG47" s="19"/>
      <c r="AH47" s="19"/>
      <c r="AI47" s="19"/>
      <c r="AJ47" s="19"/>
      <c r="AK47" s="19"/>
      <c r="AL47" s="19"/>
      <c r="AM47" s="19"/>
      <c r="AN47" s="19"/>
      <c r="AO47" s="19"/>
      <c r="AP47" s="19"/>
      <c r="AQ47" s="19"/>
      <c r="AR47" s="19"/>
      <c r="AS47" s="19"/>
      <c r="AT47" s="19"/>
      <c r="AU47" s="19"/>
      <c r="AV47" s="19"/>
    </row>
    <row r="48" spans="1:48" ht="16.149999999999999" customHeight="1">
      <c r="A48" s="11" t="s">
        <v>2</v>
      </c>
      <c r="B48" s="11"/>
      <c r="C48" s="11"/>
      <c r="D48" s="11"/>
      <c r="E48" s="11"/>
      <c r="F48" s="11"/>
      <c r="G48" s="11"/>
      <c r="H48" s="11"/>
      <c r="I48" s="11"/>
      <c r="J48" s="11"/>
      <c r="K48" s="11"/>
      <c r="L48" s="11"/>
      <c r="M48" s="11"/>
      <c r="N48" s="11"/>
      <c r="O48" s="11"/>
      <c r="P48" s="11"/>
      <c r="Q48" s="11"/>
      <c r="R48" s="11"/>
      <c r="S48" s="11"/>
      <c r="T48" s="11"/>
      <c r="U48" s="11"/>
      <c r="V48" s="11"/>
      <c r="AC48" s="19"/>
      <c r="AD48" s="19"/>
      <c r="AE48" s="19"/>
      <c r="AF48" s="19"/>
      <c r="AG48" s="19"/>
      <c r="AH48" s="19"/>
      <c r="AI48" s="19"/>
      <c r="AJ48" s="19"/>
      <c r="AK48" s="19"/>
      <c r="AL48" s="19"/>
      <c r="AM48" s="19"/>
      <c r="AN48" s="19"/>
      <c r="AO48" s="19"/>
      <c r="AP48" s="19"/>
      <c r="AQ48" s="19"/>
      <c r="AR48" s="19"/>
      <c r="AS48" s="19"/>
      <c r="AT48" s="19"/>
      <c r="AU48" s="19"/>
      <c r="AV48" s="19"/>
    </row>
    <row r="49" spans="1:48" ht="16.149999999999999" customHeight="1">
      <c r="A49" s="11" t="s">
        <v>3</v>
      </c>
      <c r="B49" s="11"/>
      <c r="C49" s="11"/>
      <c r="D49" s="11"/>
      <c r="E49" s="11"/>
      <c r="F49" s="11"/>
      <c r="G49" s="11"/>
      <c r="H49" s="11"/>
      <c r="I49" s="11"/>
      <c r="J49" s="11"/>
      <c r="K49" s="11"/>
      <c r="L49" s="11"/>
      <c r="M49" s="11"/>
      <c r="N49" s="11"/>
      <c r="O49" s="11"/>
      <c r="P49" s="11"/>
      <c r="Q49" s="11"/>
      <c r="R49" s="11"/>
      <c r="S49" s="11"/>
      <c r="T49" s="11"/>
      <c r="U49" s="11"/>
      <c r="V49" s="11"/>
      <c r="AC49" s="19"/>
      <c r="AD49" s="19"/>
      <c r="AE49" s="19"/>
      <c r="AF49" s="19"/>
      <c r="AG49" s="19"/>
      <c r="AH49" s="19"/>
      <c r="AI49" s="19"/>
      <c r="AJ49" s="19"/>
      <c r="AK49" s="19"/>
      <c r="AL49" s="19"/>
      <c r="AM49" s="19"/>
      <c r="AN49" s="19"/>
      <c r="AO49" s="19"/>
      <c r="AP49" s="19"/>
      <c r="AQ49" s="19"/>
      <c r="AR49" s="19"/>
      <c r="AS49" s="19"/>
      <c r="AT49" s="19"/>
      <c r="AU49" s="19"/>
      <c r="AV49" s="19"/>
    </row>
    <row r="50" spans="1:48" ht="16.149999999999999" customHeight="1">
      <c r="A50" s="11" t="s">
        <v>4</v>
      </c>
      <c r="B50" s="21"/>
      <c r="C50" s="21"/>
      <c r="D50" s="21"/>
      <c r="E50" s="21"/>
      <c r="F50" s="21"/>
      <c r="G50" s="21"/>
      <c r="H50" s="21"/>
      <c r="I50" s="21"/>
      <c r="J50" s="21"/>
      <c r="K50" s="21"/>
      <c r="L50" s="21"/>
      <c r="M50" s="21"/>
      <c r="N50" s="21"/>
      <c r="O50" s="21"/>
      <c r="P50" s="21"/>
      <c r="Q50" s="21"/>
      <c r="R50" s="21"/>
      <c r="S50" s="21"/>
      <c r="T50" s="21"/>
      <c r="U50" s="21"/>
      <c r="V50" s="21"/>
      <c r="AC50" s="19"/>
      <c r="AD50" s="19"/>
      <c r="AE50" s="19"/>
      <c r="AF50" s="19"/>
      <c r="AG50" s="19"/>
      <c r="AH50" s="19"/>
      <c r="AI50" s="19"/>
      <c r="AJ50" s="19"/>
      <c r="AK50" s="19"/>
      <c r="AL50" s="19"/>
      <c r="AM50" s="19"/>
      <c r="AN50" s="19"/>
      <c r="AO50" s="19"/>
      <c r="AP50" s="19"/>
      <c r="AQ50" s="19"/>
      <c r="AR50" s="19"/>
      <c r="AS50" s="19"/>
      <c r="AT50" s="19"/>
      <c r="AU50" s="19"/>
      <c r="AV50" s="19"/>
    </row>
    <row r="51" spans="1:48" ht="16.149999999999999" customHeight="1">
      <c r="A51" s="11" t="s">
        <v>14</v>
      </c>
      <c r="B51" s="11"/>
      <c r="C51" s="11"/>
      <c r="D51" s="11"/>
      <c r="E51" s="11"/>
      <c r="F51" s="11"/>
      <c r="G51" s="11"/>
      <c r="H51" s="11"/>
      <c r="I51" s="11"/>
      <c r="J51" s="11"/>
      <c r="K51" s="11"/>
      <c r="L51" s="11"/>
      <c r="M51" s="11"/>
      <c r="N51" s="11"/>
      <c r="O51" s="11"/>
      <c r="P51" s="11"/>
      <c r="Q51" s="11"/>
      <c r="R51" s="11"/>
      <c r="S51" s="11"/>
      <c r="T51" s="11"/>
      <c r="U51" s="11"/>
      <c r="V51" s="11"/>
      <c r="AC51" s="19"/>
      <c r="AD51" s="19"/>
      <c r="AE51" s="19"/>
      <c r="AF51" s="19"/>
      <c r="AG51" s="19"/>
      <c r="AH51" s="19"/>
      <c r="AI51" s="19"/>
      <c r="AJ51" s="19"/>
      <c r="AK51" s="19"/>
      <c r="AL51" s="19"/>
      <c r="AM51" s="19"/>
      <c r="AN51" s="19"/>
      <c r="AO51" s="19"/>
      <c r="AP51" s="19"/>
      <c r="AQ51" s="19"/>
      <c r="AR51" s="19"/>
      <c r="AS51" s="19"/>
      <c r="AT51" s="19"/>
      <c r="AU51" s="19"/>
      <c r="AV51" s="19"/>
    </row>
    <row r="52" spans="1:48" ht="16.149999999999999" customHeight="1">
      <c r="A52" s="11" t="s">
        <v>5</v>
      </c>
      <c r="B52" s="11"/>
      <c r="C52" s="11"/>
      <c r="D52" s="11"/>
      <c r="E52" s="11"/>
      <c r="F52" s="11"/>
      <c r="G52" s="11"/>
      <c r="H52" s="11"/>
      <c r="I52" s="11"/>
      <c r="J52" s="11"/>
      <c r="K52" s="11"/>
      <c r="L52" s="11"/>
      <c r="M52" s="11"/>
      <c r="N52" s="11"/>
      <c r="O52" s="11"/>
      <c r="P52" s="11"/>
      <c r="Q52" s="11"/>
      <c r="R52" s="11"/>
      <c r="S52" s="11"/>
      <c r="T52" s="11"/>
      <c r="U52" s="11"/>
      <c r="V52" s="11"/>
      <c r="AC52" s="19"/>
      <c r="AD52" s="19"/>
      <c r="AE52" s="19"/>
      <c r="AF52" s="19"/>
      <c r="AG52" s="19"/>
      <c r="AH52" s="19"/>
      <c r="AI52" s="19"/>
      <c r="AJ52" s="19"/>
      <c r="AK52" s="19"/>
      <c r="AL52" s="19"/>
      <c r="AM52" s="19"/>
      <c r="AN52" s="19"/>
      <c r="AO52" s="19"/>
      <c r="AP52" s="19"/>
      <c r="AQ52" s="19"/>
      <c r="AR52" s="19"/>
      <c r="AS52" s="19"/>
      <c r="AT52" s="19"/>
      <c r="AU52" s="19"/>
      <c r="AV52" s="19"/>
    </row>
    <row r="53" spans="1:48" ht="16.149999999999999" customHeight="1">
      <c r="A53" s="11" t="s">
        <v>15</v>
      </c>
      <c r="B53" s="11"/>
      <c r="C53" s="11"/>
      <c r="D53" s="11"/>
      <c r="E53" s="11"/>
      <c r="F53" s="11"/>
      <c r="G53" s="11"/>
      <c r="H53" s="11"/>
      <c r="I53" s="11"/>
      <c r="J53" s="11"/>
      <c r="K53" s="11"/>
      <c r="L53" s="11"/>
      <c r="M53" s="11"/>
      <c r="N53" s="11"/>
      <c r="O53" s="11"/>
      <c r="P53" s="11"/>
      <c r="Q53" s="11"/>
      <c r="R53" s="11"/>
      <c r="S53" s="11"/>
      <c r="T53" s="11"/>
      <c r="U53" s="11"/>
      <c r="V53" s="11"/>
      <c r="AC53" s="19"/>
      <c r="AD53" s="19"/>
      <c r="AE53" s="19"/>
      <c r="AF53" s="19"/>
      <c r="AG53" s="19"/>
      <c r="AH53" s="19"/>
      <c r="AI53" s="19"/>
      <c r="AJ53" s="19"/>
      <c r="AK53" s="19"/>
      <c r="AL53" s="19"/>
      <c r="AM53" s="19"/>
      <c r="AN53" s="19"/>
      <c r="AO53" s="19"/>
      <c r="AP53" s="19"/>
      <c r="AQ53" s="19"/>
      <c r="AR53" s="19"/>
      <c r="AS53" s="19"/>
      <c r="AT53" s="19"/>
      <c r="AU53" s="19"/>
      <c r="AV53" s="19"/>
    </row>
    <row r="54" spans="1:48">
      <c r="AC54" s="19"/>
      <c r="AD54" s="19"/>
      <c r="AE54" s="19"/>
      <c r="AF54" s="19"/>
      <c r="AG54" s="19"/>
      <c r="AH54" s="19"/>
      <c r="AI54" s="19"/>
      <c r="AJ54" s="19"/>
      <c r="AK54" s="19"/>
      <c r="AL54" s="19"/>
      <c r="AM54" s="19"/>
      <c r="AN54" s="19"/>
      <c r="AO54" s="19"/>
      <c r="AP54" s="19"/>
      <c r="AQ54" s="19"/>
      <c r="AR54" s="19"/>
      <c r="AS54" s="19"/>
      <c r="AT54" s="19"/>
      <c r="AU54" s="19"/>
      <c r="AV54" s="19"/>
    </row>
    <row r="55" spans="1:48">
      <c r="AC55" s="19"/>
      <c r="AD55" s="19"/>
      <c r="AE55" s="19"/>
      <c r="AF55" s="19"/>
      <c r="AG55" s="19"/>
      <c r="AH55" s="19"/>
      <c r="AI55" s="19"/>
      <c r="AJ55" s="19"/>
      <c r="AK55" s="19"/>
      <c r="AL55" s="19"/>
      <c r="AM55" s="19"/>
      <c r="AN55" s="19"/>
      <c r="AO55" s="19"/>
      <c r="AP55" s="19"/>
      <c r="AQ55" s="19"/>
      <c r="AR55" s="19"/>
      <c r="AS55" s="19"/>
      <c r="AT55" s="19"/>
      <c r="AU55" s="19"/>
      <c r="AV55" s="19"/>
    </row>
    <row r="56" spans="1:48">
      <c r="AC56" s="19"/>
      <c r="AD56" s="19"/>
      <c r="AE56" s="19"/>
      <c r="AF56" s="19"/>
      <c r="AG56" s="19"/>
      <c r="AH56" s="19"/>
      <c r="AI56" s="19"/>
      <c r="AJ56" s="19"/>
      <c r="AK56" s="19"/>
      <c r="AL56" s="19"/>
      <c r="AM56" s="19"/>
      <c r="AN56" s="19"/>
      <c r="AO56" s="19"/>
      <c r="AP56" s="19"/>
      <c r="AQ56" s="19"/>
      <c r="AR56" s="19"/>
      <c r="AS56" s="19"/>
      <c r="AT56" s="19"/>
      <c r="AU56" s="19"/>
      <c r="AV56" s="19"/>
    </row>
    <row r="57" spans="1:48">
      <c r="AC57" s="19"/>
      <c r="AD57" s="19"/>
      <c r="AE57" s="19"/>
      <c r="AF57" s="19"/>
      <c r="AG57" s="19"/>
      <c r="AH57" s="19"/>
      <c r="AI57" s="19"/>
      <c r="AJ57" s="19"/>
      <c r="AK57" s="19"/>
      <c r="AL57" s="19"/>
      <c r="AM57" s="19"/>
      <c r="AN57" s="19"/>
      <c r="AO57" s="19"/>
      <c r="AP57" s="19"/>
      <c r="AQ57" s="19"/>
      <c r="AR57" s="19"/>
      <c r="AS57" s="19"/>
      <c r="AT57" s="19"/>
      <c r="AU57" s="19"/>
      <c r="AV57" s="19"/>
    </row>
    <row r="58" spans="1:48">
      <c r="AC58" s="19"/>
      <c r="AD58" s="19"/>
      <c r="AE58" s="19"/>
      <c r="AF58" s="19"/>
      <c r="AG58" s="19"/>
      <c r="AH58" s="19"/>
      <c r="AI58" s="19"/>
      <c r="AJ58" s="19"/>
      <c r="AK58" s="19"/>
      <c r="AL58" s="19"/>
      <c r="AM58" s="19"/>
      <c r="AN58" s="19"/>
      <c r="AO58" s="19"/>
      <c r="AP58" s="19"/>
      <c r="AQ58" s="19"/>
      <c r="AR58" s="19"/>
      <c r="AS58" s="19"/>
      <c r="AT58" s="19"/>
      <c r="AU58" s="19"/>
      <c r="AV58" s="19"/>
    </row>
    <row r="59" spans="1:48">
      <c r="B59" s="18"/>
      <c r="C59" s="18"/>
      <c r="D59" s="18"/>
      <c r="E59" s="18"/>
      <c r="F59" s="18"/>
      <c r="G59" s="18"/>
      <c r="H59" s="18"/>
      <c r="I59" s="18"/>
      <c r="J59" s="18"/>
      <c r="K59" s="18"/>
      <c r="L59" s="18"/>
      <c r="M59" s="18"/>
      <c r="N59" s="18"/>
      <c r="O59" s="18"/>
      <c r="P59" s="18"/>
      <c r="Q59" s="18"/>
      <c r="R59" s="18"/>
      <c r="S59" s="18"/>
      <c r="T59" s="18"/>
      <c r="U59" s="18"/>
      <c r="V59" s="18"/>
      <c r="AC59" s="19"/>
      <c r="AD59" s="19"/>
      <c r="AE59" s="19"/>
      <c r="AF59" s="19"/>
      <c r="AG59" s="19"/>
      <c r="AH59" s="19"/>
      <c r="AI59" s="19"/>
      <c r="AJ59" s="19"/>
      <c r="AK59" s="19"/>
      <c r="AL59" s="19"/>
      <c r="AM59" s="19"/>
      <c r="AN59" s="19"/>
      <c r="AO59" s="19"/>
      <c r="AP59" s="19"/>
      <c r="AQ59" s="19"/>
      <c r="AR59" s="19"/>
      <c r="AS59" s="19"/>
      <c r="AT59" s="19"/>
      <c r="AU59" s="19"/>
      <c r="AV59" s="19"/>
    </row>
    <row r="60" spans="1:48">
      <c r="B60" s="18"/>
      <c r="C60" s="18"/>
      <c r="D60" s="18"/>
      <c r="E60" s="18"/>
      <c r="F60" s="18"/>
      <c r="G60" s="18"/>
      <c r="H60" s="18"/>
      <c r="I60" s="18"/>
      <c r="J60" s="18"/>
      <c r="K60" s="18"/>
      <c r="L60" s="18"/>
      <c r="M60" s="18"/>
      <c r="N60" s="18"/>
      <c r="O60" s="18"/>
      <c r="P60" s="18"/>
      <c r="Q60" s="18"/>
      <c r="R60" s="18"/>
      <c r="S60" s="18"/>
      <c r="T60" s="18"/>
      <c r="U60" s="18"/>
      <c r="V60" s="18"/>
      <c r="AC60" s="19"/>
      <c r="AD60" s="19"/>
      <c r="AE60" s="19"/>
      <c r="AF60" s="19"/>
      <c r="AG60" s="19"/>
      <c r="AH60" s="19"/>
      <c r="AI60" s="19"/>
      <c r="AJ60" s="19"/>
      <c r="AK60" s="19"/>
      <c r="AL60" s="19"/>
      <c r="AM60" s="19"/>
      <c r="AN60" s="19"/>
      <c r="AO60" s="19"/>
      <c r="AP60" s="19"/>
      <c r="AQ60" s="19"/>
      <c r="AR60" s="19"/>
      <c r="AS60" s="19"/>
      <c r="AT60" s="19"/>
      <c r="AU60" s="19"/>
      <c r="AV60" s="19"/>
    </row>
    <row r="61" spans="1:48">
      <c r="B61" s="18"/>
      <c r="C61" s="18"/>
      <c r="D61" s="18"/>
      <c r="E61" s="18"/>
      <c r="F61" s="18"/>
      <c r="G61" s="18"/>
      <c r="H61" s="18"/>
      <c r="I61" s="18"/>
      <c r="J61" s="18"/>
      <c r="K61" s="18"/>
      <c r="L61" s="18"/>
      <c r="M61" s="18"/>
      <c r="N61" s="18"/>
      <c r="O61" s="18"/>
      <c r="P61" s="18"/>
      <c r="Q61" s="18"/>
      <c r="R61" s="18"/>
      <c r="S61" s="18"/>
      <c r="T61" s="18"/>
      <c r="U61" s="18"/>
      <c r="V61" s="18"/>
      <c r="AC61" s="19"/>
      <c r="AD61" s="19"/>
      <c r="AE61" s="19"/>
      <c r="AF61" s="19"/>
      <c r="AG61" s="19"/>
      <c r="AH61" s="19"/>
      <c r="AI61" s="19"/>
      <c r="AJ61" s="19"/>
      <c r="AK61" s="19"/>
      <c r="AL61" s="19"/>
      <c r="AM61" s="19"/>
      <c r="AN61" s="19"/>
      <c r="AO61" s="19"/>
      <c r="AP61" s="19"/>
      <c r="AQ61" s="19"/>
      <c r="AR61" s="19"/>
      <c r="AS61" s="19"/>
      <c r="AT61" s="19"/>
      <c r="AU61" s="19"/>
      <c r="AV61" s="19"/>
    </row>
    <row r="62" spans="1:48">
      <c r="B62" s="18"/>
      <c r="C62" s="18"/>
      <c r="D62" s="18"/>
      <c r="E62" s="18"/>
      <c r="F62" s="18"/>
      <c r="G62" s="18"/>
      <c r="H62" s="18"/>
      <c r="I62" s="18"/>
      <c r="J62" s="18"/>
      <c r="K62" s="18"/>
      <c r="L62" s="18"/>
      <c r="M62" s="18"/>
      <c r="N62" s="18"/>
      <c r="O62" s="18"/>
      <c r="P62" s="18"/>
      <c r="Q62" s="18"/>
      <c r="R62" s="18"/>
      <c r="S62" s="18"/>
      <c r="T62" s="18"/>
      <c r="U62" s="18"/>
      <c r="V62" s="18"/>
      <c r="AC62" s="19"/>
      <c r="AD62" s="19"/>
      <c r="AE62" s="19"/>
      <c r="AF62" s="19"/>
      <c r="AG62" s="19"/>
      <c r="AH62" s="19"/>
      <c r="AI62" s="19"/>
      <c r="AJ62" s="19"/>
      <c r="AK62" s="19"/>
      <c r="AL62" s="19"/>
      <c r="AM62" s="19"/>
      <c r="AN62" s="19"/>
      <c r="AO62" s="19"/>
      <c r="AP62" s="19"/>
      <c r="AQ62" s="19"/>
      <c r="AR62" s="19"/>
      <c r="AS62" s="19"/>
      <c r="AT62" s="19"/>
      <c r="AU62" s="19"/>
      <c r="AV62" s="19"/>
    </row>
    <row r="63" spans="1:48">
      <c r="AS63" s="19"/>
      <c r="AT63" s="19"/>
      <c r="AU63" s="19"/>
      <c r="AV63" s="19"/>
    </row>
    <row r="64" spans="1:48">
      <c r="AS64" s="19"/>
      <c r="AT64" s="19"/>
      <c r="AU64" s="19"/>
      <c r="AV64" s="19"/>
    </row>
    <row r="65" spans="45:48">
      <c r="AS65" s="19"/>
      <c r="AT65" s="19"/>
      <c r="AU65" s="19"/>
      <c r="AV65" s="19"/>
    </row>
  </sheetData>
  <mergeCells count="4">
    <mergeCell ref="A39:V39"/>
    <mergeCell ref="B3:V3"/>
    <mergeCell ref="B4:V4"/>
    <mergeCell ref="B6:V6"/>
  </mergeCells>
  <phoneticPr fontId="2" type="noConversion"/>
  <pageMargins left="0.23622047244094491" right="0.23622047244094491" top="0.74803149606299213" bottom="0.74803149606299213" header="0.31496062992125984" footer="0.31496062992125984"/>
  <pageSetup paperSize="9" scale="46" fitToWidth="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131F-2872-4117-9B40-AF7E6D53EF52}">
  <dimension ref="A1:AW77"/>
  <sheetViews>
    <sheetView tabSelected="1" zoomScale="70" zoomScaleNormal="70" workbookViewId="0"/>
  </sheetViews>
  <sheetFormatPr defaultColWidth="10.7265625" defaultRowHeight="15.5"/>
  <cols>
    <col min="1" max="1" width="96.453125" style="2" customWidth="1"/>
    <col min="2" max="17" width="10.7265625" style="2" customWidth="1"/>
    <col min="18" max="18" width="10.7265625" style="2" customWidth="1" collapsed="1"/>
    <col min="19" max="21" width="10.7265625" style="2"/>
    <col min="22" max="22" width="11.81640625" style="2" bestFit="1" customWidth="1"/>
    <col min="23" max="23" width="10.7265625" style="2" customWidth="1"/>
    <col min="24" max="16384" width="10.7265625" style="2"/>
  </cols>
  <sheetData>
    <row r="1" spans="1:44" ht="19.149999999999999" customHeight="1">
      <c r="A1" s="1" t="s">
        <v>85</v>
      </c>
    </row>
    <row r="2" spans="1:44" ht="19.149999999999999" customHeight="1">
      <c r="A2" s="3"/>
      <c r="B2" s="4"/>
      <c r="C2" s="4"/>
      <c r="D2" s="4"/>
      <c r="E2" s="4"/>
      <c r="F2" s="4"/>
      <c r="G2" s="4"/>
      <c r="H2" s="4"/>
      <c r="I2" s="4"/>
      <c r="J2" s="4"/>
      <c r="K2" s="4"/>
      <c r="L2" s="4"/>
      <c r="M2" s="4"/>
      <c r="N2" s="4"/>
      <c r="O2" s="4"/>
      <c r="P2" s="4"/>
      <c r="Q2" s="4"/>
      <c r="R2" s="4"/>
      <c r="S2" s="4"/>
      <c r="T2" s="4"/>
      <c r="U2" s="4"/>
      <c r="V2" s="4"/>
      <c r="W2" s="4"/>
    </row>
    <row r="3" spans="1:44" s="14" customFormat="1" ht="21" customHeight="1">
      <c r="A3" s="5"/>
      <c r="B3" s="39" t="s">
        <v>44</v>
      </c>
      <c r="C3" s="40"/>
      <c r="D3" s="40"/>
      <c r="E3" s="40"/>
      <c r="F3" s="40"/>
      <c r="G3" s="40"/>
      <c r="H3" s="40"/>
      <c r="I3" s="40"/>
      <c r="J3" s="40"/>
      <c r="K3" s="40"/>
      <c r="L3" s="40"/>
      <c r="M3" s="40"/>
      <c r="N3" s="40"/>
      <c r="O3" s="40"/>
      <c r="P3" s="40"/>
      <c r="Q3" s="40"/>
      <c r="R3" s="40"/>
      <c r="S3" s="40"/>
      <c r="T3" s="40"/>
      <c r="U3" s="40"/>
      <c r="V3" s="40"/>
      <c r="W3" s="40"/>
    </row>
    <row r="4" spans="1:44" s="14" customFormat="1" ht="21" customHeight="1">
      <c r="A4" s="6"/>
      <c r="B4" s="41" t="s">
        <v>6</v>
      </c>
      <c r="C4" s="42"/>
      <c r="D4" s="42"/>
      <c r="E4" s="42"/>
      <c r="F4" s="42"/>
      <c r="G4" s="42"/>
      <c r="H4" s="42"/>
      <c r="I4" s="42"/>
      <c r="J4" s="42"/>
      <c r="K4" s="42"/>
      <c r="L4" s="42"/>
      <c r="M4" s="42"/>
      <c r="N4" s="42"/>
      <c r="O4" s="42"/>
      <c r="P4" s="42"/>
      <c r="Q4" s="42"/>
      <c r="R4" s="42"/>
      <c r="S4" s="42"/>
      <c r="T4" s="42"/>
      <c r="U4" s="42"/>
      <c r="V4" s="43"/>
      <c r="W4" s="35"/>
    </row>
    <row r="5" spans="1:44" s="14" customFormat="1" ht="54" customHeight="1">
      <c r="A5" s="15" t="s">
        <v>7</v>
      </c>
      <c r="B5" s="13">
        <v>1980</v>
      </c>
      <c r="C5" s="13">
        <v>1981</v>
      </c>
      <c r="D5" s="13">
        <v>1982</v>
      </c>
      <c r="E5" s="13">
        <v>1983</v>
      </c>
      <c r="F5" s="13">
        <v>1984</v>
      </c>
      <c r="G5" s="13">
        <v>1985</v>
      </c>
      <c r="H5" s="13">
        <v>1986</v>
      </c>
      <c r="I5" s="13">
        <v>1987</v>
      </c>
      <c r="J5" s="13">
        <v>1988</v>
      </c>
      <c r="K5" s="13">
        <v>1989</v>
      </c>
      <c r="L5" s="13">
        <v>1990</v>
      </c>
      <c r="M5" s="13">
        <v>1991</v>
      </c>
      <c r="N5" s="13">
        <v>1992</v>
      </c>
      <c r="O5" s="13">
        <v>1993</v>
      </c>
      <c r="P5" s="13">
        <v>1994</v>
      </c>
      <c r="Q5" s="13">
        <v>1995</v>
      </c>
      <c r="R5" s="13">
        <v>1996</v>
      </c>
      <c r="S5" s="13">
        <v>1997</v>
      </c>
      <c r="T5" s="13">
        <v>1998</v>
      </c>
      <c r="U5" s="13">
        <v>1999</v>
      </c>
      <c r="V5" s="13">
        <v>2000</v>
      </c>
      <c r="W5" s="13" t="s">
        <v>51</v>
      </c>
    </row>
    <row r="6" spans="1:44" ht="21" customHeight="1">
      <c r="A6" s="7" t="s">
        <v>74</v>
      </c>
      <c r="B6" s="44"/>
      <c r="C6" s="45"/>
      <c r="D6" s="45"/>
      <c r="E6" s="45"/>
      <c r="F6" s="45"/>
      <c r="G6" s="45"/>
      <c r="H6" s="45"/>
      <c r="I6" s="45"/>
      <c r="J6" s="45"/>
      <c r="K6" s="45"/>
      <c r="L6" s="45"/>
      <c r="M6" s="45"/>
      <c r="N6" s="45"/>
      <c r="O6" s="45"/>
      <c r="P6" s="45"/>
      <c r="Q6" s="45"/>
      <c r="R6" s="45"/>
      <c r="S6" s="45"/>
      <c r="T6" s="45"/>
      <c r="U6" s="45"/>
      <c r="V6" s="45"/>
      <c r="W6" s="45"/>
    </row>
    <row r="7" spans="1:44" ht="21" customHeight="1">
      <c r="A7" s="7" t="s">
        <v>33</v>
      </c>
      <c r="B7" s="34">
        <v>9807</v>
      </c>
      <c r="C7" s="34">
        <v>12064</v>
      </c>
      <c r="D7" s="34">
        <v>13816</v>
      </c>
      <c r="E7" s="34">
        <v>16295</v>
      </c>
      <c r="F7" s="34">
        <v>18646</v>
      </c>
      <c r="G7" s="34">
        <v>20907</v>
      </c>
      <c r="H7" s="34">
        <v>24712</v>
      </c>
      <c r="I7" s="34">
        <v>32428</v>
      </c>
      <c r="J7" s="34">
        <v>40747</v>
      </c>
      <c r="K7" s="34">
        <v>45578</v>
      </c>
      <c r="L7" s="34">
        <v>53834</v>
      </c>
      <c r="M7" s="34">
        <v>61123</v>
      </c>
      <c r="N7" s="34">
        <v>72101</v>
      </c>
      <c r="O7" s="34">
        <v>79921</v>
      </c>
      <c r="P7" s="34">
        <v>93083</v>
      </c>
      <c r="Q7" s="34">
        <v>102905</v>
      </c>
      <c r="R7" s="34">
        <v>111033</v>
      </c>
      <c r="S7" s="34">
        <v>114358</v>
      </c>
      <c r="T7" s="34">
        <v>108849</v>
      </c>
      <c r="U7" s="34">
        <v>108994</v>
      </c>
      <c r="V7" s="34">
        <v>121925</v>
      </c>
      <c r="W7" s="10"/>
      <c r="Y7" s="20"/>
      <c r="Z7" s="20"/>
      <c r="AA7" s="20"/>
      <c r="AB7" s="20"/>
      <c r="AC7" s="20"/>
      <c r="AD7" s="20"/>
      <c r="AE7" s="20"/>
      <c r="AF7" s="20"/>
      <c r="AG7" s="20"/>
      <c r="AH7" s="20"/>
      <c r="AI7" s="20"/>
      <c r="AJ7" s="20"/>
      <c r="AK7" s="20"/>
      <c r="AL7" s="20"/>
      <c r="AM7" s="20"/>
      <c r="AN7" s="20"/>
      <c r="AO7" s="20"/>
      <c r="AP7" s="20"/>
      <c r="AQ7" s="20"/>
      <c r="AR7" s="20"/>
    </row>
    <row r="8" spans="1:44" ht="21" customHeight="1">
      <c r="A8" s="7" t="s">
        <v>52</v>
      </c>
      <c r="B8" s="34">
        <v>7887</v>
      </c>
      <c r="C8" s="34">
        <v>9732</v>
      </c>
      <c r="D8" s="34">
        <v>10765</v>
      </c>
      <c r="E8" s="34">
        <v>12893</v>
      </c>
      <c r="F8" s="34">
        <v>14685</v>
      </c>
      <c r="G8" s="34">
        <v>16059</v>
      </c>
      <c r="H8" s="34">
        <v>19118</v>
      </c>
      <c r="I8" s="34">
        <v>25810</v>
      </c>
      <c r="J8" s="34">
        <v>32706</v>
      </c>
      <c r="K8" s="34">
        <v>36018</v>
      </c>
      <c r="L8" s="34">
        <v>42448</v>
      </c>
      <c r="M8" s="34">
        <v>47111</v>
      </c>
      <c r="N8" s="34">
        <v>55090</v>
      </c>
      <c r="O8" s="34">
        <v>60217</v>
      </c>
      <c r="P8" s="34">
        <v>70856</v>
      </c>
      <c r="Q8" s="34">
        <v>76622</v>
      </c>
      <c r="R8" s="34">
        <v>81254</v>
      </c>
      <c r="S8" s="34">
        <v>83639</v>
      </c>
      <c r="T8" s="34">
        <v>82242</v>
      </c>
      <c r="U8" s="34">
        <v>86504</v>
      </c>
      <c r="V8" s="34">
        <v>95486</v>
      </c>
      <c r="W8" s="10"/>
      <c r="Y8" s="20"/>
      <c r="Z8" s="20"/>
      <c r="AA8" s="20"/>
      <c r="AB8" s="20"/>
      <c r="AC8" s="20"/>
      <c r="AD8" s="20"/>
      <c r="AE8" s="20"/>
      <c r="AF8" s="20"/>
      <c r="AG8" s="20"/>
      <c r="AH8" s="20"/>
      <c r="AI8" s="20"/>
      <c r="AJ8" s="20"/>
      <c r="AK8" s="20"/>
      <c r="AL8" s="20"/>
      <c r="AM8" s="20"/>
      <c r="AN8" s="20"/>
      <c r="AO8" s="20"/>
      <c r="AP8" s="20"/>
      <c r="AQ8" s="20"/>
      <c r="AR8" s="20"/>
    </row>
    <row r="9" spans="1:44" ht="21" customHeight="1">
      <c r="A9" s="51" t="s">
        <v>53</v>
      </c>
      <c r="B9" s="9">
        <v>1746.133</v>
      </c>
      <c r="C9" s="9">
        <v>2385.165</v>
      </c>
      <c r="D9" s="9">
        <v>2818.9989999999998</v>
      </c>
      <c r="E9" s="9">
        <v>3229.6</v>
      </c>
      <c r="F9" s="9">
        <v>3807.6</v>
      </c>
      <c r="G9" s="9">
        <v>4247.2</v>
      </c>
      <c r="H9" s="9">
        <v>4719.8999999999996</v>
      </c>
      <c r="I9" s="9">
        <v>5564.3</v>
      </c>
      <c r="J9" s="9">
        <v>6170.4</v>
      </c>
      <c r="K9" s="9">
        <v>7118.3</v>
      </c>
      <c r="L9" s="9">
        <v>8184.3</v>
      </c>
      <c r="M9" s="9">
        <v>9176.4</v>
      </c>
      <c r="N9" s="9">
        <v>10578.3</v>
      </c>
      <c r="O9" s="9">
        <v>11603.3</v>
      </c>
      <c r="P9" s="9">
        <v>13710.5</v>
      </c>
      <c r="Q9" s="9">
        <v>14378.6</v>
      </c>
      <c r="R9" s="9">
        <v>16377.1</v>
      </c>
      <c r="S9" s="9">
        <v>17292</v>
      </c>
      <c r="T9" s="9">
        <v>18498.3</v>
      </c>
      <c r="U9" s="9">
        <v>19791</v>
      </c>
      <c r="V9" s="9">
        <v>21466.2</v>
      </c>
      <c r="W9" s="10"/>
      <c r="Y9" s="20"/>
      <c r="Z9" s="20"/>
      <c r="AA9" s="20"/>
      <c r="AB9" s="20"/>
      <c r="AC9" s="20"/>
      <c r="AD9" s="20"/>
      <c r="AE9" s="20"/>
      <c r="AF9" s="20"/>
      <c r="AG9" s="20"/>
      <c r="AH9" s="20"/>
      <c r="AI9" s="20"/>
      <c r="AJ9" s="20"/>
      <c r="AK9" s="20"/>
      <c r="AL9" s="20"/>
      <c r="AM9" s="20"/>
      <c r="AN9" s="20"/>
      <c r="AO9" s="20"/>
      <c r="AP9" s="20"/>
      <c r="AQ9" s="20"/>
      <c r="AR9" s="20"/>
    </row>
    <row r="10" spans="1:44" ht="21" customHeight="1">
      <c r="A10" s="51" t="s">
        <v>54</v>
      </c>
      <c r="B10" s="9">
        <v>903.95600000000002</v>
      </c>
      <c r="C10" s="9">
        <v>1127.7529999999999</v>
      </c>
      <c r="D10" s="9">
        <v>1329.5309999999999</v>
      </c>
      <c r="E10" s="9">
        <v>1493.9</v>
      </c>
      <c r="F10" s="9">
        <v>1404.5</v>
      </c>
      <c r="G10" s="9">
        <v>1534.5</v>
      </c>
      <c r="H10" s="9">
        <v>1744</v>
      </c>
      <c r="I10" s="9">
        <v>2243.4</v>
      </c>
      <c r="J10" s="9">
        <v>2946.4</v>
      </c>
      <c r="K10" s="9">
        <v>3078.6</v>
      </c>
      <c r="L10" s="9">
        <v>4475.8</v>
      </c>
      <c r="M10" s="9">
        <v>4659.1000000000004</v>
      </c>
      <c r="N10" s="9">
        <v>5811</v>
      </c>
      <c r="O10" s="9">
        <v>6909.5</v>
      </c>
      <c r="P10" s="9">
        <v>7125.6</v>
      </c>
      <c r="Q10" s="9">
        <v>7461.6</v>
      </c>
      <c r="R10" s="9">
        <v>7442.9</v>
      </c>
      <c r="S10" s="9">
        <v>6729.3</v>
      </c>
      <c r="T10" s="9">
        <v>6638.9</v>
      </c>
      <c r="U10" s="9">
        <v>6047.3</v>
      </c>
      <c r="V10" s="9">
        <v>6396.8</v>
      </c>
      <c r="W10" s="10"/>
      <c r="Y10" s="20"/>
      <c r="Z10" s="20"/>
      <c r="AA10" s="20"/>
      <c r="AB10" s="20"/>
      <c r="AC10" s="20"/>
      <c r="AD10" s="20"/>
      <c r="AE10" s="20"/>
      <c r="AF10" s="20"/>
      <c r="AG10" s="20"/>
      <c r="AH10" s="20"/>
      <c r="AI10" s="20"/>
      <c r="AJ10" s="20"/>
      <c r="AK10" s="20"/>
      <c r="AL10" s="20"/>
      <c r="AM10" s="20"/>
      <c r="AN10" s="20"/>
      <c r="AO10" s="20"/>
      <c r="AP10" s="20"/>
      <c r="AQ10" s="20"/>
      <c r="AR10" s="20"/>
    </row>
    <row r="11" spans="1:44" ht="21" customHeight="1">
      <c r="A11" s="51" t="s">
        <v>55</v>
      </c>
      <c r="B11" s="9">
        <v>250.96199999999999</v>
      </c>
      <c r="C11" s="9">
        <v>289.57600000000002</v>
      </c>
      <c r="D11" s="9">
        <v>302.27199999999999</v>
      </c>
      <c r="E11" s="9">
        <v>306.3</v>
      </c>
      <c r="F11" s="9">
        <v>313.5</v>
      </c>
      <c r="G11" s="9">
        <v>327</v>
      </c>
      <c r="H11" s="9">
        <v>368.7</v>
      </c>
      <c r="I11" s="9">
        <v>502.5</v>
      </c>
      <c r="J11" s="9">
        <v>418.7</v>
      </c>
      <c r="K11" s="9">
        <v>530.20000000000005</v>
      </c>
      <c r="L11" s="9">
        <v>670.9</v>
      </c>
      <c r="M11" s="9">
        <v>797.4</v>
      </c>
      <c r="N11" s="9">
        <v>1128.4000000000001</v>
      </c>
      <c r="O11" s="9">
        <v>1269.7</v>
      </c>
      <c r="P11" s="9">
        <v>1601.3</v>
      </c>
      <c r="Q11" s="9">
        <v>1819.4</v>
      </c>
      <c r="R11" s="9">
        <v>1908.9</v>
      </c>
      <c r="S11" s="9">
        <v>2240.6</v>
      </c>
      <c r="T11" s="9">
        <v>2757.3</v>
      </c>
      <c r="U11" s="9">
        <v>2887.4</v>
      </c>
      <c r="V11" s="9">
        <v>2851.1</v>
      </c>
      <c r="W11" s="10"/>
      <c r="Y11" s="20"/>
      <c r="Z11" s="20"/>
      <c r="AA11" s="20"/>
      <c r="AB11" s="20"/>
      <c r="AC11" s="20"/>
      <c r="AD11" s="20"/>
      <c r="AE11" s="20"/>
      <c r="AF11" s="20"/>
      <c r="AG11" s="20"/>
      <c r="AH11" s="20"/>
      <c r="AI11" s="20"/>
      <c r="AJ11" s="20"/>
      <c r="AK11" s="20"/>
      <c r="AL11" s="20"/>
      <c r="AM11" s="20"/>
      <c r="AN11" s="20"/>
      <c r="AO11" s="20"/>
      <c r="AP11" s="20"/>
      <c r="AQ11" s="20"/>
      <c r="AR11" s="20"/>
    </row>
    <row r="12" spans="1:44" ht="21" customHeight="1">
      <c r="A12" s="51" t="s">
        <v>56</v>
      </c>
      <c r="B12" s="9">
        <v>1661.499</v>
      </c>
      <c r="C12" s="9">
        <v>1913.855</v>
      </c>
      <c r="D12" s="9">
        <v>1785.2570000000001</v>
      </c>
      <c r="E12" s="9">
        <v>2303.6</v>
      </c>
      <c r="F12" s="9">
        <v>2922.6</v>
      </c>
      <c r="G12" s="9">
        <v>2690.1</v>
      </c>
      <c r="H12" s="9">
        <v>2784.5</v>
      </c>
      <c r="I12" s="9">
        <v>3938.8</v>
      </c>
      <c r="J12" s="9">
        <v>5058.2</v>
      </c>
      <c r="K12" s="9">
        <v>5038.8999999999996</v>
      </c>
      <c r="L12" s="9">
        <v>5819.4</v>
      </c>
      <c r="M12" s="9">
        <v>7540.6</v>
      </c>
      <c r="N12" s="9">
        <v>8469.6</v>
      </c>
      <c r="O12" s="9">
        <v>9731.2999999999993</v>
      </c>
      <c r="P12" s="9">
        <v>11092.4</v>
      </c>
      <c r="Q12" s="9">
        <v>11486.5</v>
      </c>
      <c r="R12" s="9">
        <v>11669.2</v>
      </c>
      <c r="S12" s="9">
        <v>11853.7</v>
      </c>
      <c r="T12" s="9">
        <v>11758.2</v>
      </c>
      <c r="U12" s="9">
        <v>12691.5</v>
      </c>
      <c r="V12" s="9">
        <v>13929.2</v>
      </c>
      <c r="W12" s="10"/>
      <c r="Y12" s="20"/>
      <c r="Z12" s="20"/>
      <c r="AA12" s="20"/>
      <c r="AB12" s="20"/>
      <c r="AC12" s="20"/>
      <c r="AD12" s="20"/>
      <c r="AE12" s="20"/>
      <c r="AF12" s="20"/>
      <c r="AG12" s="20"/>
      <c r="AH12" s="20"/>
      <c r="AI12" s="20"/>
      <c r="AJ12" s="20"/>
      <c r="AK12" s="20"/>
      <c r="AL12" s="20"/>
      <c r="AM12" s="20"/>
      <c r="AN12" s="20"/>
      <c r="AO12" s="20"/>
      <c r="AP12" s="20"/>
      <c r="AQ12" s="20"/>
      <c r="AR12" s="20"/>
    </row>
    <row r="13" spans="1:44" ht="21" customHeight="1">
      <c r="A13" s="51" t="s">
        <v>57</v>
      </c>
      <c r="B13" s="9">
        <v>439.04300000000001</v>
      </c>
      <c r="C13" s="9">
        <v>489.81099999999998</v>
      </c>
      <c r="D13" s="9">
        <v>503.755</v>
      </c>
      <c r="E13" s="9">
        <v>470.3</v>
      </c>
      <c r="F13" s="9">
        <v>523.1</v>
      </c>
      <c r="G13" s="9">
        <v>603.29999999999995</v>
      </c>
      <c r="H13" s="9">
        <v>581.1</v>
      </c>
      <c r="I13" s="9">
        <v>621.70000000000005</v>
      </c>
      <c r="J13" s="9">
        <v>824.6</v>
      </c>
      <c r="K13" s="9">
        <v>1109.9000000000001</v>
      </c>
      <c r="L13" s="9">
        <v>924.1</v>
      </c>
      <c r="M13" s="9">
        <v>1124.5</v>
      </c>
      <c r="N13" s="9">
        <v>1271.3</v>
      </c>
      <c r="O13" s="9">
        <v>1576.7</v>
      </c>
      <c r="P13" s="9">
        <v>1844.2</v>
      </c>
      <c r="Q13" s="9">
        <v>1964.7</v>
      </c>
      <c r="R13" s="9">
        <v>2145.9</v>
      </c>
      <c r="S13" s="9">
        <v>2150.5</v>
      </c>
      <c r="T13" s="9">
        <v>2222.9</v>
      </c>
      <c r="U13" s="9">
        <v>2042.4</v>
      </c>
      <c r="V13" s="9">
        <v>1581.2</v>
      </c>
      <c r="W13" s="10"/>
      <c r="Y13" s="20"/>
      <c r="Z13" s="20"/>
      <c r="AA13" s="20"/>
      <c r="AB13" s="20"/>
      <c r="AC13" s="20"/>
      <c r="AD13" s="20"/>
      <c r="AE13" s="20"/>
      <c r="AF13" s="20"/>
      <c r="AG13" s="20"/>
      <c r="AH13" s="20"/>
      <c r="AI13" s="20"/>
      <c r="AJ13" s="20"/>
      <c r="AK13" s="20"/>
      <c r="AL13" s="20"/>
      <c r="AM13" s="20"/>
      <c r="AN13" s="20"/>
      <c r="AO13" s="20"/>
      <c r="AP13" s="20"/>
      <c r="AQ13" s="20"/>
      <c r="AR13" s="20"/>
    </row>
    <row r="14" spans="1:44" ht="21" customHeight="1">
      <c r="A14" s="51" t="s">
        <v>58</v>
      </c>
      <c r="B14" s="9">
        <v>477.17700000000002</v>
      </c>
      <c r="C14" s="9">
        <v>489.31700000000001</v>
      </c>
      <c r="D14" s="9">
        <v>572.36199999999997</v>
      </c>
      <c r="E14" s="9">
        <v>651.70000000000005</v>
      </c>
      <c r="F14" s="9">
        <v>688.4</v>
      </c>
      <c r="G14" s="9">
        <v>923.5</v>
      </c>
      <c r="H14" s="9">
        <v>1189.4000000000001</v>
      </c>
      <c r="I14" s="9">
        <v>1417.4</v>
      </c>
      <c r="J14" s="9">
        <v>1465.8</v>
      </c>
      <c r="K14" s="9">
        <v>1817.8</v>
      </c>
      <c r="L14" s="9">
        <v>2635.1</v>
      </c>
      <c r="M14" s="9">
        <v>2536.9</v>
      </c>
      <c r="N14" s="9">
        <v>2857.3</v>
      </c>
      <c r="O14" s="9">
        <v>3333.8</v>
      </c>
      <c r="P14" s="9">
        <v>3447.8</v>
      </c>
      <c r="Q14" s="9">
        <v>3823.2</v>
      </c>
      <c r="R14" s="9">
        <v>3917.3</v>
      </c>
      <c r="S14" s="9">
        <v>4340.8</v>
      </c>
      <c r="T14" s="9">
        <v>4484.3999999999996</v>
      </c>
      <c r="U14" s="9">
        <v>4166.8999999999996</v>
      </c>
      <c r="V14" s="9">
        <v>4966.2</v>
      </c>
      <c r="W14" s="10"/>
      <c r="Y14" s="20"/>
      <c r="Z14" s="20"/>
      <c r="AA14" s="20"/>
      <c r="AB14" s="20"/>
      <c r="AC14" s="20"/>
      <c r="AD14" s="20"/>
      <c r="AE14" s="20"/>
      <c r="AF14" s="20"/>
      <c r="AG14" s="20"/>
      <c r="AH14" s="20"/>
      <c r="AI14" s="20"/>
      <c r="AJ14" s="20"/>
      <c r="AK14" s="20"/>
      <c r="AL14" s="20"/>
      <c r="AM14" s="20"/>
      <c r="AN14" s="20"/>
      <c r="AO14" s="20"/>
      <c r="AP14" s="20"/>
      <c r="AQ14" s="20"/>
      <c r="AR14" s="20"/>
    </row>
    <row r="15" spans="1:44" ht="21" customHeight="1">
      <c r="A15" s="51" t="s">
        <v>59</v>
      </c>
      <c r="B15" s="9">
        <v>828.64499999999998</v>
      </c>
      <c r="C15" s="9">
        <v>1159.0640000000001</v>
      </c>
      <c r="D15" s="9">
        <v>1329.914</v>
      </c>
      <c r="E15" s="9">
        <v>1890.9</v>
      </c>
      <c r="F15" s="9">
        <v>2012.7</v>
      </c>
      <c r="G15" s="9">
        <v>1922.4</v>
      </c>
      <c r="H15" s="9">
        <v>2733.2</v>
      </c>
      <c r="I15" s="9">
        <v>5609.2</v>
      </c>
      <c r="J15" s="9">
        <v>8431.6</v>
      </c>
      <c r="K15" s="9">
        <v>8621</v>
      </c>
      <c r="L15" s="9">
        <v>9615.9</v>
      </c>
      <c r="M15" s="9">
        <v>10491.7</v>
      </c>
      <c r="N15" s="9">
        <v>11709.4</v>
      </c>
      <c r="O15" s="9">
        <v>11711</v>
      </c>
      <c r="P15" s="9">
        <v>14899.7</v>
      </c>
      <c r="Q15" s="9">
        <v>15222.3</v>
      </c>
      <c r="R15" s="9">
        <v>17010.2</v>
      </c>
      <c r="S15" s="9">
        <v>16880</v>
      </c>
      <c r="T15" s="9">
        <v>16806.5</v>
      </c>
      <c r="U15" s="9">
        <v>20180.5</v>
      </c>
      <c r="V15" s="9">
        <v>23226.799999999999</v>
      </c>
      <c r="W15" s="10"/>
      <c r="Y15" s="20"/>
      <c r="Z15" s="20"/>
      <c r="AA15" s="20"/>
      <c r="AB15" s="20"/>
      <c r="AC15" s="20"/>
      <c r="AD15" s="20"/>
      <c r="AE15" s="20"/>
      <c r="AF15" s="20"/>
      <c r="AG15" s="20"/>
      <c r="AH15" s="20"/>
      <c r="AI15" s="20"/>
      <c r="AJ15" s="20"/>
      <c r="AK15" s="20"/>
      <c r="AL15" s="20"/>
      <c r="AM15" s="20"/>
      <c r="AN15" s="20"/>
      <c r="AO15" s="20"/>
      <c r="AP15" s="20"/>
      <c r="AQ15" s="20"/>
      <c r="AR15" s="20"/>
    </row>
    <row r="16" spans="1:44" ht="21" customHeight="1">
      <c r="A16" s="51" t="s">
        <v>63</v>
      </c>
      <c r="B16" s="9">
        <v>670.44</v>
      </c>
      <c r="C16" s="9">
        <v>871.70500000000004</v>
      </c>
      <c r="D16" s="9">
        <v>973.96400000000006</v>
      </c>
      <c r="E16" s="9">
        <v>1287.9000000000001</v>
      </c>
      <c r="F16" s="9">
        <v>1430.4</v>
      </c>
      <c r="G16" s="9">
        <v>1685.2</v>
      </c>
      <c r="H16" s="9">
        <v>2137.6</v>
      </c>
      <c r="I16" s="9">
        <v>2525.5</v>
      </c>
      <c r="J16" s="9">
        <v>3219.3</v>
      </c>
      <c r="K16" s="9">
        <v>3567.6</v>
      </c>
      <c r="L16" s="9">
        <v>4678.5</v>
      </c>
      <c r="M16" s="9">
        <v>4854.8</v>
      </c>
      <c r="N16" s="9">
        <v>6171.1</v>
      </c>
      <c r="O16" s="9">
        <v>7080.4</v>
      </c>
      <c r="P16" s="9">
        <v>8087.1</v>
      </c>
      <c r="Q16" s="9">
        <v>9606.5</v>
      </c>
      <c r="R16" s="9">
        <v>9972.2999999999993</v>
      </c>
      <c r="S16" s="9">
        <v>10109.5</v>
      </c>
      <c r="T16" s="9">
        <v>10649.2</v>
      </c>
      <c r="U16" s="9">
        <v>12507.6</v>
      </c>
      <c r="V16" s="9">
        <v>13626.4</v>
      </c>
      <c r="W16" s="10"/>
      <c r="Y16" s="20"/>
      <c r="Z16" s="20"/>
      <c r="AA16" s="20"/>
      <c r="AB16" s="20"/>
      <c r="AC16" s="20"/>
      <c r="AD16" s="20"/>
      <c r="AE16" s="20"/>
      <c r="AF16" s="20"/>
      <c r="AG16" s="20"/>
      <c r="AH16" s="20"/>
      <c r="AI16" s="20"/>
      <c r="AJ16" s="20"/>
      <c r="AK16" s="20"/>
      <c r="AL16" s="20"/>
      <c r="AM16" s="20"/>
      <c r="AN16" s="20"/>
      <c r="AO16" s="20"/>
      <c r="AP16" s="20"/>
      <c r="AQ16" s="20"/>
      <c r="AR16" s="20"/>
    </row>
    <row r="17" spans="1:44" ht="21" customHeight="1">
      <c r="A17" s="55" t="s">
        <v>60</v>
      </c>
      <c r="B17" s="9">
        <v>274.51900000000001</v>
      </c>
      <c r="C17" s="9">
        <v>351.11799999999999</v>
      </c>
      <c r="D17" s="9">
        <f>D16*$R$48</f>
        <v>354.67582289060709</v>
      </c>
      <c r="E17" s="9">
        <f>E16*$R$48</f>
        <v>468.99781953009847</v>
      </c>
      <c r="F17" s="9">
        <f>F16*$R$48</f>
        <v>520.89019415781729</v>
      </c>
      <c r="G17" s="9">
        <f>G16*$R$48</f>
        <v>613.67740156232776</v>
      </c>
      <c r="H17" s="9">
        <f>H16*$R$48</f>
        <v>778.42203511727496</v>
      </c>
      <c r="I17" s="9">
        <f>I16*$R$48</f>
        <v>919.67854120914956</v>
      </c>
      <c r="J17" s="9">
        <f>J16*$R$48</f>
        <v>1172.3306781685271</v>
      </c>
      <c r="K17" s="9">
        <f>K16*$R$48</f>
        <v>1299.1665664691197</v>
      </c>
      <c r="L17" s="9">
        <f>L16*$R$48</f>
        <v>1703.7085943563675</v>
      </c>
      <c r="M17" s="9">
        <f>M16*$R$48</f>
        <v>1767.9094760887663</v>
      </c>
      <c r="N17" s="9">
        <f>N16*$R$48</f>
        <v>2247.2493548429156</v>
      </c>
      <c r="O17" s="9">
        <f>O16*$R$48</f>
        <v>2578.3773285200009</v>
      </c>
      <c r="P17" s="9">
        <f>P16*$R$48</f>
        <v>2944.9741954514011</v>
      </c>
      <c r="Q17" s="9">
        <f>Q16*$R$48</f>
        <v>3498.2743639381092</v>
      </c>
      <c r="R17" s="9">
        <v>3631.4830000000002</v>
      </c>
      <c r="S17" s="9">
        <v>3277.259</v>
      </c>
      <c r="T17" s="9">
        <v>2832.9969999999998</v>
      </c>
      <c r="U17" s="9">
        <v>3307.8719999999998</v>
      </c>
      <c r="V17" s="9">
        <v>3416.27</v>
      </c>
      <c r="W17" s="10"/>
      <c r="Y17" s="20"/>
      <c r="Z17" s="20"/>
      <c r="AA17" s="20"/>
      <c r="AB17" s="20"/>
      <c r="AC17" s="20"/>
      <c r="AD17" s="20"/>
      <c r="AE17" s="20"/>
      <c r="AF17" s="20"/>
      <c r="AG17" s="20"/>
      <c r="AH17" s="20"/>
      <c r="AI17" s="20"/>
      <c r="AJ17" s="20"/>
      <c r="AK17" s="20"/>
      <c r="AL17" s="20"/>
      <c r="AM17" s="20"/>
      <c r="AN17" s="20"/>
      <c r="AO17" s="20"/>
      <c r="AP17" s="20"/>
      <c r="AQ17" s="20"/>
      <c r="AR17" s="20"/>
    </row>
    <row r="18" spans="1:44" ht="21" customHeight="1">
      <c r="A18" s="55" t="s">
        <v>61</v>
      </c>
      <c r="B18" s="9">
        <f>204.349+81.874</f>
        <v>286.22299999999996</v>
      </c>
      <c r="C18" s="9">
        <f>278.226+103.31</f>
        <v>381.536</v>
      </c>
      <c r="D18" s="9">
        <f>D16*0.44</f>
        <v>428.54416000000003</v>
      </c>
      <c r="E18" s="9">
        <f>E16*0.46</f>
        <v>592.43400000000008</v>
      </c>
      <c r="F18" s="9">
        <f>F16*0.48</f>
        <v>686.59199999999998</v>
      </c>
      <c r="G18" s="9">
        <f>G16*0.5</f>
        <v>842.6</v>
      </c>
      <c r="H18" s="9">
        <f>H16*0.52</f>
        <v>1111.5519999999999</v>
      </c>
      <c r="I18" s="9">
        <f>I16*0.54</f>
        <v>1363.77</v>
      </c>
      <c r="J18" s="9">
        <f>J16*0.56</f>
        <v>1802.8080000000002</v>
      </c>
      <c r="K18" s="9">
        <f>K16*0.58</f>
        <v>2069.2079999999996</v>
      </c>
      <c r="L18" s="9">
        <f>L16*$R$49</f>
        <v>2798.0749702175031</v>
      </c>
      <c r="M18" s="9">
        <f>M16*$R$49</f>
        <v>2903.514879857205</v>
      </c>
      <c r="N18" s="9">
        <f>N16*$R$49</f>
        <v>3690.7556799634995</v>
      </c>
      <c r="O18" s="9">
        <f>O16*$R$49</f>
        <v>4234.5816007540889</v>
      </c>
      <c r="P18" s="9">
        <f>P16*$R$49</f>
        <v>4836.6596327126144</v>
      </c>
      <c r="Q18" s="9">
        <f>Q16*$R$49</f>
        <v>5745.3686440941419</v>
      </c>
      <c r="R18" s="9">
        <v>5964.143</v>
      </c>
      <c r="S18" s="9">
        <v>6458.0410000000002</v>
      </c>
      <c r="T18" s="9">
        <v>7418.0479999999998</v>
      </c>
      <c r="U18" s="9">
        <v>8855.1170000000002</v>
      </c>
      <c r="V18" s="9">
        <v>9829.5490000000009</v>
      </c>
      <c r="W18" s="10"/>
      <c r="Y18" s="20"/>
      <c r="Z18" s="20"/>
      <c r="AA18" s="20"/>
      <c r="AB18" s="20"/>
      <c r="AC18" s="20"/>
      <c r="AD18" s="20"/>
      <c r="AE18" s="20"/>
      <c r="AF18" s="20"/>
      <c r="AG18" s="20"/>
      <c r="AH18" s="20"/>
      <c r="AI18" s="20"/>
      <c r="AJ18" s="20"/>
      <c r="AK18" s="20"/>
      <c r="AL18" s="20"/>
      <c r="AM18" s="20"/>
      <c r="AN18" s="20"/>
      <c r="AO18" s="20"/>
      <c r="AP18" s="20"/>
      <c r="AQ18" s="20"/>
      <c r="AR18" s="20"/>
    </row>
    <row r="19" spans="1:44" ht="21" customHeight="1">
      <c r="A19" s="51" t="s">
        <v>62</v>
      </c>
      <c r="B19" s="9">
        <f t="shared" ref="B19:T19" si="0">B16-B17-B18</f>
        <v>109.69800000000009</v>
      </c>
      <c r="C19" s="9">
        <f t="shared" si="0"/>
        <v>139.05099999999999</v>
      </c>
      <c r="D19" s="9">
        <f t="shared" si="0"/>
        <v>190.74401710939298</v>
      </c>
      <c r="E19" s="9">
        <f t="shared" si="0"/>
        <v>226.46818046990154</v>
      </c>
      <c r="F19" s="9">
        <f t="shared" si="0"/>
        <v>222.91780584218282</v>
      </c>
      <c r="G19" s="9">
        <f t="shared" si="0"/>
        <v>228.92259843767226</v>
      </c>
      <c r="H19" s="9">
        <f t="shared" si="0"/>
        <v>247.62596488272516</v>
      </c>
      <c r="I19" s="9">
        <f t="shared" si="0"/>
        <v>242.05145879085057</v>
      </c>
      <c r="J19" s="9">
        <f t="shared" si="0"/>
        <v>244.16132183147283</v>
      </c>
      <c r="K19" s="9">
        <f t="shared" si="0"/>
        <v>199.22543353088076</v>
      </c>
      <c r="L19" s="9">
        <f t="shared" si="0"/>
        <v>176.71643542612946</v>
      </c>
      <c r="M19" s="9">
        <f t="shared" si="0"/>
        <v>183.37564405402873</v>
      </c>
      <c r="N19" s="9">
        <f t="shared" si="0"/>
        <v>233.09496519358527</v>
      </c>
      <c r="O19" s="9">
        <f t="shared" si="0"/>
        <v>267.44107072591032</v>
      </c>
      <c r="P19" s="9">
        <f t="shared" si="0"/>
        <v>305.46617183598482</v>
      </c>
      <c r="Q19" s="9">
        <f t="shared" si="0"/>
        <v>362.8569919677484</v>
      </c>
      <c r="R19" s="9">
        <f t="shared" si="0"/>
        <v>376.67399999999907</v>
      </c>
      <c r="S19" s="9">
        <f t="shared" si="0"/>
        <v>374.19999999999982</v>
      </c>
      <c r="T19" s="9">
        <f t="shared" si="0"/>
        <v>398.15500000000156</v>
      </c>
      <c r="U19" s="9">
        <f>U16-U17-U18</f>
        <v>344.61100000000079</v>
      </c>
      <c r="V19" s="9">
        <f>V16-V17-V18</f>
        <v>380.58099999999831</v>
      </c>
      <c r="W19" s="10"/>
      <c r="Y19" s="20"/>
      <c r="Z19" s="20"/>
      <c r="AA19" s="20"/>
      <c r="AB19" s="20"/>
      <c r="AC19" s="20"/>
      <c r="AD19" s="20"/>
      <c r="AE19" s="20"/>
      <c r="AF19" s="20"/>
      <c r="AG19" s="20"/>
      <c r="AH19" s="20"/>
      <c r="AI19" s="20"/>
      <c r="AJ19" s="20"/>
      <c r="AK19" s="20"/>
      <c r="AL19" s="20"/>
      <c r="AM19" s="20"/>
      <c r="AN19" s="20"/>
      <c r="AO19" s="20"/>
      <c r="AP19" s="20"/>
      <c r="AQ19" s="20"/>
      <c r="AR19" s="20"/>
    </row>
    <row r="20" spans="1:44" ht="21" customHeight="1">
      <c r="A20" s="51" t="s">
        <v>64</v>
      </c>
      <c r="B20" s="9">
        <v>374.19799999999998</v>
      </c>
      <c r="C20" s="9">
        <f>(B20+D20)/2</f>
        <v>390.89400000000001</v>
      </c>
      <c r="D20" s="9">
        <v>407.59</v>
      </c>
      <c r="E20" s="9">
        <v>445.4</v>
      </c>
      <c r="F20" s="9">
        <v>455.2</v>
      </c>
      <c r="G20" s="9">
        <v>404.7</v>
      </c>
      <c r="H20" s="9">
        <v>532.5</v>
      </c>
      <c r="I20" s="9">
        <v>672</v>
      </c>
      <c r="J20" s="9">
        <v>824.8</v>
      </c>
      <c r="K20" s="9">
        <v>1116.9000000000001</v>
      </c>
      <c r="L20" s="9">
        <v>1152.9000000000001</v>
      </c>
      <c r="M20" s="9">
        <v>1255.3</v>
      </c>
      <c r="N20" s="9">
        <v>1369.1</v>
      </c>
      <c r="O20" s="9">
        <v>1267.7</v>
      </c>
      <c r="P20" s="9">
        <v>1278.9000000000001</v>
      </c>
      <c r="Q20" s="9">
        <v>1545.1</v>
      </c>
      <c r="R20" s="9">
        <v>1563</v>
      </c>
      <c r="S20" s="9">
        <v>1385.4</v>
      </c>
      <c r="T20" s="9">
        <v>1356.4</v>
      </c>
      <c r="U20" s="9">
        <v>1115.5999999999999</v>
      </c>
      <c r="V20" s="9">
        <v>1149.3</v>
      </c>
      <c r="W20" s="10"/>
      <c r="Y20" s="20"/>
      <c r="Z20" s="20"/>
      <c r="AA20" s="20"/>
      <c r="AB20" s="20"/>
      <c r="AC20" s="20"/>
      <c r="AD20" s="20"/>
      <c r="AE20" s="20"/>
      <c r="AF20" s="20"/>
      <c r="AG20" s="20"/>
      <c r="AH20" s="20"/>
      <c r="AI20" s="20"/>
      <c r="AJ20" s="20"/>
      <c r="AK20" s="20"/>
      <c r="AL20" s="20"/>
      <c r="AM20" s="20"/>
      <c r="AN20" s="20"/>
      <c r="AO20" s="20"/>
      <c r="AP20" s="20"/>
      <c r="AQ20" s="20"/>
      <c r="AR20" s="20"/>
    </row>
    <row r="21" spans="1:44" s="32" customFormat="1" ht="21" customHeight="1">
      <c r="A21" s="63" t="s">
        <v>69</v>
      </c>
      <c r="B21" s="30">
        <f>B8-SUM(B9:B15)-B19-B20-B18-B17</f>
        <v>534.9470000000008</v>
      </c>
      <c r="C21" s="30">
        <f t="shared" ref="C21:U21" si="1">C8-SUM(C9:C15)-C19-C20-C18-C17</f>
        <v>614.8599999999999</v>
      </c>
      <c r="D21" s="30">
        <f t="shared" si="1"/>
        <v>741.35599999999954</v>
      </c>
      <c r="E21" s="30">
        <f t="shared" si="1"/>
        <v>813.40000000000032</v>
      </c>
      <c r="F21" s="30">
        <f t="shared" si="1"/>
        <v>1126.9999999999982</v>
      </c>
      <c r="G21" s="30">
        <f t="shared" si="1"/>
        <v>1721.1000000000022</v>
      </c>
      <c r="H21" s="30">
        <f t="shared" si="1"/>
        <v>2327.1000000000008</v>
      </c>
      <c r="I21" s="30">
        <f t="shared" si="1"/>
        <v>2715.2000000000003</v>
      </c>
      <c r="J21" s="30">
        <f t="shared" si="1"/>
        <v>3346.1999999999962</v>
      </c>
      <c r="K21" s="30">
        <f t="shared" si="1"/>
        <v>4018.7999999999993</v>
      </c>
      <c r="L21" s="30">
        <f t="shared" si="1"/>
        <v>4291.1000000000004</v>
      </c>
      <c r="M21" s="30">
        <f t="shared" si="1"/>
        <v>4674.2999999999947</v>
      </c>
      <c r="N21" s="30">
        <f t="shared" si="1"/>
        <v>5724.4999999999973</v>
      </c>
      <c r="O21" s="30">
        <f t="shared" si="1"/>
        <v>5733.5999999999967</v>
      </c>
      <c r="P21" s="30">
        <f t="shared" si="1"/>
        <v>7768.4999999999982</v>
      </c>
      <c r="Q21" s="30">
        <f t="shared" si="1"/>
        <v>9314.1</v>
      </c>
      <c r="R21" s="30">
        <f t="shared" si="1"/>
        <v>9247.1999999999862</v>
      </c>
      <c r="S21" s="30">
        <f t="shared" si="1"/>
        <v>10657.199999999995</v>
      </c>
      <c r="T21" s="30">
        <f t="shared" si="1"/>
        <v>7069.8999999999978</v>
      </c>
      <c r="U21" s="30">
        <f t="shared" si="1"/>
        <v>5073.8000000000011</v>
      </c>
      <c r="V21" s="30">
        <f>V8-SUM(V9:V15)-V19-V20-V18-V17</f>
        <v>6292.8000000000011</v>
      </c>
      <c r="W21" s="31"/>
      <c r="Y21" s="33"/>
      <c r="Z21" s="33"/>
      <c r="AA21" s="33"/>
      <c r="AB21" s="33"/>
      <c r="AC21" s="33"/>
      <c r="AD21" s="33"/>
      <c r="AE21" s="33"/>
      <c r="AF21" s="33"/>
      <c r="AG21" s="33"/>
      <c r="AH21" s="33"/>
      <c r="AI21" s="33"/>
      <c r="AJ21" s="33"/>
      <c r="AK21" s="33"/>
      <c r="AL21" s="33"/>
      <c r="AM21" s="33"/>
      <c r="AN21" s="33"/>
      <c r="AO21" s="33"/>
      <c r="AP21" s="33"/>
      <c r="AQ21" s="33"/>
      <c r="AR21" s="33"/>
    </row>
    <row r="22" spans="1:44" ht="21" customHeight="1">
      <c r="A22" s="52" t="s">
        <v>65</v>
      </c>
      <c r="B22" s="59">
        <f t="shared" ref="B22:U22" si="2">B9+B10+B11</f>
        <v>2901.0509999999999</v>
      </c>
      <c r="C22" s="59">
        <f t="shared" si="2"/>
        <v>3802.4939999999997</v>
      </c>
      <c r="D22" s="59">
        <f t="shared" si="2"/>
        <v>4450.8019999999997</v>
      </c>
      <c r="E22" s="59">
        <f t="shared" si="2"/>
        <v>5029.8</v>
      </c>
      <c r="F22" s="59">
        <f t="shared" si="2"/>
        <v>5525.6</v>
      </c>
      <c r="G22" s="59">
        <f t="shared" si="2"/>
        <v>6108.7</v>
      </c>
      <c r="H22" s="59">
        <f t="shared" si="2"/>
        <v>6832.5999999999995</v>
      </c>
      <c r="I22" s="59">
        <f t="shared" si="2"/>
        <v>8310.2000000000007</v>
      </c>
      <c r="J22" s="59">
        <f t="shared" si="2"/>
        <v>9535.5</v>
      </c>
      <c r="K22" s="59">
        <f t="shared" si="2"/>
        <v>10727.1</v>
      </c>
      <c r="L22" s="59">
        <f t="shared" si="2"/>
        <v>13331</v>
      </c>
      <c r="M22" s="59">
        <f t="shared" si="2"/>
        <v>14632.9</v>
      </c>
      <c r="N22" s="59">
        <f t="shared" si="2"/>
        <v>17517.7</v>
      </c>
      <c r="O22" s="59">
        <f t="shared" si="2"/>
        <v>19782.5</v>
      </c>
      <c r="P22" s="59">
        <f t="shared" si="2"/>
        <v>22437.399999999998</v>
      </c>
      <c r="Q22" s="59">
        <f t="shared" si="2"/>
        <v>23659.600000000002</v>
      </c>
      <c r="R22" s="59">
        <f t="shared" si="2"/>
        <v>25728.9</v>
      </c>
      <c r="S22" s="59">
        <f t="shared" si="2"/>
        <v>26261.899999999998</v>
      </c>
      <c r="T22" s="59">
        <f t="shared" si="2"/>
        <v>27894.499999999996</v>
      </c>
      <c r="U22" s="59">
        <f t="shared" si="2"/>
        <v>28725.7</v>
      </c>
      <c r="V22" s="59">
        <f>V9+V10+V11</f>
        <v>30714.1</v>
      </c>
      <c r="W22" s="10"/>
      <c r="Y22" s="20"/>
      <c r="Z22" s="20"/>
      <c r="AA22" s="20"/>
      <c r="AB22" s="20"/>
      <c r="AC22" s="20"/>
      <c r="AD22" s="20"/>
      <c r="AE22" s="20"/>
      <c r="AF22" s="20"/>
      <c r="AG22" s="20"/>
      <c r="AH22" s="20"/>
      <c r="AI22" s="20"/>
      <c r="AJ22" s="20"/>
      <c r="AK22" s="20"/>
      <c r="AL22" s="20"/>
      <c r="AM22" s="20"/>
      <c r="AN22" s="20"/>
      <c r="AO22" s="20"/>
      <c r="AP22" s="20"/>
      <c r="AQ22" s="20"/>
      <c r="AR22" s="20"/>
    </row>
    <row r="23" spans="1:44" ht="21" customHeight="1">
      <c r="A23" s="52" t="s">
        <v>66</v>
      </c>
      <c r="B23" s="59">
        <f t="shared" ref="B23:U23" si="3">B12+B13+B14</f>
        <v>2577.7190000000001</v>
      </c>
      <c r="C23" s="59">
        <f t="shared" si="3"/>
        <v>2892.9830000000002</v>
      </c>
      <c r="D23" s="59">
        <f t="shared" si="3"/>
        <v>2861.3740000000003</v>
      </c>
      <c r="E23" s="59">
        <f t="shared" si="3"/>
        <v>3425.6000000000004</v>
      </c>
      <c r="F23" s="59">
        <f t="shared" si="3"/>
        <v>4134.0999999999995</v>
      </c>
      <c r="G23" s="59">
        <f t="shared" si="3"/>
        <v>4216.8999999999996</v>
      </c>
      <c r="H23" s="59">
        <f t="shared" si="3"/>
        <v>4555</v>
      </c>
      <c r="I23" s="59">
        <f t="shared" si="3"/>
        <v>5977.9</v>
      </c>
      <c r="J23" s="59">
        <f t="shared" si="3"/>
        <v>7348.6</v>
      </c>
      <c r="K23" s="59">
        <f t="shared" si="3"/>
        <v>7966.5999999999995</v>
      </c>
      <c r="L23" s="59">
        <f t="shared" si="3"/>
        <v>9378.6</v>
      </c>
      <c r="M23" s="59">
        <f t="shared" si="3"/>
        <v>11202</v>
      </c>
      <c r="N23" s="59">
        <f t="shared" si="3"/>
        <v>12598.2</v>
      </c>
      <c r="O23" s="59">
        <f t="shared" si="3"/>
        <v>14641.8</v>
      </c>
      <c r="P23" s="59">
        <f t="shared" si="3"/>
        <v>16384.400000000001</v>
      </c>
      <c r="Q23" s="59">
        <f t="shared" si="3"/>
        <v>17274.400000000001</v>
      </c>
      <c r="R23" s="59">
        <f t="shared" si="3"/>
        <v>17732.400000000001</v>
      </c>
      <c r="S23" s="59">
        <f t="shared" si="3"/>
        <v>18345</v>
      </c>
      <c r="T23" s="59">
        <f t="shared" si="3"/>
        <v>18465.5</v>
      </c>
      <c r="U23" s="59">
        <f t="shared" si="3"/>
        <v>18900.8</v>
      </c>
      <c r="V23" s="59">
        <f>V12+V13+V14</f>
        <v>20476.600000000002</v>
      </c>
      <c r="W23" s="10"/>
      <c r="Y23" s="20"/>
      <c r="Z23" s="20"/>
      <c r="AA23" s="20"/>
      <c r="AB23" s="20"/>
      <c r="AC23" s="20"/>
      <c r="AD23" s="20"/>
      <c r="AE23" s="20"/>
      <c r="AF23" s="20"/>
      <c r="AG23" s="20"/>
      <c r="AH23" s="20"/>
      <c r="AI23" s="20"/>
      <c r="AJ23" s="20"/>
      <c r="AK23" s="20"/>
      <c r="AL23" s="20"/>
      <c r="AM23" s="20"/>
      <c r="AN23" s="20"/>
      <c r="AO23" s="20"/>
      <c r="AP23" s="20"/>
      <c r="AQ23" s="20"/>
      <c r="AR23" s="20"/>
    </row>
    <row r="24" spans="1:44" ht="21" customHeight="1">
      <c r="A24" s="52" t="s">
        <v>67</v>
      </c>
      <c r="B24" s="59">
        <f t="shared" ref="B24:U24" si="4">B15</f>
        <v>828.64499999999998</v>
      </c>
      <c r="C24" s="59">
        <f t="shared" si="4"/>
        <v>1159.0640000000001</v>
      </c>
      <c r="D24" s="59">
        <f t="shared" si="4"/>
        <v>1329.914</v>
      </c>
      <c r="E24" s="59">
        <f t="shared" si="4"/>
        <v>1890.9</v>
      </c>
      <c r="F24" s="59">
        <f t="shared" si="4"/>
        <v>2012.7</v>
      </c>
      <c r="G24" s="59">
        <f t="shared" si="4"/>
        <v>1922.4</v>
      </c>
      <c r="H24" s="59">
        <f t="shared" si="4"/>
        <v>2733.2</v>
      </c>
      <c r="I24" s="59">
        <f t="shared" si="4"/>
        <v>5609.2</v>
      </c>
      <c r="J24" s="59">
        <f t="shared" si="4"/>
        <v>8431.6</v>
      </c>
      <c r="K24" s="59">
        <f t="shared" si="4"/>
        <v>8621</v>
      </c>
      <c r="L24" s="59">
        <f t="shared" si="4"/>
        <v>9615.9</v>
      </c>
      <c r="M24" s="59">
        <f t="shared" si="4"/>
        <v>10491.7</v>
      </c>
      <c r="N24" s="59">
        <f t="shared" si="4"/>
        <v>11709.4</v>
      </c>
      <c r="O24" s="59">
        <f t="shared" si="4"/>
        <v>11711</v>
      </c>
      <c r="P24" s="59">
        <f t="shared" si="4"/>
        <v>14899.7</v>
      </c>
      <c r="Q24" s="59">
        <f t="shared" si="4"/>
        <v>15222.3</v>
      </c>
      <c r="R24" s="59">
        <f t="shared" si="4"/>
        <v>17010.2</v>
      </c>
      <c r="S24" s="59">
        <f t="shared" si="4"/>
        <v>16880</v>
      </c>
      <c r="T24" s="59">
        <f t="shared" si="4"/>
        <v>16806.5</v>
      </c>
      <c r="U24" s="59">
        <f t="shared" si="4"/>
        <v>20180.5</v>
      </c>
      <c r="V24" s="59">
        <f>V15</f>
        <v>23226.799999999999</v>
      </c>
      <c r="W24" s="10"/>
      <c r="Y24" s="20"/>
      <c r="Z24" s="20"/>
      <c r="AA24" s="20"/>
      <c r="AB24" s="20"/>
      <c r="AC24" s="20"/>
      <c r="AD24" s="20"/>
      <c r="AE24" s="20"/>
      <c r="AF24" s="20"/>
      <c r="AG24" s="20"/>
      <c r="AH24" s="20"/>
      <c r="AI24" s="20"/>
      <c r="AJ24" s="20"/>
      <c r="AK24" s="20"/>
      <c r="AL24" s="20"/>
      <c r="AM24" s="20"/>
      <c r="AN24" s="20"/>
      <c r="AO24" s="20"/>
      <c r="AP24" s="20"/>
      <c r="AQ24" s="20"/>
      <c r="AR24" s="20"/>
    </row>
    <row r="25" spans="1:44" ht="21" customHeight="1">
      <c r="A25" s="52" t="s">
        <v>68</v>
      </c>
      <c r="B25" s="59">
        <f t="shared" ref="B25:U25" si="5">B20+B19</f>
        <v>483.89600000000007</v>
      </c>
      <c r="C25" s="59">
        <f t="shared" si="5"/>
        <v>529.94499999999994</v>
      </c>
      <c r="D25" s="59">
        <f t="shared" si="5"/>
        <v>598.33401710939302</v>
      </c>
      <c r="E25" s="59">
        <f t="shared" si="5"/>
        <v>671.86818046990152</v>
      </c>
      <c r="F25" s="59">
        <f t="shared" si="5"/>
        <v>678.11780584218286</v>
      </c>
      <c r="G25" s="59">
        <f t="shared" si="5"/>
        <v>633.6225984376722</v>
      </c>
      <c r="H25" s="59">
        <f t="shared" si="5"/>
        <v>780.12596488272516</v>
      </c>
      <c r="I25" s="59">
        <f t="shared" si="5"/>
        <v>914.05145879085057</v>
      </c>
      <c r="J25" s="59">
        <f t="shared" si="5"/>
        <v>1068.9613218314728</v>
      </c>
      <c r="K25" s="59">
        <f t="shared" si="5"/>
        <v>1316.1254335308809</v>
      </c>
      <c r="L25" s="59">
        <f t="shared" si="5"/>
        <v>1329.6164354261296</v>
      </c>
      <c r="M25" s="59">
        <f t="shared" si="5"/>
        <v>1438.6756440540287</v>
      </c>
      <c r="N25" s="59">
        <f t="shared" si="5"/>
        <v>1602.1949651935852</v>
      </c>
      <c r="O25" s="59">
        <f t="shared" si="5"/>
        <v>1535.1410707259104</v>
      </c>
      <c r="P25" s="59">
        <f t="shared" si="5"/>
        <v>1584.3661718359849</v>
      </c>
      <c r="Q25" s="59">
        <f t="shared" si="5"/>
        <v>1907.9569919677483</v>
      </c>
      <c r="R25" s="59">
        <f t="shared" si="5"/>
        <v>1939.6739999999991</v>
      </c>
      <c r="S25" s="59">
        <f t="shared" si="5"/>
        <v>1759.6</v>
      </c>
      <c r="T25" s="59">
        <f t="shared" si="5"/>
        <v>1754.5550000000017</v>
      </c>
      <c r="U25" s="59">
        <f t="shared" si="5"/>
        <v>1460.2110000000007</v>
      </c>
      <c r="V25" s="59">
        <f>V20+V19</f>
        <v>1529.8809999999983</v>
      </c>
      <c r="W25" s="10"/>
      <c r="Y25" s="20"/>
      <c r="Z25" s="20"/>
      <c r="AA25" s="20"/>
      <c r="AB25" s="20"/>
      <c r="AC25" s="20"/>
      <c r="AD25" s="20"/>
      <c r="AE25" s="20"/>
      <c r="AF25" s="20"/>
      <c r="AG25" s="20"/>
      <c r="AH25" s="20"/>
      <c r="AI25" s="20"/>
      <c r="AJ25" s="20"/>
      <c r="AK25" s="20"/>
      <c r="AL25" s="20"/>
      <c r="AM25" s="20"/>
      <c r="AN25" s="20"/>
      <c r="AO25" s="20"/>
      <c r="AP25" s="20"/>
      <c r="AQ25" s="20"/>
      <c r="AR25" s="20"/>
    </row>
    <row r="26" spans="1:44" ht="21" customHeight="1">
      <c r="A26" s="56" t="s">
        <v>75</v>
      </c>
      <c r="B26" s="60">
        <f t="shared" ref="B26:U26" si="6">B22+B21*0.96</f>
        <v>3414.6001200000005</v>
      </c>
      <c r="C26" s="60">
        <f t="shared" si="6"/>
        <v>4392.7595999999994</v>
      </c>
      <c r="D26" s="60">
        <f t="shared" si="6"/>
        <v>5162.5037599999996</v>
      </c>
      <c r="E26" s="60">
        <f t="shared" si="6"/>
        <v>5810.6640000000007</v>
      </c>
      <c r="F26" s="60">
        <f t="shared" si="6"/>
        <v>6607.5199999999986</v>
      </c>
      <c r="G26" s="60">
        <f t="shared" si="6"/>
        <v>7760.9560000000019</v>
      </c>
      <c r="H26" s="60">
        <f t="shared" si="6"/>
        <v>9066.616</v>
      </c>
      <c r="I26" s="60">
        <f t="shared" si="6"/>
        <v>10916.792000000001</v>
      </c>
      <c r="J26" s="60">
        <f t="shared" si="6"/>
        <v>12747.851999999995</v>
      </c>
      <c r="K26" s="60">
        <f t="shared" si="6"/>
        <v>14585.147999999999</v>
      </c>
      <c r="L26" s="60">
        <f t="shared" si="6"/>
        <v>17450.455999999998</v>
      </c>
      <c r="M26" s="60">
        <f t="shared" si="6"/>
        <v>19120.227999999996</v>
      </c>
      <c r="N26" s="60">
        <f t="shared" si="6"/>
        <v>23013.219999999998</v>
      </c>
      <c r="O26" s="60">
        <f t="shared" si="6"/>
        <v>25286.755999999998</v>
      </c>
      <c r="P26" s="60">
        <f t="shared" si="6"/>
        <v>29895.159999999996</v>
      </c>
      <c r="Q26" s="60">
        <f t="shared" si="6"/>
        <v>32601.136000000002</v>
      </c>
      <c r="R26" s="60">
        <f t="shared" si="6"/>
        <v>34606.211999999985</v>
      </c>
      <c r="S26" s="60">
        <f t="shared" si="6"/>
        <v>36492.811999999991</v>
      </c>
      <c r="T26" s="60">
        <f t="shared" si="6"/>
        <v>34681.603999999992</v>
      </c>
      <c r="U26" s="60">
        <f t="shared" si="6"/>
        <v>33596.548000000003</v>
      </c>
      <c r="V26" s="60">
        <f>V22+V21*0.96</f>
        <v>36755.188000000002</v>
      </c>
      <c r="W26" s="58">
        <v>37771</v>
      </c>
      <c r="Y26" s="20"/>
      <c r="Z26" s="20"/>
      <c r="AA26" s="20"/>
      <c r="AB26" s="20"/>
      <c r="AC26" s="20"/>
      <c r="AD26" s="20"/>
      <c r="AE26" s="20"/>
      <c r="AF26" s="20"/>
      <c r="AG26" s="20"/>
      <c r="AH26" s="20"/>
      <c r="AI26" s="20"/>
      <c r="AJ26" s="20"/>
      <c r="AK26" s="20"/>
      <c r="AL26" s="20"/>
      <c r="AM26" s="20"/>
      <c r="AN26" s="20"/>
      <c r="AO26" s="20"/>
      <c r="AP26" s="20"/>
      <c r="AQ26" s="20"/>
      <c r="AR26" s="20"/>
    </row>
    <row r="27" spans="1:44" ht="21" customHeight="1">
      <c r="A27" s="56" t="s">
        <v>76</v>
      </c>
      <c r="B27" s="60">
        <f t="shared" ref="B27:U27" si="7">B23+B18*0.4</f>
        <v>2692.2082</v>
      </c>
      <c r="C27" s="60">
        <f t="shared" si="7"/>
        <v>3045.5974000000001</v>
      </c>
      <c r="D27" s="60">
        <f t="shared" si="7"/>
        <v>3032.7916640000003</v>
      </c>
      <c r="E27" s="60">
        <f t="shared" si="7"/>
        <v>3662.5736000000006</v>
      </c>
      <c r="F27" s="60">
        <f t="shared" si="7"/>
        <v>4408.7367999999997</v>
      </c>
      <c r="G27" s="60">
        <f t="shared" si="7"/>
        <v>4553.9399999999996</v>
      </c>
      <c r="H27" s="60">
        <f t="shared" si="7"/>
        <v>4999.6207999999997</v>
      </c>
      <c r="I27" s="60">
        <f t="shared" si="7"/>
        <v>6523.4079999999994</v>
      </c>
      <c r="J27" s="60">
        <f t="shared" si="7"/>
        <v>8069.7232000000004</v>
      </c>
      <c r="K27" s="60">
        <f t="shared" si="7"/>
        <v>8794.2831999999999</v>
      </c>
      <c r="L27" s="60">
        <f t="shared" si="7"/>
        <v>10497.829988087002</v>
      </c>
      <c r="M27" s="60">
        <f t="shared" si="7"/>
        <v>12363.405951942881</v>
      </c>
      <c r="N27" s="60">
        <f t="shared" si="7"/>
        <v>14074.502271985401</v>
      </c>
      <c r="O27" s="60">
        <f t="shared" si="7"/>
        <v>16335.632640301636</v>
      </c>
      <c r="P27" s="60">
        <f t="shared" si="7"/>
        <v>18319.063853085048</v>
      </c>
      <c r="Q27" s="60">
        <f t="shared" si="7"/>
        <v>19572.547457637658</v>
      </c>
      <c r="R27" s="60">
        <f t="shared" si="7"/>
        <v>20118.057200000003</v>
      </c>
      <c r="S27" s="60">
        <f t="shared" si="7"/>
        <v>20928.216400000001</v>
      </c>
      <c r="T27" s="60">
        <f t="shared" si="7"/>
        <v>21432.7192</v>
      </c>
      <c r="U27" s="60">
        <f t="shared" si="7"/>
        <v>22442.846799999999</v>
      </c>
      <c r="V27" s="60">
        <f>V23+V18*0.4</f>
        <v>24408.419600000001</v>
      </c>
      <c r="W27" s="58">
        <v>24053</v>
      </c>
      <c r="Y27" s="20"/>
      <c r="Z27" s="20"/>
      <c r="AA27" s="20"/>
      <c r="AB27" s="20"/>
      <c r="AC27" s="20"/>
      <c r="AD27" s="20"/>
      <c r="AE27" s="20"/>
      <c r="AF27" s="20"/>
      <c r="AG27" s="20"/>
      <c r="AH27" s="20"/>
      <c r="AI27" s="20"/>
      <c r="AJ27" s="20"/>
      <c r="AK27" s="20"/>
      <c r="AL27" s="20"/>
      <c r="AM27" s="20"/>
      <c r="AN27" s="20"/>
      <c r="AO27" s="20"/>
      <c r="AP27" s="20"/>
      <c r="AQ27" s="20"/>
      <c r="AR27" s="20"/>
    </row>
    <row r="28" spans="1:44" ht="21" customHeight="1">
      <c r="A28" s="56" t="s">
        <v>77</v>
      </c>
      <c r="B28" s="60">
        <f t="shared" ref="B28:U28" si="8">B24+B18*0.6</f>
        <v>1000.3788</v>
      </c>
      <c r="C28" s="60">
        <f t="shared" si="8"/>
        <v>1387.9856</v>
      </c>
      <c r="D28" s="60">
        <f t="shared" si="8"/>
        <v>1587.0404960000001</v>
      </c>
      <c r="E28" s="60">
        <f t="shared" si="8"/>
        <v>2246.3604</v>
      </c>
      <c r="F28" s="60">
        <f t="shared" si="8"/>
        <v>2424.6552000000001</v>
      </c>
      <c r="G28" s="60">
        <f t="shared" si="8"/>
        <v>2427.96</v>
      </c>
      <c r="H28" s="60">
        <f t="shared" si="8"/>
        <v>3400.1311999999998</v>
      </c>
      <c r="I28" s="60">
        <f t="shared" si="8"/>
        <v>6427.4619999999995</v>
      </c>
      <c r="J28" s="60">
        <f t="shared" si="8"/>
        <v>9513.2848000000013</v>
      </c>
      <c r="K28" s="60">
        <f t="shared" si="8"/>
        <v>9862.5247999999992</v>
      </c>
      <c r="L28" s="60">
        <f t="shared" si="8"/>
        <v>11294.744982130502</v>
      </c>
      <c r="M28" s="60">
        <f t="shared" si="8"/>
        <v>12233.808927914324</v>
      </c>
      <c r="N28" s="60">
        <f t="shared" si="8"/>
        <v>13923.853407978098</v>
      </c>
      <c r="O28" s="60">
        <f t="shared" si="8"/>
        <v>14251.748960452453</v>
      </c>
      <c r="P28" s="60">
        <f t="shared" si="8"/>
        <v>17801.695779627567</v>
      </c>
      <c r="Q28" s="60">
        <f t="shared" si="8"/>
        <v>18669.521186456484</v>
      </c>
      <c r="R28" s="60">
        <f t="shared" si="8"/>
        <v>20588.685799999999</v>
      </c>
      <c r="S28" s="60">
        <f t="shared" si="8"/>
        <v>20754.8246</v>
      </c>
      <c r="T28" s="60">
        <f t="shared" si="8"/>
        <v>21257.328799999999</v>
      </c>
      <c r="U28" s="60">
        <f t="shared" si="8"/>
        <v>25493.570200000002</v>
      </c>
      <c r="V28" s="60">
        <f>V24+V18*0.6</f>
        <v>29124.529399999999</v>
      </c>
      <c r="W28" s="58">
        <v>28542</v>
      </c>
      <c r="Y28" s="20"/>
      <c r="Z28" s="20"/>
      <c r="AA28" s="20"/>
      <c r="AB28" s="20"/>
      <c r="AC28" s="20"/>
      <c r="AD28" s="20"/>
      <c r="AE28" s="20"/>
      <c r="AF28" s="20"/>
      <c r="AG28" s="20"/>
      <c r="AH28" s="20"/>
      <c r="AI28" s="20"/>
      <c r="AJ28" s="20"/>
      <c r="AK28" s="20"/>
      <c r="AL28" s="20"/>
      <c r="AM28" s="20"/>
      <c r="AN28" s="20"/>
      <c r="AO28" s="20"/>
      <c r="AP28" s="20"/>
      <c r="AQ28" s="20"/>
      <c r="AR28" s="20"/>
    </row>
    <row r="29" spans="1:44" ht="21" customHeight="1">
      <c r="A29" s="56" t="s">
        <v>78</v>
      </c>
      <c r="B29" s="60">
        <f t="shared" ref="B29:U29" si="9">B25+B21*0.04</f>
        <v>505.29388000000012</v>
      </c>
      <c r="C29" s="60">
        <f t="shared" si="9"/>
        <v>554.53939999999989</v>
      </c>
      <c r="D29" s="60">
        <f t="shared" si="9"/>
        <v>627.98825710939298</v>
      </c>
      <c r="E29" s="60">
        <f t="shared" si="9"/>
        <v>704.40418046990158</v>
      </c>
      <c r="F29" s="60">
        <f t="shared" si="9"/>
        <v>723.19780584218279</v>
      </c>
      <c r="G29" s="60">
        <f t="shared" si="9"/>
        <v>702.46659843767225</v>
      </c>
      <c r="H29" s="60">
        <f t="shared" si="9"/>
        <v>873.20996488272522</v>
      </c>
      <c r="I29" s="60">
        <f t="shared" si="9"/>
        <v>1022.6594587908506</v>
      </c>
      <c r="J29" s="60">
        <f t="shared" si="9"/>
        <v>1202.8093218314725</v>
      </c>
      <c r="K29" s="60">
        <f t="shared" si="9"/>
        <v>1476.8774335308808</v>
      </c>
      <c r="L29" s="60">
        <f t="shared" si="9"/>
        <v>1501.2604354261296</v>
      </c>
      <c r="M29" s="60">
        <f t="shared" si="9"/>
        <v>1625.6476440540284</v>
      </c>
      <c r="N29" s="60">
        <f t="shared" si="9"/>
        <v>1831.1749651935852</v>
      </c>
      <c r="O29" s="60">
        <f t="shared" si="9"/>
        <v>1764.4850707259102</v>
      </c>
      <c r="P29" s="60">
        <f t="shared" si="9"/>
        <v>1895.1061718359849</v>
      </c>
      <c r="Q29" s="60">
        <f t="shared" si="9"/>
        <v>2280.5209919677482</v>
      </c>
      <c r="R29" s="60">
        <f t="shared" si="9"/>
        <v>2309.5619999999985</v>
      </c>
      <c r="S29" s="60">
        <f t="shared" si="9"/>
        <v>2185.8879999999999</v>
      </c>
      <c r="T29" s="60">
        <f t="shared" si="9"/>
        <v>2037.3510000000015</v>
      </c>
      <c r="U29" s="60">
        <f t="shared" si="9"/>
        <v>1663.1630000000007</v>
      </c>
      <c r="V29" s="60">
        <f>V25+V21*0.04</f>
        <v>1781.5929999999983</v>
      </c>
      <c r="W29" s="58">
        <v>1758</v>
      </c>
      <c r="X29" s="46"/>
      <c r="Y29" s="20"/>
      <c r="Z29" s="20"/>
      <c r="AA29" s="20"/>
      <c r="AB29" s="20"/>
      <c r="AC29" s="20"/>
      <c r="AD29" s="20"/>
      <c r="AE29" s="20"/>
      <c r="AF29" s="20"/>
      <c r="AG29" s="20"/>
      <c r="AH29" s="20"/>
      <c r="AI29" s="20"/>
      <c r="AJ29" s="20"/>
      <c r="AK29" s="20"/>
      <c r="AL29" s="20"/>
      <c r="AM29" s="20"/>
      <c r="AN29" s="20"/>
      <c r="AO29" s="20"/>
      <c r="AP29" s="20"/>
      <c r="AQ29" s="20"/>
      <c r="AR29" s="20"/>
    </row>
    <row r="30" spans="1:44" ht="21" customHeight="1">
      <c r="A30" s="57" t="s">
        <v>79</v>
      </c>
      <c r="B30" s="61">
        <f t="shared" ref="B30:U30" si="10">SUM(B26:B29)</f>
        <v>7612.4810000000007</v>
      </c>
      <c r="C30" s="61">
        <f t="shared" si="10"/>
        <v>9380.8819999999996</v>
      </c>
      <c r="D30" s="61">
        <f t="shared" si="10"/>
        <v>10410.324177109393</v>
      </c>
      <c r="E30" s="61">
        <f t="shared" si="10"/>
        <v>12424.002180469901</v>
      </c>
      <c r="F30" s="61">
        <f t="shared" si="10"/>
        <v>14164.109805842183</v>
      </c>
      <c r="G30" s="61">
        <f t="shared" si="10"/>
        <v>15445.322598437671</v>
      </c>
      <c r="H30" s="61">
        <f t="shared" si="10"/>
        <v>18339.577964882723</v>
      </c>
      <c r="I30" s="61">
        <f t="shared" si="10"/>
        <v>24890.321458790851</v>
      </c>
      <c r="J30" s="61">
        <f t="shared" si="10"/>
        <v>31533.669321831469</v>
      </c>
      <c r="K30" s="61">
        <f t="shared" si="10"/>
        <v>34718.833433530875</v>
      </c>
      <c r="L30" s="61">
        <f t="shared" si="10"/>
        <v>40744.291405643628</v>
      </c>
      <c r="M30" s="61">
        <f t="shared" si="10"/>
        <v>45343.090523911233</v>
      </c>
      <c r="N30" s="61">
        <f t="shared" si="10"/>
        <v>52842.750645157081</v>
      </c>
      <c r="O30" s="61">
        <f t="shared" si="10"/>
        <v>57638.62267148</v>
      </c>
      <c r="P30" s="61">
        <f t="shared" si="10"/>
        <v>67911.025804548597</v>
      </c>
      <c r="Q30" s="61">
        <f t="shared" si="10"/>
        <v>73123.725636061878</v>
      </c>
      <c r="R30" s="61">
        <f t="shared" si="10"/>
        <v>77622.516999999993</v>
      </c>
      <c r="S30" s="61">
        <f t="shared" si="10"/>
        <v>80361.741000000009</v>
      </c>
      <c r="T30" s="61">
        <f t="shared" si="10"/>
        <v>79409.002999999982</v>
      </c>
      <c r="U30" s="61">
        <f t="shared" si="10"/>
        <v>83196.127999999997</v>
      </c>
      <c r="V30" s="61">
        <f>SUM(V26:V29)</f>
        <v>92069.73</v>
      </c>
      <c r="W30" s="58">
        <v>92125</v>
      </c>
      <c r="Y30" s="20"/>
      <c r="Z30" s="20"/>
      <c r="AA30" s="20"/>
      <c r="AB30" s="20"/>
      <c r="AC30" s="20"/>
      <c r="AD30" s="20"/>
      <c r="AE30" s="20"/>
      <c r="AF30" s="20"/>
      <c r="AG30" s="20"/>
      <c r="AH30" s="20"/>
      <c r="AI30" s="20"/>
      <c r="AJ30" s="20"/>
      <c r="AK30" s="20"/>
      <c r="AL30" s="20"/>
      <c r="AM30" s="20"/>
      <c r="AN30" s="20"/>
      <c r="AO30" s="20"/>
      <c r="AP30" s="20"/>
      <c r="AQ30" s="20"/>
      <c r="AR30" s="20"/>
    </row>
    <row r="31" spans="1:44" ht="21" hidden="1" customHeight="1">
      <c r="A31" s="51" t="s">
        <v>47</v>
      </c>
      <c r="B31" s="9">
        <f t="shared" ref="B31:T31" si="11">B30+B17-B8</f>
        <v>0</v>
      </c>
      <c r="C31" s="9">
        <f t="shared" si="11"/>
        <v>0</v>
      </c>
      <c r="D31" s="9">
        <f t="shared" si="11"/>
        <v>0</v>
      </c>
      <c r="E31" s="9">
        <f t="shared" si="11"/>
        <v>0</v>
      </c>
      <c r="F31" s="9">
        <f t="shared" si="11"/>
        <v>0</v>
      </c>
      <c r="G31" s="9">
        <f t="shared" si="11"/>
        <v>0</v>
      </c>
      <c r="H31" s="9">
        <f t="shared" si="11"/>
        <v>0</v>
      </c>
      <c r="I31" s="9">
        <f t="shared" si="11"/>
        <v>0</v>
      </c>
      <c r="J31" s="9">
        <f t="shared" si="11"/>
        <v>0</v>
      </c>
      <c r="K31" s="9">
        <f t="shared" si="11"/>
        <v>0</v>
      </c>
      <c r="L31" s="9">
        <f t="shared" si="11"/>
        <v>0</v>
      </c>
      <c r="M31" s="9">
        <f t="shared" si="11"/>
        <v>0</v>
      </c>
      <c r="N31" s="9">
        <f t="shared" si="11"/>
        <v>0</v>
      </c>
      <c r="O31" s="9">
        <f t="shared" si="11"/>
        <v>0</v>
      </c>
      <c r="P31" s="9">
        <f t="shared" si="11"/>
        <v>0</v>
      </c>
      <c r="Q31" s="9">
        <f t="shared" si="11"/>
        <v>0</v>
      </c>
      <c r="R31" s="9">
        <f t="shared" si="11"/>
        <v>0</v>
      </c>
      <c r="S31" s="9">
        <f t="shared" si="11"/>
        <v>0</v>
      </c>
      <c r="T31" s="9">
        <f t="shared" si="11"/>
        <v>0</v>
      </c>
      <c r="U31" s="9">
        <f>U30+U17-U8</f>
        <v>0</v>
      </c>
      <c r="V31" s="9">
        <f>V30+V17-V8</f>
        <v>0</v>
      </c>
      <c r="W31" s="10"/>
      <c r="Y31" s="20"/>
      <c r="Z31" s="20"/>
      <c r="AA31" s="20"/>
      <c r="AB31" s="20"/>
      <c r="AC31" s="20"/>
      <c r="AD31" s="20"/>
      <c r="AE31" s="20"/>
      <c r="AF31" s="20"/>
      <c r="AG31" s="20"/>
      <c r="AH31" s="20"/>
      <c r="AI31" s="20"/>
      <c r="AJ31" s="20"/>
      <c r="AK31" s="20"/>
      <c r="AL31" s="20"/>
      <c r="AM31" s="20"/>
      <c r="AN31" s="20"/>
      <c r="AO31" s="20"/>
      <c r="AP31" s="20"/>
      <c r="AQ31" s="20"/>
      <c r="AR31" s="20"/>
    </row>
    <row r="32" spans="1:44" ht="21" customHeight="1">
      <c r="A32" s="7" t="s">
        <v>70</v>
      </c>
      <c r="B32" s="34">
        <v>1921</v>
      </c>
      <c r="C32" s="34">
        <v>2331</v>
      </c>
      <c r="D32" s="34">
        <v>3051</v>
      </c>
      <c r="E32" s="34">
        <v>3402</v>
      </c>
      <c r="F32" s="34">
        <v>3961</v>
      </c>
      <c r="G32" s="34">
        <v>4848</v>
      </c>
      <c r="H32" s="34">
        <v>5595</v>
      </c>
      <c r="I32" s="34">
        <v>6618</v>
      </c>
      <c r="J32" s="34">
        <v>8041</v>
      </c>
      <c r="K32" s="34">
        <v>9560</v>
      </c>
      <c r="L32" s="34">
        <v>11387</v>
      </c>
      <c r="M32" s="34">
        <v>14013</v>
      </c>
      <c r="N32" s="34">
        <v>17011</v>
      </c>
      <c r="O32" s="34">
        <v>19704</v>
      </c>
      <c r="P32" s="34">
        <v>22226</v>
      </c>
      <c r="Q32" s="34">
        <v>26283</v>
      </c>
      <c r="R32" s="34">
        <v>29779</v>
      </c>
      <c r="S32" s="34">
        <v>30719</v>
      </c>
      <c r="T32" s="34">
        <v>26608</v>
      </c>
      <c r="U32" s="34">
        <v>22490</v>
      </c>
      <c r="V32" s="34">
        <v>26439</v>
      </c>
      <c r="W32" s="10"/>
      <c r="Y32" s="20"/>
      <c r="Z32" s="20"/>
      <c r="AA32" s="20"/>
      <c r="AB32" s="20"/>
      <c r="AC32" s="20"/>
      <c r="AD32" s="20"/>
      <c r="AE32" s="20"/>
      <c r="AF32" s="20"/>
      <c r="AG32" s="20"/>
      <c r="AH32" s="20"/>
      <c r="AI32" s="20"/>
      <c r="AJ32" s="20"/>
      <c r="AK32" s="20"/>
      <c r="AL32" s="20"/>
      <c r="AM32" s="20"/>
      <c r="AN32" s="20"/>
      <c r="AO32" s="20"/>
      <c r="AP32" s="20"/>
      <c r="AQ32" s="20"/>
      <c r="AR32" s="20"/>
    </row>
    <row r="33" spans="1:44" ht="21" customHeight="1">
      <c r="A33" s="56" t="s">
        <v>80</v>
      </c>
      <c r="B33" s="60">
        <f>B32*$W$33/($W$33+$W$34)</f>
        <v>397.98739448082677</v>
      </c>
      <c r="C33" s="60">
        <f t="shared" ref="C33:V33" si="12">C32*$W$33/($W$33+$W$34)</f>
        <v>482.93004504675019</v>
      </c>
      <c r="D33" s="60">
        <f t="shared" si="12"/>
        <v>632.09762652837185</v>
      </c>
      <c r="E33" s="60">
        <f t="shared" si="12"/>
        <v>704.8168225006624</v>
      </c>
      <c r="F33" s="60">
        <f t="shared" si="12"/>
        <v>820.62887534542153</v>
      </c>
      <c r="G33" s="60">
        <f t="shared" si="12"/>
        <v>1004.3950486429193</v>
      </c>
      <c r="H33" s="60">
        <f t="shared" si="12"/>
        <v>1159.1564144301019</v>
      </c>
      <c r="I33" s="60">
        <f t="shared" si="12"/>
        <v>1371.0986864519059</v>
      </c>
      <c r="J33" s="60">
        <f t="shared" si="12"/>
        <v>1665.911837074611</v>
      </c>
      <c r="K33" s="60">
        <f t="shared" si="12"/>
        <v>1980.6139985615323</v>
      </c>
      <c r="L33" s="60">
        <f t="shared" si="12"/>
        <v>2359.1267365711474</v>
      </c>
      <c r="M33" s="60">
        <f t="shared" si="12"/>
        <v>2903.1740545860621</v>
      </c>
      <c r="N33" s="60">
        <f t="shared" si="12"/>
        <v>3524.2912896998146</v>
      </c>
      <c r="O33" s="60">
        <f t="shared" si="12"/>
        <v>4082.2194798803803</v>
      </c>
      <c r="P33" s="60">
        <f t="shared" si="12"/>
        <v>4604.7203694590607</v>
      </c>
      <c r="Q33" s="60">
        <f t="shared" si="12"/>
        <v>5445.238255668698</v>
      </c>
      <c r="R33" s="60">
        <f t="shared" si="12"/>
        <v>6169.5297346405723</v>
      </c>
      <c r="S33" s="60">
        <f t="shared" si="12"/>
        <v>6364.2762993526894</v>
      </c>
      <c r="T33" s="60">
        <f t="shared" si="12"/>
        <v>5512.5708445319306</v>
      </c>
      <c r="U33" s="60">
        <f t="shared" si="12"/>
        <v>4659.4151493356549</v>
      </c>
      <c r="V33" s="60">
        <f t="shared" si="12"/>
        <v>5477.5578983230498</v>
      </c>
      <c r="W33" s="58">
        <v>5473</v>
      </c>
      <c r="Y33" s="20"/>
      <c r="Z33" s="20"/>
      <c r="AA33" s="20"/>
      <c r="AB33" s="20"/>
      <c r="AC33" s="20"/>
      <c r="AD33" s="20"/>
      <c r="AE33" s="20"/>
      <c r="AF33" s="20"/>
      <c r="AG33" s="20"/>
      <c r="AH33" s="20"/>
      <c r="AI33" s="20"/>
      <c r="AJ33" s="20"/>
      <c r="AK33" s="20"/>
      <c r="AL33" s="20"/>
      <c r="AM33" s="20"/>
      <c r="AN33" s="20"/>
      <c r="AO33" s="20"/>
      <c r="AP33" s="20"/>
      <c r="AQ33" s="20"/>
      <c r="AR33" s="20"/>
    </row>
    <row r="34" spans="1:44" ht="21" customHeight="1">
      <c r="A34" s="56" t="s">
        <v>81</v>
      </c>
      <c r="B34" s="60">
        <f>B32*$W$34/($W$33+$W$34)</f>
        <v>1523.0126055191733</v>
      </c>
      <c r="C34" s="60">
        <f t="shared" ref="C34:V34" si="13">C32*$W$34/($W$33+$W$34)</f>
        <v>1848.0699549532499</v>
      </c>
      <c r="D34" s="60">
        <f t="shared" si="13"/>
        <v>2418.9023734716279</v>
      </c>
      <c r="E34" s="60">
        <f t="shared" si="13"/>
        <v>2697.1831774993375</v>
      </c>
      <c r="F34" s="60">
        <f t="shared" si="13"/>
        <v>3140.3711246545786</v>
      </c>
      <c r="G34" s="60">
        <f t="shared" si="13"/>
        <v>3843.6049513570806</v>
      </c>
      <c r="H34" s="60">
        <f t="shared" si="13"/>
        <v>4435.8435855698981</v>
      </c>
      <c r="I34" s="60">
        <f t="shared" si="13"/>
        <v>5246.9013135480936</v>
      </c>
      <c r="J34" s="60">
        <f t="shared" si="13"/>
        <v>6375.088162925389</v>
      </c>
      <c r="K34" s="60">
        <f t="shared" si="13"/>
        <v>7579.3860014384672</v>
      </c>
      <c r="L34" s="60">
        <f t="shared" si="13"/>
        <v>9027.8732634288535</v>
      </c>
      <c r="M34" s="60">
        <f t="shared" si="13"/>
        <v>11109.825945413939</v>
      </c>
      <c r="N34" s="60">
        <f t="shared" si="13"/>
        <v>13486.708710300185</v>
      </c>
      <c r="O34" s="60">
        <f t="shared" si="13"/>
        <v>15621.780520119621</v>
      </c>
      <c r="P34" s="60">
        <f t="shared" si="13"/>
        <v>17621.279630540939</v>
      </c>
      <c r="Q34" s="60">
        <f t="shared" si="13"/>
        <v>20837.761744331303</v>
      </c>
      <c r="R34" s="60">
        <f t="shared" si="13"/>
        <v>23609.470265359429</v>
      </c>
      <c r="S34" s="60">
        <f t="shared" si="13"/>
        <v>24354.723700647311</v>
      </c>
      <c r="T34" s="60">
        <f t="shared" si="13"/>
        <v>21095.429155468071</v>
      </c>
      <c r="U34" s="60">
        <f t="shared" si="13"/>
        <v>17830.584850664345</v>
      </c>
      <c r="V34" s="60">
        <f t="shared" si="13"/>
        <v>20961.442101676952</v>
      </c>
      <c r="W34" s="58">
        <v>20944</v>
      </c>
      <c r="Y34" s="20"/>
      <c r="Z34" s="20"/>
      <c r="AA34" s="20"/>
      <c r="AB34" s="20"/>
      <c r="AC34" s="20"/>
      <c r="AD34" s="20"/>
      <c r="AE34" s="20"/>
      <c r="AF34" s="20"/>
      <c r="AG34" s="20"/>
      <c r="AH34" s="20"/>
      <c r="AI34" s="20"/>
      <c r="AJ34" s="20"/>
      <c r="AK34" s="20"/>
      <c r="AL34" s="20"/>
      <c r="AM34" s="20"/>
      <c r="AN34" s="20"/>
      <c r="AO34" s="20"/>
      <c r="AP34" s="20"/>
      <c r="AQ34" s="20"/>
      <c r="AR34" s="20"/>
    </row>
    <row r="35" spans="1:44" ht="21" customHeight="1">
      <c r="A35" s="51" t="s">
        <v>72</v>
      </c>
      <c r="B35" s="9">
        <v>99.245999999999995</v>
      </c>
      <c r="C35" s="9">
        <f>(B35+D35)/2</f>
        <v>101.4855</v>
      </c>
      <c r="D35" s="9">
        <f>D39*0.025</f>
        <v>103.72500000000001</v>
      </c>
      <c r="E35" s="9">
        <v>116.65</v>
      </c>
      <c r="F35" s="9">
        <v>164.79300000000001</v>
      </c>
      <c r="G35" s="9">
        <v>229.56100000000001</v>
      </c>
      <c r="H35" s="9">
        <v>319.09899999999999</v>
      </c>
      <c r="I35" s="9">
        <v>453.11399999999998</v>
      </c>
      <c r="J35" s="9">
        <v>652.952</v>
      </c>
      <c r="K35" s="9">
        <v>1031.5219999999999</v>
      </c>
      <c r="L35" s="9">
        <v>1108.854</v>
      </c>
      <c r="M35" s="9">
        <v>1491.1210000000001</v>
      </c>
      <c r="N35" s="9">
        <v>1459.0840000000001</v>
      </c>
      <c r="O35" s="9">
        <v>1640.694</v>
      </c>
      <c r="P35" s="9">
        <v>2093.2089999999998</v>
      </c>
      <c r="Q35" s="9">
        <v>2825.9760000000001</v>
      </c>
      <c r="R35" s="9">
        <v>3088.011</v>
      </c>
      <c r="S35" s="9">
        <v>3984.1610000000001</v>
      </c>
      <c r="T35" s="9">
        <v>4051.94</v>
      </c>
      <c r="U35" s="9">
        <v>5234.4440000000004</v>
      </c>
      <c r="V35" s="9">
        <v>5381.6409999999996</v>
      </c>
      <c r="W35" s="10"/>
      <c r="Y35" s="20"/>
      <c r="Z35" s="20"/>
      <c r="AA35" s="20"/>
      <c r="AB35" s="20"/>
      <c r="AC35" s="20"/>
      <c r="AD35" s="20"/>
      <c r="AE35" s="20"/>
      <c r="AF35" s="20"/>
      <c r="AG35" s="20"/>
      <c r="AH35" s="20"/>
      <c r="AI35" s="20"/>
      <c r="AJ35" s="20"/>
      <c r="AK35" s="20"/>
      <c r="AL35" s="20"/>
      <c r="AM35" s="20"/>
      <c r="AN35" s="20"/>
      <c r="AO35" s="20"/>
      <c r="AP35" s="20"/>
      <c r="AQ35" s="20"/>
      <c r="AR35" s="20"/>
    </row>
    <row r="36" spans="1:44" ht="21" customHeight="1">
      <c r="A36" s="51" t="s">
        <v>89</v>
      </c>
      <c r="B36" s="9">
        <f t="shared" ref="B36:U36" si="14">B41*0.06</f>
        <v>1072.98</v>
      </c>
      <c r="C36" s="9">
        <f t="shared" si="14"/>
        <v>1385.7</v>
      </c>
      <c r="D36" s="9">
        <f t="shared" si="14"/>
        <v>1800.3</v>
      </c>
      <c r="E36" s="9">
        <f t="shared" si="14"/>
        <v>2074.98</v>
      </c>
      <c r="F36" s="9">
        <f t="shared" si="14"/>
        <v>2378.2199999999998</v>
      </c>
      <c r="G36" s="9">
        <f t="shared" si="14"/>
        <v>2724.12</v>
      </c>
      <c r="H36" s="9">
        <f t="shared" si="14"/>
        <v>3045.48</v>
      </c>
      <c r="I36" s="9">
        <f t="shared" si="14"/>
        <v>3411.96</v>
      </c>
      <c r="J36" s="9">
        <f t="shared" si="14"/>
        <v>3948.72</v>
      </c>
      <c r="K36" s="9">
        <f t="shared" si="14"/>
        <v>4572.96</v>
      </c>
      <c r="L36" s="9">
        <f t="shared" si="14"/>
        <v>5289.66</v>
      </c>
      <c r="M36" s="9">
        <f t="shared" si="14"/>
        <v>6118.0199999999995</v>
      </c>
      <c r="N36" s="9">
        <f t="shared" si="14"/>
        <v>7194.9</v>
      </c>
      <c r="O36" s="9">
        <f t="shared" si="14"/>
        <v>8466.7199999999993</v>
      </c>
      <c r="P36" s="9">
        <f t="shared" si="14"/>
        <v>9809.6999999999989</v>
      </c>
      <c r="Q36" s="9">
        <f t="shared" si="14"/>
        <v>11379.6</v>
      </c>
      <c r="R36" s="9">
        <f t="shared" si="14"/>
        <v>12833.22</v>
      </c>
      <c r="S36" s="9">
        <f t="shared" si="14"/>
        <v>14098.74</v>
      </c>
      <c r="T36" s="9">
        <f t="shared" si="14"/>
        <v>14811.9</v>
      </c>
      <c r="U36" s="9">
        <f t="shared" si="14"/>
        <v>15396.18</v>
      </c>
      <c r="V36" s="9">
        <f>V41*0.06</f>
        <v>15143.519999999999</v>
      </c>
      <c r="W36" s="10"/>
      <c r="Y36" s="20"/>
      <c r="Z36" s="20"/>
      <c r="AA36" s="20"/>
      <c r="AB36" s="20"/>
      <c r="AC36" s="20"/>
      <c r="AD36" s="20"/>
      <c r="AE36" s="20"/>
      <c r="AF36" s="20"/>
      <c r="AG36" s="20"/>
      <c r="AH36" s="20"/>
      <c r="AI36" s="20"/>
      <c r="AJ36" s="20"/>
      <c r="AK36" s="20"/>
      <c r="AL36" s="20"/>
      <c r="AM36" s="20"/>
      <c r="AN36" s="20"/>
      <c r="AO36" s="20"/>
      <c r="AP36" s="20"/>
      <c r="AQ36" s="20"/>
      <c r="AR36" s="20"/>
    </row>
    <row r="37" spans="1:44" ht="21" customHeight="1">
      <c r="A37" s="56" t="s">
        <v>88</v>
      </c>
      <c r="B37" s="60">
        <f t="shared" ref="B37:U37" si="15">B35+B36</f>
        <v>1172.2260000000001</v>
      </c>
      <c r="C37" s="60">
        <f t="shared" si="15"/>
        <v>1487.1855</v>
      </c>
      <c r="D37" s="60">
        <f t="shared" si="15"/>
        <v>1904.0249999999999</v>
      </c>
      <c r="E37" s="60">
        <f t="shared" si="15"/>
        <v>2191.63</v>
      </c>
      <c r="F37" s="60">
        <f t="shared" si="15"/>
        <v>2543.0129999999999</v>
      </c>
      <c r="G37" s="60">
        <f t="shared" si="15"/>
        <v>2953.681</v>
      </c>
      <c r="H37" s="60">
        <f t="shared" si="15"/>
        <v>3364.5790000000002</v>
      </c>
      <c r="I37" s="60">
        <f t="shared" si="15"/>
        <v>3865.0740000000001</v>
      </c>
      <c r="J37" s="60">
        <f t="shared" si="15"/>
        <v>4601.6719999999996</v>
      </c>
      <c r="K37" s="60">
        <f t="shared" si="15"/>
        <v>5604.482</v>
      </c>
      <c r="L37" s="60">
        <f t="shared" si="15"/>
        <v>6398.5140000000001</v>
      </c>
      <c r="M37" s="60">
        <f t="shared" si="15"/>
        <v>7609.1409999999996</v>
      </c>
      <c r="N37" s="60">
        <f t="shared" si="15"/>
        <v>8653.9840000000004</v>
      </c>
      <c r="O37" s="60">
        <f t="shared" si="15"/>
        <v>10107.413999999999</v>
      </c>
      <c r="P37" s="60">
        <f t="shared" si="15"/>
        <v>11902.909</v>
      </c>
      <c r="Q37" s="60">
        <f t="shared" si="15"/>
        <v>14205.576000000001</v>
      </c>
      <c r="R37" s="60">
        <f t="shared" si="15"/>
        <v>15921.231</v>
      </c>
      <c r="S37" s="60">
        <f t="shared" si="15"/>
        <v>18082.900999999998</v>
      </c>
      <c r="T37" s="60">
        <f t="shared" si="15"/>
        <v>18863.84</v>
      </c>
      <c r="U37" s="60">
        <f t="shared" si="15"/>
        <v>20630.624</v>
      </c>
      <c r="V37" s="60">
        <f>V35+V36</f>
        <v>20525.161</v>
      </c>
      <c r="W37" s="58">
        <v>21927</v>
      </c>
      <c r="Y37" s="20"/>
      <c r="Z37" s="20"/>
      <c r="AA37" s="20"/>
      <c r="AB37" s="20"/>
      <c r="AC37" s="20"/>
      <c r="AD37" s="20"/>
      <c r="AE37" s="20"/>
      <c r="AF37" s="20"/>
      <c r="AG37" s="20"/>
      <c r="AH37" s="20"/>
      <c r="AI37" s="20"/>
      <c r="AJ37" s="20"/>
      <c r="AK37" s="20"/>
      <c r="AL37" s="20"/>
      <c r="AM37" s="20"/>
      <c r="AN37" s="20"/>
      <c r="AO37" s="20"/>
      <c r="AP37" s="20"/>
      <c r="AQ37" s="20"/>
      <c r="AR37" s="20"/>
    </row>
    <row r="38" spans="1:44" ht="21" customHeight="1">
      <c r="A38" s="51" t="s">
        <v>71</v>
      </c>
      <c r="B38" s="62">
        <f>B35/B39</f>
        <v>3.5306296691568838E-2</v>
      </c>
      <c r="C38" s="62">
        <f>C35/C39</f>
        <v>2.6933519108280256E-2</v>
      </c>
      <c r="D38" s="62">
        <f>D35/D39</f>
        <v>2.5000000000000001E-2</v>
      </c>
      <c r="E38" s="62">
        <f>E35/E39</f>
        <v>2.2210586443259711E-2</v>
      </c>
      <c r="F38" s="62">
        <f>F35/F39</f>
        <v>2.6528171281390858E-2</v>
      </c>
      <c r="G38" s="62">
        <f>G35/G39</f>
        <v>3.045383390819846E-2</v>
      </c>
      <c r="H38" s="62">
        <f>H35/H39</f>
        <v>3.4430189900733703E-2</v>
      </c>
      <c r="I38" s="62">
        <f>I35/I39</f>
        <v>3.7549846689317976E-2</v>
      </c>
      <c r="J38" s="62">
        <f>J35/J39</f>
        <v>4.0669697913422613E-2</v>
      </c>
      <c r="K38" s="62">
        <f>K35/K39</f>
        <v>5.8261621011013835E-2</v>
      </c>
      <c r="L38" s="62">
        <f>L35/L39</f>
        <v>5.6315591670898939E-2</v>
      </c>
      <c r="M38" s="62">
        <f>M35/M39</f>
        <v>6.3476267506704695E-2</v>
      </c>
      <c r="N38" s="62">
        <f>N35/N39</f>
        <v>5.3340791109161366E-2</v>
      </c>
      <c r="O38" s="62">
        <f>O35/O39</f>
        <v>5.2458562476019953E-2</v>
      </c>
      <c r="P38" s="62">
        <f>P35/P39</f>
        <v>5.4915365847259749E-2</v>
      </c>
      <c r="Q38" s="62">
        <f>Q35/Q39</f>
        <v>6.3463720272182181E-2</v>
      </c>
      <c r="R38" s="62">
        <f>R35/R39</f>
        <v>6.2079307641276157E-2</v>
      </c>
      <c r="S38" s="62">
        <f>S35/S39</f>
        <v>6.7459549610565522E-2</v>
      </c>
      <c r="T38" s="62">
        <f>T35/T39</f>
        <v>7.3351556842867482E-2</v>
      </c>
      <c r="U38" s="62">
        <f>U35/U39</f>
        <v>9.8458430516891141E-2</v>
      </c>
      <c r="V38" s="62">
        <f>V35/V39</f>
        <v>9.5216578202406227E-2</v>
      </c>
      <c r="W38" s="10"/>
      <c r="Y38" s="20"/>
      <c r="Z38" s="20"/>
      <c r="AA38" s="20"/>
      <c r="AB38" s="20"/>
      <c r="AC38" s="20"/>
      <c r="AD38" s="20"/>
      <c r="AE38" s="20"/>
      <c r="AF38" s="20"/>
      <c r="AG38" s="20"/>
      <c r="AH38" s="20"/>
      <c r="AI38" s="20"/>
      <c r="AJ38" s="20"/>
      <c r="AK38" s="20"/>
      <c r="AL38" s="20"/>
      <c r="AM38" s="20"/>
      <c r="AN38" s="20"/>
      <c r="AO38" s="20"/>
      <c r="AP38" s="20"/>
      <c r="AQ38" s="20"/>
      <c r="AR38" s="20"/>
    </row>
    <row r="39" spans="1:44" ht="21" customHeight="1">
      <c r="A39" s="7" t="s">
        <v>73</v>
      </c>
      <c r="B39" s="9">
        <v>2811</v>
      </c>
      <c r="C39" s="9">
        <v>3768</v>
      </c>
      <c r="D39" s="9">
        <v>4149</v>
      </c>
      <c r="E39" s="9">
        <v>5252</v>
      </c>
      <c r="F39" s="9">
        <v>6212</v>
      </c>
      <c r="G39" s="9">
        <v>7538</v>
      </c>
      <c r="H39" s="9">
        <v>9268</v>
      </c>
      <c r="I39" s="9">
        <v>12067</v>
      </c>
      <c r="J39" s="9">
        <v>16055</v>
      </c>
      <c r="K39" s="9">
        <v>17705</v>
      </c>
      <c r="L39" s="9">
        <v>19690</v>
      </c>
      <c r="M39" s="9">
        <v>23491</v>
      </c>
      <c r="N39" s="9">
        <v>27354</v>
      </c>
      <c r="O39" s="9">
        <v>31276</v>
      </c>
      <c r="P39" s="9">
        <v>38117</v>
      </c>
      <c r="Q39" s="9">
        <v>44529</v>
      </c>
      <c r="R39" s="9">
        <v>49743</v>
      </c>
      <c r="S39" s="9">
        <v>59060</v>
      </c>
      <c r="T39" s="9">
        <v>55240</v>
      </c>
      <c r="U39" s="9">
        <v>53164</v>
      </c>
      <c r="V39" s="9">
        <v>56520</v>
      </c>
      <c r="W39" s="10"/>
      <c r="Y39" s="20"/>
      <c r="Z39" s="20"/>
      <c r="AA39" s="20"/>
      <c r="AB39" s="20"/>
      <c r="AC39" s="20"/>
      <c r="AD39" s="20"/>
      <c r="AE39" s="20"/>
      <c r="AF39" s="20"/>
      <c r="AG39" s="20"/>
      <c r="AH39" s="20"/>
      <c r="AI39" s="20"/>
      <c r="AJ39" s="20"/>
      <c r="AK39" s="20"/>
      <c r="AL39" s="20"/>
      <c r="AM39" s="20"/>
      <c r="AN39" s="20"/>
      <c r="AO39" s="20"/>
      <c r="AP39" s="20"/>
      <c r="AQ39" s="20"/>
      <c r="AR39" s="20"/>
    </row>
    <row r="40" spans="1:44" ht="21" customHeight="1">
      <c r="A40" s="56" t="s">
        <v>82</v>
      </c>
      <c r="B40" s="60">
        <f>B39-B35+B17</f>
        <v>2986.2730000000001</v>
      </c>
      <c r="C40" s="60">
        <f>C39-C35+C17</f>
        <v>4017.6325000000002</v>
      </c>
      <c r="D40" s="60">
        <f>D39-D35+D17</f>
        <v>4399.950822890607</v>
      </c>
      <c r="E40" s="60">
        <f>E39-E35+E17</f>
        <v>5604.3478195300986</v>
      </c>
      <c r="F40" s="60">
        <f>F39-F35+F17</f>
        <v>6568.0971941578173</v>
      </c>
      <c r="G40" s="60">
        <f>G39-G35+G17</f>
        <v>7922.1164015623281</v>
      </c>
      <c r="H40" s="60">
        <f>H39-H35+H17</f>
        <v>9727.3230351172751</v>
      </c>
      <c r="I40" s="60">
        <f>I39-I35+I17</f>
        <v>12533.564541209151</v>
      </c>
      <c r="J40" s="60">
        <f>J39-J35+J17</f>
        <v>16574.378678168527</v>
      </c>
      <c r="K40" s="60">
        <f>K39-K35+K17</f>
        <v>17972.64456646912</v>
      </c>
      <c r="L40" s="60">
        <f>L39-L35+L17</f>
        <v>20284.854594356369</v>
      </c>
      <c r="M40" s="60">
        <f>M39-M35+M17</f>
        <v>23767.788476088768</v>
      </c>
      <c r="N40" s="60">
        <f>N39-N35+N17</f>
        <v>28142.165354842917</v>
      </c>
      <c r="O40" s="60">
        <f>O39-O35+O17</f>
        <v>32213.683328520001</v>
      </c>
      <c r="P40" s="60">
        <f>P39-P35+P17</f>
        <v>38968.7651954514</v>
      </c>
      <c r="Q40" s="60">
        <f>Q39-Q35+Q17</f>
        <v>45201.298363938105</v>
      </c>
      <c r="R40" s="60">
        <f>R39-R35+R17</f>
        <v>50286.472000000002</v>
      </c>
      <c r="S40" s="60">
        <f>S39-S35+S17</f>
        <v>58353.097999999998</v>
      </c>
      <c r="T40" s="60">
        <f>T39-T35+T17</f>
        <v>54021.057000000001</v>
      </c>
      <c r="U40" s="60">
        <f>U39-U35+U17</f>
        <v>51237.428</v>
      </c>
      <c r="V40" s="60">
        <f>V39-V35+V17</f>
        <v>54554.628999999994</v>
      </c>
      <c r="W40" s="58">
        <v>53810</v>
      </c>
      <c r="Y40" s="20"/>
      <c r="Z40" s="20"/>
      <c r="AA40" s="20"/>
      <c r="AB40" s="20"/>
      <c r="AC40" s="20"/>
      <c r="AD40" s="20"/>
      <c r="AE40" s="20"/>
      <c r="AF40" s="20"/>
      <c r="AG40" s="20"/>
      <c r="AH40" s="20"/>
      <c r="AI40" s="20"/>
      <c r="AJ40" s="20"/>
      <c r="AK40" s="20"/>
      <c r="AL40" s="20"/>
      <c r="AM40" s="20"/>
      <c r="AN40" s="20"/>
      <c r="AO40" s="20"/>
      <c r="AP40" s="20"/>
      <c r="AQ40" s="20"/>
      <c r="AR40" s="20"/>
    </row>
    <row r="41" spans="1:44" ht="21" customHeight="1">
      <c r="A41" s="7" t="s">
        <v>84</v>
      </c>
      <c r="B41" s="34">
        <v>17883</v>
      </c>
      <c r="C41" s="34">
        <v>23095</v>
      </c>
      <c r="D41" s="34">
        <v>30005</v>
      </c>
      <c r="E41" s="34">
        <v>34583</v>
      </c>
      <c r="F41" s="34">
        <v>39637</v>
      </c>
      <c r="G41" s="34">
        <v>45402</v>
      </c>
      <c r="H41" s="34">
        <v>50758</v>
      </c>
      <c r="I41" s="34">
        <v>56866</v>
      </c>
      <c r="J41" s="34">
        <v>65812</v>
      </c>
      <c r="K41" s="34">
        <v>76216</v>
      </c>
      <c r="L41" s="34">
        <v>88161</v>
      </c>
      <c r="M41" s="34">
        <v>101967</v>
      </c>
      <c r="N41" s="34">
        <v>119915</v>
      </c>
      <c r="O41" s="34">
        <v>141112</v>
      </c>
      <c r="P41" s="34">
        <v>163495</v>
      </c>
      <c r="Q41" s="34">
        <v>189660</v>
      </c>
      <c r="R41" s="34">
        <v>213887</v>
      </c>
      <c r="S41" s="34">
        <v>234979</v>
      </c>
      <c r="T41" s="34">
        <v>246865</v>
      </c>
      <c r="U41" s="34">
        <v>256603</v>
      </c>
      <c r="V41" s="34">
        <v>252392</v>
      </c>
      <c r="W41" s="10"/>
      <c r="Y41" s="20"/>
      <c r="Z41" s="20"/>
      <c r="AA41" s="20"/>
      <c r="AB41" s="20"/>
      <c r="AC41" s="20"/>
      <c r="AD41" s="20"/>
      <c r="AE41" s="20"/>
      <c r="AF41" s="20"/>
      <c r="AG41" s="20"/>
      <c r="AH41" s="20"/>
      <c r="AI41" s="20"/>
      <c r="AJ41" s="20"/>
      <c r="AK41" s="20"/>
      <c r="AL41" s="20"/>
      <c r="AM41" s="20"/>
      <c r="AN41" s="20"/>
      <c r="AO41" s="20"/>
      <c r="AP41" s="20"/>
      <c r="AQ41" s="20"/>
      <c r="AR41" s="20"/>
    </row>
    <row r="42" spans="1:44" ht="21" customHeight="1">
      <c r="A42" s="56" t="s">
        <v>87</v>
      </c>
      <c r="B42" s="60">
        <f t="shared" ref="B42:U42" si="16">B41*0.94</f>
        <v>16810.02</v>
      </c>
      <c r="C42" s="60">
        <f t="shared" si="16"/>
        <v>21709.3</v>
      </c>
      <c r="D42" s="60">
        <f t="shared" si="16"/>
        <v>28204.699999999997</v>
      </c>
      <c r="E42" s="60">
        <f t="shared" si="16"/>
        <v>32508.019999999997</v>
      </c>
      <c r="F42" s="60">
        <f t="shared" si="16"/>
        <v>37258.78</v>
      </c>
      <c r="G42" s="60">
        <f t="shared" si="16"/>
        <v>42677.88</v>
      </c>
      <c r="H42" s="60">
        <f t="shared" si="16"/>
        <v>47712.52</v>
      </c>
      <c r="I42" s="60">
        <f t="shared" si="16"/>
        <v>53454.039999999994</v>
      </c>
      <c r="J42" s="60">
        <f t="shared" si="16"/>
        <v>61863.28</v>
      </c>
      <c r="K42" s="60">
        <f t="shared" si="16"/>
        <v>71643.039999999994</v>
      </c>
      <c r="L42" s="60">
        <f t="shared" si="16"/>
        <v>82871.34</v>
      </c>
      <c r="M42" s="60">
        <f t="shared" si="16"/>
        <v>95848.98</v>
      </c>
      <c r="N42" s="60">
        <f t="shared" si="16"/>
        <v>112720.09999999999</v>
      </c>
      <c r="O42" s="60">
        <f t="shared" si="16"/>
        <v>132645.28</v>
      </c>
      <c r="P42" s="60">
        <f t="shared" si="16"/>
        <v>153685.29999999999</v>
      </c>
      <c r="Q42" s="60">
        <f t="shared" si="16"/>
        <v>178280.4</v>
      </c>
      <c r="R42" s="60">
        <f t="shared" si="16"/>
        <v>201053.78</v>
      </c>
      <c r="S42" s="60">
        <f t="shared" si="16"/>
        <v>220880.25999999998</v>
      </c>
      <c r="T42" s="60">
        <f t="shared" si="16"/>
        <v>232053.09999999998</v>
      </c>
      <c r="U42" s="60">
        <f t="shared" si="16"/>
        <v>241206.81999999998</v>
      </c>
      <c r="V42" s="60">
        <f>V41*0.94</f>
        <v>237248.47999999998</v>
      </c>
      <c r="W42" s="58">
        <v>243423</v>
      </c>
      <c r="Y42" s="20"/>
      <c r="Z42" s="20"/>
      <c r="AA42" s="20"/>
      <c r="AB42" s="20"/>
      <c r="AC42" s="20"/>
      <c r="AD42" s="20"/>
      <c r="AE42" s="20"/>
      <c r="AF42" s="20"/>
      <c r="AG42" s="20"/>
      <c r="AH42" s="20"/>
      <c r="AI42" s="20"/>
      <c r="AJ42" s="20"/>
      <c r="AK42" s="20"/>
      <c r="AL42" s="20"/>
      <c r="AM42" s="20"/>
      <c r="AN42" s="20"/>
      <c r="AO42" s="20"/>
      <c r="AP42" s="20"/>
      <c r="AQ42" s="20"/>
      <c r="AR42" s="20"/>
    </row>
    <row r="43" spans="1:44" ht="36.5" customHeight="1">
      <c r="A43" s="56" t="s">
        <v>86</v>
      </c>
      <c r="B43" s="60">
        <f t="shared" ref="B43:K43" si="17">B45/$W$46</f>
        <v>6650.777064653138</v>
      </c>
      <c r="C43" s="60">
        <f t="shared" si="17"/>
        <v>8371.9196895810401</v>
      </c>
      <c r="D43" s="60">
        <f t="shared" si="17"/>
        <v>11314.89735200042</v>
      </c>
      <c r="E43" s="60">
        <f t="shared" si="17"/>
        <v>13201.692611818991</v>
      </c>
      <c r="F43" s="60">
        <f t="shared" si="17"/>
        <v>15204.797168475696</v>
      </c>
      <c r="G43" s="60">
        <f t="shared" si="17"/>
        <v>17328.910387499345</v>
      </c>
      <c r="H43" s="60">
        <f t="shared" si="17"/>
        <v>19982.877069896702</v>
      </c>
      <c r="I43" s="60">
        <f t="shared" si="17"/>
        <v>22423.022620733049</v>
      </c>
      <c r="J43" s="60">
        <f t="shared" si="17"/>
        <v>25767.796035865973</v>
      </c>
      <c r="K43" s="60">
        <f t="shared" si="17"/>
        <v>30579.946337370879</v>
      </c>
      <c r="L43" s="60">
        <f>L45/$W$46</f>
        <v>36609.232310838444</v>
      </c>
      <c r="M43" s="60">
        <f t="shared" ref="M43:U43" si="18">M42*$W$43/$W$42</f>
        <v>44111.171427761547</v>
      </c>
      <c r="N43" s="60">
        <f t="shared" si="18"/>
        <v>51875.519744231227</v>
      </c>
      <c r="O43" s="60">
        <f t="shared" si="18"/>
        <v>61045.39333818086</v>
      </c>
      <c r="P43" s="60">
        <f t="shared" si="18"/>
        <v>70728.333407689483</v>
      </c>
      <c r="Q43" s="60">
        <f t="shared" si="18"/>
        <v>82047.37584698241</v>
      </c>
      <c r="R43" s="60">
        <f t="shared" si="18"/>
        <v>92528.034787427649</v>
      </c>
      <c r="S43" s="60">
        <f t="shared" si="18"/>
        <v>101652.48512679573</v>
      </c>
      <c r="T43" s="60">
        <f t="shared" si="18"/>
        <v>106794.39754542503</v>
      </c>
      <c r="U43" s="60">
        <f t="shared" si="18"/>
        <v>111007.0799560436</v>
      </c>
      <c r="V43" s="60">
        <f>V42*$W$43/$W$42</f>
        <v>109185.39114611191</v>
      </c>
      <c r="W43" s="58">
        <v>112027</v>
      </c>
      <c r="Y43" s="20"/>
      <c r="Z43" s="20"/>
      <c r="AA43" s="20"/>
      <c r="AB43" s="20"/>
      <c r="AC43" s="20"/>
      <c r="AD43" s="20"/>
      <c r="AE43" s="20"/>
      <c r="AF43" s="20"/>
      <c r="AG43" s="20"/>
      <c r="AH43" s="20"/>
      <c r="AI43" s="20"/>
      <c r="AJ43" s="20"/>
      <c r="AK43" s="20"/>
      <c r="AL43" s="20"/>
      <c r="AM43" s="20"/>
      <c r="AN43" s="20"/>
      <c r="AO43" s="20"/>
      <c r="AP43" s="20"/>
      <c r="AQ43" s="20"/>
      <c r="AR43" s="20"/>
    </row>
    <row r="44" spans="1:44" ht="21" customHeight="1">
      <c r="A44" s="56" t="s">
        <v>90</v>
      </c>
      <c r="B44" s="60">
        <f t="shared" ref="B44:K44" si="19">B42-B43</f>
        <v>10159.242935346861</v>
      </c>
      <c r="C44" s="60">
        <f t="shared" si="19"/>
        <v>13337.380310418959</v>
      </c>
      <c r="D44" s="60">
        <f t="shared" si="19"/>
        <v>16889.802647999575</v>
      </c>
      <c r="E44" s="60">
        <f t="shared" si="19"/>
        <v>19306.327388181006</v>
      </c>
      <c r="F44" s="60">
        <f t="shared" si="19"/>
        <v>22053.982831524303</v>
      </c>
      <c r="G44" s="60">
        <f t="shared" si="19"/>
        <v>25348.969612500652</v>
      </c>
      <c r="H44" s="60">
        <f t="shared" si="19"/>
        <v>27729.642930103295</v>
      </c>
      <c r="I44" s="60">
        <f t="shared" si="19"/>
        <v>31031.017379266945</v>
      </c>
      <c r="J44" s="60">
        <f t="shared" si="19"/>
        <v>36095.483964134022</v>
      </c>
      <c r="K44" s="60">
        <f t="shared" si="19"/>
        <v>41063.093662629115</v>
      </c>
      <c r="L44" s="60">
        <f>L42-L43</f>
        <v>46262.107689161552</v>
      </c>
      <c r="M44" s="60">
        <f t="shared" ref="M44:V44" si="20">M42*$W$44/$W$42</f>
        <v>51737.808572238449</v>
      </c>
      <c r="N44" s="60">
        <f t="shared" si="20"/>
        <v>60844.580255768757</v>
      </c>
      <c r="O44" s="60">
        <f t="shared" si="20"/>
        <v>71599.886661819139</v>
      </c>
      <c r="P44" s="60">
        <f t="shared" si="20"/>
        <v>82956.966592310506</v>
      </c>
      <c r="Q44" s="60">
        <f t="shared" si="20"/>
        <v>96233.024153017584</v>
      </c>
      <c r="R44" s="60">
        <f t="shared" si="20"/>
        <v>108525.74521257236</v>
      </c>
      <c r="S44" s="60">
        <f t="shared" si="20"/>
        <v>119227.77487320425</v>
      </c>
      <c r="T44" s="60">
        <f t="shared" si="20"/>
        <v>125258.70245457494</v>
      </c>
      <c r="U44" s="60">
        <f t="shared" si="20"/>
        <v>130199.74004395639</v>
      </c>
      <c r="V44" s="60">
        <f t="shared" si="20"/>
        <v>128063.08885388808</v>
      </c>
      <c r="W44" s="58">
        <v>131396</v>
      </c>
      <c r="Y44" s="20"/>
      <c r="Z44" s="20"/>
      <c r="AA44" s="20"/>
      <c r="AB44" s="20"/>
      <c r="AC44" s="20"/>
      <c r="AD44" s="20"/>
      <c r="AE44" s="20"/>
      <c r="AF44" s="20"/>
      <c r="AG44" s="20"/>
      <c r="AH44" s="20"/>
      <c r="AI44" s="20"/>
      <c r="AJ44" s="20"/>
      <c r="AK44" s="20"/>
      <c r="AL44" s="20"/>
      <c r="AM44" s="20"/>
      <c r="AN44" s="20"/>
      <c r="AO44" s="20"/>
      <c r="AP44" s="20"/>
      <c r="AQ44" s="20"/>
      <c r="AR44" s="20"/>
    </row>
    <row r="45" spans="1:44" ht="21" customHeight="1">
      <c r="A45" s="51" t="s">
        <v>50</v>
      </c>
      <c r="B45" s="9">
        <v>5661</v>
      </c>
      <c r="C45" s="9">
        <v>7126</v>
      </c>
      <c r="D45" s="9">
        <v>9631</v>
      </c>
      <c r="E45" s="9">
        <v>11237</v>
      </c>
      <c r="F45" s="9">
        <v>12942</v>
      </c>
      <c r="G45" s="9">
        <v>14750</v>
      </c>
      <c r="H45" s="9">
        <v>17009</v>
      </c>
      <c r="I45" s="9">
        <v>19086</v>
      </c>
      <c r="J45" s="9">
        <v>21933</v>
      </c>
      <c r="K45" s="9">
        <v>26029</v>
      </c>
      <c r="L45" s="9">
        <v>31161</v>
      </c>
      <c r="M45" s="9">
        <v>38169</v>
      </c>
      <c r="N45" s="9">
        <v>48406</v>
      </c>
      <c r="O45" s="9">
        <v>54750</v>
      </c>
      <c r="P45" s="9">
        <v>62835</v>
      </c>
      <c r="Q45" s="9">
        <v>70956</v>
      </c>
      <c r="R45" s="9">
        <v>79512</v>
      </c>
      <c r="S45" s="9">
        <v>86395</v>
      </c>
      <c r="T45" s="9">
        <v>91249</v>
      </c>
      <c r="U45" s="9">
        <v>95677</v>
      </c>
      <c r="V45" s="9">
        <v>95355</v>
      </c>
      <c r="W45" s="58">
        <v>95355</v>
      </c>
      <c r="Y45" s="20"/>
      <c r="Z45" s="20"/>
      <c r="AA45" s="20"/>
      <c r="AB45" s="20"/>
      <c r="AC45" s="20"/>
      <c r="AD45" s="20"/>
      <c r="AE45" s="20"/>
      <c r="AF45" s="20"/>
      <c r="AG45" s="20"/>
      <c r="AH45" s="20"/>
      <c r="AI45" s="20"/>
      <c r="AJ45" s="20"/>
      <c r="AK45" s="20"/>
      <c r="AL45" s="20"/>
      <c r="AM45" s="20"/>
      <c r="AN45" s="20"/>
      <c r="AO45" s="20"/>
      <c r="AP45" s="20"/>
      <c r="AQ45" s="20"/>
      <c r="AR45" s="20"/>
    </row>
    <row r="46" spans="1:44" ht="21" customHeight="1">
      <c r="A46" s="51" t="s">
        <v>83</v>
      </c>
      <c r="B46" s="62">
        <f t="shared" ref="B46:U46" si="21">B45/B43</f>
        <v>0.85117873369812636</v>
      </c>
      <c r="C46" s="62">
        <f t="shared" si="21"/>
        <v>0.85117873369812624</v>
      </c>
      <c r="D46" s="62">
        <f t="shared" si="21"/>
        <v>0.85117873369812624</v>
      </c>
      <c r="E46" s="62">
        <f t="shared" si="21"/>
        <v>0.85117873369812636</v>
      </c>
      <c r="F46" s="62">
        <f t="shared" si="21"/>
        <v>0.85117873369812636</v>
      </c>
      <c r="G46" s="62">
        <f t="shared" si="21"/>
        <v>0.85117873369812636</v>
      </c>
      <c r="H46" s="62">
        <f t="shared" si="21"/>
        <v>0.85117873369812636</v>
      </c>
      <c r="I46" s="62">
        <f t="shared" si="21"/>
        <v>0.85117873369812636</v>
      </c>
      <c r="J46" s="62">
        <f t="shared" si="21"/>
        <v>0.85117873369812636</v>
      </c>
      <c r="K46" s="62">
        <f t="shared" si="21"/>
        <v>0.85117873369812636</v>
      </c>
      <c r="L46" s="62">
        <f t="shared" si="21"/>
        <v>0.85117873369812636</v>
      </c>
      <c r="M46" s="62">
        <f t="shared" si="21"/>
        <v>0.86529100825416261</v>
      </c>
      <c r="N46" s="62">
        <f t="shared" si="21"/>
        <v>0.93311836177569951</v>
      </c>
      <c r="O46" s="62">
        <f t="shared" si="21"/>
        <v>0.8968735723708835</v>
      </c>
      <c r="P46" s="62">
        <f t="shared" si="21"/>
        <v>0.8883992732842857</v>
      </c>
      <c r="Q46" s="62">
        <f t="shared" si="21"/>
        <v>0.86481742124613803</v>
      </c>
      <c r="R46" s="62">
        <f t="shared" si="21"/>
        <v>0.85932874487899291</v>
      </c>
      <c r="S46" s="62">
        <f t="shared" si="21"/>
        <v>0.84990543902823057</v>
      </c>
      <c r="T46" s="62">
        <f t="shared" si="21"/>
        <v>0.85443620730373249</v>
      </c>
      <c r="U46" s="62">
        <f t="shared" si="21"/>
        <v>0.86189998005429946</v>
      </c>
      <c r="V46" s="62">
        <f>V45/V43</f>
        <v>0.87333112057450912</v>
      </c>
      <c r="W46" s="62">
        <f>W45/W43</f>
        <v>0.85117873369812636</v>
      </c>
      <c r="Y46" s="20"/>
      <c r="Z46" s="20"/>
      <c r="AA46" s="20"/>
      <c r="AB46" s="20"/>
      <c r="AC46" s="20"/>
      <c r="AD46" s="20"/>
      <c r="AE46" s="20"/>
      <c r="AF46" s="20"/>
      <c r="AG46" s="20"/>
      <c r="AH46" s="20"/>
      <c r="AI46" s="20"/>
      <c r="AJ46" s="20"/>
      <c r="AK46" s="20"/>
      <c r="AL46" s="20"/>
      <c r="AM46" s="20"/>
      <c r="AN46" s="20"/>
      <c r="AO46" s="20"/>
      <c r="AP46" s="20"/>
      <c r="AQ46" s="20"/>
      <c r="AR46" s="20"/>
    </row>
    <row r="47" spans="1:44" ht="13.15" customHeight="1"/>
    <row r="48" spans="1:44">
      <c r="A48" s="53" t="s">
        <v>48</v>
      </c>
      <c r="Q48" s="53"/>
      <c r="R48" s="64">
        <f>R17/R16</f>
        <v>0.36415701493135993</v>
      </c>
    </row>
    <row r="49" spans="1:49">
      <c r="A49" s="54" t="s">
        <v>49</v>
      </c>
      <c r="B49" s="11"/>
      <c r="C49" s="11"/>
      <c r="D49" s="11"/>
      <c r="E49" s="11"/>
      <c r="F49" s="11"/>
      <c r="G49" s="11"/>
      <c r="H49" s="11"/>
      <c r="I49" s="11"/>
      <c r="J49" s="11"/>
      <c r="K49" s="11"/>
      <c r="L49" s="11"/>
      <c r="M49" s="11"/>
      <c r="N49" s="11"/>
      <c r="O49" s="11"/>
      <c r="P49" s="11"/>
      <c r="Q49" s="54"/>
      <c r="R49" s="65">
        <f>R18/R16</f>
        <v>0.5980709565496426</v>
      </c>
      <c r="S49" s="11"/>
      <c r="T49" s="11"/>
      <c r="U49" s="11"/>
      <c r="V49" s="11"/>
      <c r="W49" s="11"/>
      <c r="AD49" s="19"/>
      <c r="AE49" s="19"/>
      <c r="AF49" s="19"/>
      <c r="AG49" s="19"/>
      <c r="AH49" s="19"/>
      <c r="AI49" s="19"/>
      <c r="AJ49" s="19"/>
      <c r="AK49" s="19"/>
      <c r="AL49" s="19"/>
      <c r="AM49" s="19"/>
      <c r="AN49" s="19"/>
      <c r="AO49" s="19"/>
      <c r="AP49" s="19"/>
      <c r="AQ49" s="19"/>
      <c r="AR49" s="19"/>
      <c r="AS49" s="19"/>
    </row>
    <row r="50" spans="1:49" ht="16.149999999999999" customHeight="1">
      <c r="A50" s="11"/>
      <c r="B50" s="11"/>
      <c r="C50" s="11"/>
      <c r="S50" s="11"/>
      <c r="T50" s="11"/>
      <c r="U50" s="11"/>
      <c r="V50" s="11"/>
      <c r="W50" s="11"/>
      <c r="AD50" s="19"/>
      <c r="AE50" s="19"/>
      <c r="AF50" s="19"/>
      <c r="AG50" s="19"/>
      <c r="AH50" s="19"/>
      <c r="AI50" s="19"/>
      <c r="AJ50" s="19"/>
      <c r="AK50" s="19"/>
      <c r="AL50" s="19"/>
      <c r="AM50" s="19"/>
      <c r="AN50" s="19"/>
      <c r="AO50" s="19"/>
      <c r="AP50" s="19"/>
      <c r="AQ50" s="19"/>
      <c r="AR50" s="19"/>
      <c r="AS50" s="19"/>
    </row>
    <row r="51" spans="1:49" ht="32.5" customHeight="1">
      <c r="A51" s="37"/>
      <c r="B51" s="38"/>
      <c r="C51" s="38"/>
      <c r="D51" s="38"/>
      <c r="E51" s="38"/>
      <c r="F51" s="38"/>
      <c r="G51" s="38"/>
      <c r="H51" s="38"/>
      <c r="I51" s="38"/>
      <c r="J51" s="38"/>
      <c r="K51" s="38"/>
      <c r="L51" s="38"/>
      <c r="M51" s="38"/>
      <c r="N51" s="38"/>
      <c r="O51" s="38"/>
      <c r="P51" s="38"/>
      <c r="Q51" s="38"/>
      <c r="R51" s="38"/>
      <c r="S51" s="38"/>
      <c r="T51" s="38"/>
      <c r="U51" s="38"/>
      <c r="V51" s="38"/>
      <c r="W51" s="25"/>
      <c r="AD51" s="19"/>
      <c r="AE51" s="19"/>
      <c r="AF51" s="19"/>
      <c r="AG51" s="19"/>
      <c r="AH51" s="19"/>
      <c r="AI51" s="19"/>
      <c r="AJ51" s="19"/>
      <c r="AK51" s="19"/>
      <c r="AL51" s="19"/>
      <c r="AM51" s="19"/>
      <c r="AN51" s="19"/>
      <c r="AO51" s="19"/>
      <c r="AP51" s="19"/>
      <c r="AQ51" s="19"/>
      <c r="AR51" s="19"/>
      <c r="AS51" s="19"/>
    </row>
    <row r="52" spans="1:49" ht="16.149999999999999" customHeight="1">
      <c r="A52" s="11"/>
      <c r="B52" s="11"/>
      <c r="C52" s="11"/>
      <c r="S52" s="11"/>
      <c r="T52" s="11"/>
      <c r="U52" s="11"/>
      <c r="V52" s="11"/>
      <c r="W52" s="11"/>
      <c r="AD52" s="19"/>
      <c r="AE52" s="19"/>
      <c r="AF52" s="19"/>
      <c r="AG52" s="19"/>
      <c r="AH52" s="19"/>
      <c r="AI52" s="19"/>
      <c r="AJ52" s="19"/>
      <c r="AK52" s="19"/>
      <c r="AL52" s="19"/>
      <c r="AM52" s="19"/>
      <c r="AN52" s="19"/>
      <c r="AO52" s="19"/>
      <c r="AP52" s="19"/>
      <c r="AQ52" s="19"/>
      <c r="AR52" s="19"/>
      <c r="AS52" s="19"/>
      <c r="AT52" s="19"/>
      <c r="AU52" s="19"/>
      <c r="AV52" s="19"/>
      <c r="AW52" s="19"/>
    </row>
    <row r="53" spans="1:49" ht="16.149999999999999" customHeight="1">
      <c r="A53" s="12"/>
      <c r="B53" s="11"/>
      <c r="C53" s="11"/>
      <c r="D53" s="11"/>
      <c r="E53" s="11"/>
      <c r="F53" s="11"/>
      <c r="G53" s="11"/>
      <c r="H53" s="11"/>
      <c r="I53" s="11"/>
      <c r="J53" s="11"/>
      <c r="K53" s="11"/>
      <c r="L53" s="11"/>
      <c r="M53" s="11"/>
      <c r="N53" s="11"/>
      <c r="O53" s="11"/>
      <c r="P53" s="11"/>
      <c r="Q53" s="11"/>
      <c r="R53" s="11"/>
      <c r="S53" s="11"/>
      <c r="T53" s="11"/>
      <c r="U53" s="11"/>
      <c r="V53" s="11"/>
      <c r="X53" s="11"/>
      <c r="AD53" s="19"/>
      <c r="AE53" s="19"/>
      <c r="AF53" s="19"/>
      <c r="AG53" s="19"/>
      <c r="AH53" s="19"/>
      <c r="AI53" s="19"/>
      <c r="AJ53" s="19"/>
      <c r="AK53" s="19"/>
      <c r="AL53" s="19"/>
      <c r="AM53" s="19"/>
      <c r="AN53" s="19"/>
      <c r="AO53" s="19"/>
      <c r="AP53" s="19"/>
      <c r="AQ53" s="19"/>
      <c r="AR53" s="19"/>
      <c r="AS53" s="19"/>
      <c r="AT53" s="19"/>
      <c r="AU53" s="19"/>
      <c r="AV53" s="19"/>
      <c r="AW53" s="19"/>
    </row>
    <row r="54" spans="1:49" ht="16.149999999999999" customHeight="1">
      <c r="A54" s="22"/>
      <c r="B54" s="11"/>
      <c r="C54" s="11"/>
      <c r="D54" s="11"/>
      <c r="E54" s="11"/>
      <c r="F54" s="11"/>
      <c r="G54" s="11"/>
      <c r="H54" s="11"/>
      <c r="I54" s="11"/>
      <c r="J54" s="11"/>
      <c r="K54" s="11"/>
      <c r="L54" s="11"/>
      <c r="M54" s="11"/>
      <c r="N54" s="11"/>
      <c r="O54" s="11"/>
      <c r="P54" s="11"/>
      <c r="Q54" s="11"/>
      <c r="R54" s="11"/>
      <c r="S54" s="11"/>
      <c r="T54" s="11"/>
      <c r="U54" s="11"/>
      <c r="V54" s="11"/>
      <c r="W54" s="11"/>
      <c r="AD54" s="19"/>
      <c r="AE54" s="19"/>
      <c r="AF54" s="19"/>
      <c r="AG54" s="19"/>
      <c r="AH54" s="19"/>
      <c r="AI54" s="19"/>
      <c r="AJ54" s="19"/>
      <c r="AK54" s="19"/>
      <c r="AL54" s="19"/>
      <c r="AM54" s="19"/>
      <c r="AN54" s="19"/>
      <c r="AO54" s="19"/>
      <c r="AP54" s="19"/>
      <c r="AQ54" s="19"/>
      <c r="AR54" s="19"/>
      <c r="AS54" s="19"/>
      <c r="AT54" s="19"/>
      <c r="AU54" s="19"/>
      <c r="AV54" s="19"/>
      <c r="AW54" s="19"/>
    </row>
    <row r="55" spans="1:49" ht="16.149999999999999" customHeight="1">
      <c r="A55" s="23"/>
      <c r="C55" s="16"/>
      <c r="D55" s="16"/>
      <c r="E55" s="16"/>
      <c r="F55" s="16"/>
      <c r="G55" s="16"/>
      <c r="H55" s="16"/>
      <c r="I55" s="16"/>
      <c r="J55" s="16"/>
      <c r="K55" s="16"/>
      <c r="L55" s="16"/>
      <c r="M55" s="16"/>
      <c r="N55" s="16"/>
      <c r="O55" s="16"/>
      <c r="P55" s="16"/>
      <c r="Q55" s="16"/>
      <c r="R55" s="16"/>
      <c r="S55" s="16"/>
      <c r="T55" s="16"/>
      <c r="U55" s="16"/>
      <c r="V55" s="16"/>
      <c r="W55" s="16"/>
      <c r="AD55" s="19"/>
      <c r="AE55" s="19"/>
      <c r="AF55" s="19"/>
      <c r="AG55" s="19"/>
      <c r="AH55" s="19"/>
      <c r="AI55" s="19"/>
      <c r="AJ55" s="19"/>
      <c r="AK55" s="19"/>
      <c r="AL55" s="19"/>
      <c r="AM55" s="19"/>
      <c r="AN55" s="19"/>
      <c r="AO55" s="19"/>
      <c r="AP55" s="19"/>
      <c r="AQ55" s="19"/>
      <c r="AR55" s="19"/>
      <c r="AS55" s="19"/>
      <c r="AT55" s="19"/>
      <c r="AU55" s="19"/>
      <c r="AV55" s="19"/>
      <c r="AW55" s="19"/>
    </row>
    <row r="56" spans="1:49" ht="16.149999999999999" customHeight="1">
      <c r="A56" s="24"/>
      <c r="B56" s="11"/>
      <c r="C56" s="11"/>
      <c r="D56" s="11"/>
      <c r="E56" s="11"/>
      <c r="F56" s="11"/>
      <c r="G56" s="11"/>
      <c r="H56" s="11"/>
      <c r="I56" s="11"/>
      <c r="J56" s="11"/>
      <c r="K56" s="11"/>
      <c r="L56" s="11"/>
      <c r="M56" s="11"/>
      <c r="N56" s="11"/>
      <c r="O56" s="11"/>
      <c r="P56" s="11"/>
      <c r="Q56" s="11"/>
      <c r="R56" s="11"/>
      <c r="S56" s="11"/>
      <c r="T56" s="11"/>
      <c r="U56" s="11"/>
      <c r="V56" s="11"/>
      <c r="W56" s="11"/>
      <c r="AD56" s="19"/>
      <c r="AE56" s="19"/>
      <c r="AF56" s="19"/>
      <c r="AG56" s="19"/>
      <c r="AH56" s="19"/>
      <c r="AI56" s="19"/>
      <c r="AJ56" s="19"/>
      <c r="AK56" s="19"/>
      <c r="AL56" s="19"/>
      <c r="AM56" s="19"/>
      <c r="AN56" s="19"/>
      <c r="AO56" s="19"/>
      <c r="AP56" s="19"/>
      <c r="AQ56" s="19"/>
      <c r="AR56" s="19"/>
      <c r="AS56" s="19"/>
      <c r="AT56" s="19"/>
      <c r="AU56" s="19"/>
      <c r="AV56" s="19"/>
      <c r="AW56" s="19"/>
    </row>
    <row r="57" spans="1:49" ht="16.149999999999999" customHeight="1">
      <c r="A57" s="24"/>
      <c r="B57" s="11"/>
      <c r="C57" s="11"/>
      <c r="D57" s="11"/>
      <c r="E57" s="11"/>
      <c r="F57" s="11"/>
      <c r="G57" s="11"/>
      <c r="H57" s="11"/>
      <c r="I57" s="11"/>
      <c r="J57" s="11"/>
      <c r="K57" s="11"/>
      <c r="L57" s="11"/>
      <c r="M57" s="11"/>
      <c r="N57" s="11"/>
      <c r="O57" s="11"/>
      <c r="P57" s="11"/>
      <c r="Q57" s="11"/>
      <c r="R57" s="11"/>
      <c r="S57" s="11"/>
      <c r="T57" s="11"/>
      <c r="U57" s="11"/>
      <c r="V57" s="11"/>
      <c r="W57" s="11"/>
      <c r="AD57" s="19"/>
      <c r="AE57" s="19"/>
      <c r="AF57" s="19"/>
      <c r="AG57" s="19"/>
      <c r="AH57" s="19"/>
      <c r="AI57" s="19"/>
      <c r="AJ57" s="19"/>
      <c r="AK57" s="19"/>
      <c r="AL57" s="19"/>
      <c r="AM57" s="19"/>
      <c r="AN57" s="19"/>
      <c r="AO57" s="19"/>
      <c r="AP57" s="19"/>
      <c r="AQ57" s="19"/>
      <c r="AR57" s="19"/>
      <c r="AS57" s="19"/>
      <c r="AT57" s="19"/>
      <c r="AU57" s="19"/>
      <c r="AV57" s="19"/>
      <c r="AW57" s="19"/>
    </row>
    <row r="58" spans="1:49" ht="16.149999999999999" customHeight="1">
      <c r="A58" s="24"/>
      <c r="B58" s="11"/>
      <c r="C58" s="11"/>
      <c r="D58" s="11"/>
      <c r="E58" s="11"/>
      <c r="F58" s="11"/>
      <c r="G58" s="11"/>
      <c r="H58" s="11"/>
      <c r="I58" s="11"/>
      <c r="J58" s="11"/>
      <c r="K58" s="11"/>
      <c r="L58" s="11"/>
      <c r="M58" s="11"/>
      <c r="N58" s="11"/>
      <c r="O58" s="11"/>
      <c r="P58" s="11"/>
      <c r="Q58" s="11"/>
      <c r="R58" s="11"/>
      <c r="S58" s="11"/>
      <c r="T58" s="11"/>
      <c r="U58" s="11"/>
      <c r="V58" s="11"/>
      <c r="W58" s="11"/>
      <c r="AD58" s="19"/>
      <c r="AE58" s="19"/>
      <c r="AF58" s="19"/>
      <c r="AG58" s="19"/>
      <c r="AH58" s="19"/>
      <c r="AI58" s="19"/>
      <c r="AJ58" s="19"/>
      <c r="AK58" s="19"/>
      <c r="AL58" s="19"/>
      <c r="AM58" s="19"/>
      <c r="AN58" s="19"/>
      <c r="AO58" s="19"/>
      <c r="AP58" s="19"/>
      <c r="AQ58" s="19"/>
      <c r="AR58" s="19"/>
      <c r="AS58" s="19"/>
      <c r="AT58" s="19"/>
      <c r="AU58" s="19"/>
      <c r="AV58" s="19"/>
      <c r="AW58" s="19"/>
    </row>
    <row r="59" spans="1:49" ht="16.149999999999999" customHeight="1">
      <c r="A59" s="17"/>
      <c r="B59" s="11"/>
      <c r="C59" s="11"/>
      <c r="D59" s="11"/>
      <c r="E59" s="11"/>
      <c r="F59" s="11"/>
      <c r="G59" s="11"/>
      <c r="H59" s="11"/>
      <c r="I59" s="11"/>
      <c r="J59" s="11"/>
      <c r="K59" s="11"/>
      <c r="L59" s="11"/>
      <c r="M59" s="11"/>
      <c r="N59" s="11"/>
      <c r="O59" s="11"/>
      <c r="P59" s="11"/>
      <c r="Q59" s="11"/>
      <c r="R59" s="11"/>
      <c r="S59" s="11"/>
      <c r="T59" s="11"/>
      <c r="U59" s="11"/>
      <c r="V59" s="11"/>
      <c r="W59" s="11"/>
      <c r="AD59" s="19"/>
      <c r="AE59" s="19"/>
      <c r="AF59" s="19"/>
      <c r="AG59" s="19"/>
      <c r="AH59" s="19"/>
      <c r="AI59" s="19"/>
      <c r="AJ59" s="19"/>
      <c r="AK59" s="19"/>
      <c r="AL59" s="19"/>
      <c r="AM59" s="19"/>
      <c r="AN59" s="19"/>
      <c r="AO59" s="19"/>
      <c r="AP59" s="19"/>
      <c r="AQ59" s="19"/>
      <c r="AR59" s="19"/>
      <c r="AS59" s="19"/>
      <c r="AT59" s="19"/>
      <c r="AU59" s="19"/>
      <c r="AV59" s="19"/>
      <c r="AW59" s="19"/>
    </row>
    <row r="60" spans="1:49" ht="16.149999999999999" customHeight="1">
      <c r="A60" s="11"/>
      <c r="B60" s="11"/>
      <c r="C60" s="11"/>
      <c r="D60" s="11"/>
      <c r="E60" s="11"/>
      <c r="F60" s="11"/>
      <c r="G60" s="11"/>
      <c r="H60" s="11"/>
      <c r="I60" s="11"/>
      <c r="J60" s="11"/>
      <c r="K60" s="11"/>
      <c r="L60" s="11"/>
      <c r="M60" s="11"/>
      <c r="N60" s="11"/>
      <c r="O60" s="11"/>
      <c r="P60" s="11"/>
      <c r="Q60" s="11"/>
      <c r="R60" s="11"/>
      <c r="S60" s="11"/>
      <c r="T60" s="11"/>
      <c r="U60" s="11"/>
      <c r="V60" s="11"/>
      <c r="W60" s="11"/>
      <c r="AD60" s="19"/>
      <c r="AE60" s="19"/>
      <c r="AF60" s="19"/>
      <c r="AG60" s="19"/>
      <c r="AH60" s="19"/>
      <c r="AI60" s="19"/>
      <c r="AJ60" s="19"/>
      <c r="AK60" s="19"/>
      <c r="AL60" s="19"/>
      <c r="AM60" s="19"/>
      <c r="AN60" s="19"/>
      <c r="AO60" s="19"/>
      <c r="AP60" s="19"/>
      <c r="AQ60" s="19"/>
      <c r="AR60" s="19"/>
      <c r="AS60" s="19"/>
      <c r="AT60" s="19"/>
      <c r="AU60" s="19"/>
      <c r="AV60" s="19"/>
      <c r="AW60" s="19"/>
    </row>
    <row r="61" spans="1:49" ht="16.149999999999999" customHeight="1">
      <c r="A61" s="11"/>
      <c r="B61" s="11"/>
      <c r="C61" s="11"/>
      <c r="D61" s="11"/>
      <c r="E61" s="11"/>
      <c r="F61" s="11"/>
      <c r="G61" s="11"/>
      <c r="H61" s="11"/>
      <c r="I61" s="11"/>
      <c r="J61" s="11"/>
      <c r="K61" s="11"/>
      <c r="L61" s="11"/>
      <c r="M61" s="11"/>
      <c r="N61" s="11"/>
      <c r="O61" s="11"/>
      <c r="P61" s="11"/>
      <c r="Q61" s="11"/>
      <c r="R61" s="11"/>
      <c r="S61" s="11"/>
      <c r="T61" s="11"/>
      <c r="U61" s="11"/>
      <c r="V61" s="11"/>
      <c r="W61" s="11"/>
      <c r="AD61" s="19"/>
      <c r="AE61" s="19"/>
      <c r="AF61" s="19"/>
      <c r="AG61" s="19"/>
      <c r="AH61" s="19"/>
      <c r="AI61" s="19"/>
      <c r="AJ61" s="19"/>
      <c r="AK61" s="19"/>
      <c r="AL61" s="19"/>
      <c r="AM61" s="19"/>
      <c r="AN61" s="19"/>
      <c r="AO61" s="19"/>
      <c r="AP61" s="19"/>
      <c r="AQ61" s="19"/>
      <c r="AR61" s="19"/>
      <c r="AS61" s="19"/>
      <c r="AT61" s="19"/>
      <c r="AU61" s="19"/>
      <c r="AV61" s="19"/>
      <c r="AW61" s="19"/>
    </row>
    <row r="62" spans="1:49" ht="16.149999999999999" customHeight="1">
      <c r="A62" s="11"/>
      <c r="B62" s="21"/>
      <c r="C62" s="21"/>
      <c r="D62" s="21"/>
      <c r="E62" s="21"/>
      <c r="F62" s="21"/>
      <c r="G62" s="21"/>
      <c r="H62" s="21"/>
      <c r="I62" s="21"/>
      <c r="J62" s="21"/>
      <c r="K62" s="21"/>
      <c r="L62" s="21"/>
      <c r="M62" s="21"/>
      <c r="N62" s="21"/>
      <c r="O62" s="21"/>
      <c r="P62" s="21"/>
      <c r="Q62" s="21"/>
      <c r="R62" s="21"/>
      <c r="S62" s="21"/>
      <c r="T62" s="21"/>
      <c r="U62" s="21"/>
      <c r="V62" s="21"/>
      <c r="W62" s="11"/>
      <c r="AD62" s="19"/>
      <c r="AE62" s="19"/>
      <c r="AF62" s="19"/>
      <c r="AG62" s="19"/>
      <c r="AH62" s="19"/>
      <c r="AI62" s="19"/>
      <c r="AJ62" s="19"/>
      <c r="AK62" s="19"/>
      <c r="AL62" s="19"/>
      <c r="AM62" s="19"/>
      <c r="AN62" s="19"/>
      <c r="AO62" s="19"/>
      <c r="AP62" s="19"/>
      <c r="AQ62" s="19"/>
      <c r="AR62" s="19"/>
      <c r="AS62" s="19"/>
      <c r="AT62" s="19"/>
      <c r="AU62" s="19"/>
      <c r="AV62" s="19"/>
      <c r="AW62" s="19"/>
    </row>
    <row r="63" spans="1:49" ht="16.149999999999999" customHeight="1">
      <c r="A63" s="11"/>
      <c r="B63" s="11"/>
      <c r="C63" s="11"/>
      <c r="D63" s="11"/>
      <c r="E63" s="11"/>
      <c r="F63" s="11"/>
      <c r="G63" s="11"/>
      <c r="H63" s="11"/>
      <c r="I63" s="11"/>
      <c r="J63" s="11"/>
      <c r="K63" s="11"/>
      <c r="L63" s="11"/>
      <c r="M63" s="11"/>
      <c r="N63" s="11"/>
      <c r="O63" s="11"/>
      <c r="P63" s="11"/>
      <c r="Q63" s="11"/>
      <c r="R63" s="11"/>
      <c r="S63" s="11"/>
      <c r="T63" s="11"/>
      <c r="U63" s="11"/>
      <c r="V63" s="11"/>
      <c r="W63" s="11"/>
      <c r="AD63" s="19"/>
      <c r="AE63" s="19"/>
      <c r="AF63" s="19"/>
      <c r="AG63" s="19"/>
      <c r="AH63" s="19"/>
      <c r="AI63" s="19"/>
      <c r="AJ63" s="19"/>
      <c r="AK63" s="19"/>
      <c r="AL63" s="19"/>
      <c r="AM63" s="19"/>
      <c r="AN63" s="19"/>
      <c r="AO63" s="19"/>
      <c r="AP63" s="19"/>
      <c r="AQ63" s="19"/>
      <c r="AR63" s="19"/>
      <c r="AS63" s="19"/>
      <c r="AT63" s="19"/>
      <c r="AU63" s="19"/>
      <c r="AV63" s="19"/>
      <c r="AW63" s="19"/>
    </row>
    <row r="64" spans="1:49" ht="16.149999999999999" customHeight="1">
      <c r="A64" s="11"/>
      <c r="B64" s="11"/>
      <c r="C64" s="11"/>
      <c r="D64" s="11"/>
      <c r="E64" s="11"/>
      <c r="F64" s="11"/>
      <c r="G64" s="11"/>
      <c r="H64" s="11"/>
      <c r="I64" s="11"/>
      <c r="J64" s="11"/>
      <c r="K64" s="11"/>
      <c r="L64" s="11"/>
      <c r="M64" s="11"/>
      <c r="N64" s="11"/>
      <c r="O64" s="11"/>
      <c r="P64" s="11"/>
      <c r="Q64" s="11"/>
      <c r="R64" s="11"/>
      <c r="S64" s="11"/>
      <c r="T64" s="11"/>
      <c r="U64" s="11"/>
      <c r="V64" s="11"/>
      <c r="W64" s="11"/>
      <c r="AD64" s="19"/>
      <c r="AE64" s="19"/>
      <c r="AF64" s="19"/>
      <c r="AG64" s="19"/>
      <c r="AH64" s="19"/>
      <c r="AI64" s="19"/>
      <c r="AJ64" s="19"/>
      <c r="AK64" s="19"/>
      <c r="AL64" s="19"/>
      <c r="AM64" s="19"/>
      <c r="AN64" s="19"/>
      <c r="AO64" s="19"/>
      <c r="AP64" s="19"/>
      <c r="AQ64" s="19"/>
      <c r="AR64" s="19"/>
      <c r="AS64" s="19"/>
      <c r="AT64" s="19"/>
      <c r="AU64" s="19"/>
      <c r="AV64" s="19"/>
      <c r="AW64" s="19"/>
    </row>
    <row r="65" spans="1:49" ht="16.149999999999999" customHeight="1">
      <c r="A65" s="11"/>
      <c r="B65" s="11"/>
      <c r="C65" s="11"/>
      <c r="D65" s="11"/>
      <c r="E65" s="11"/>
      <c r="F65" s="11"/>
      <c r="G65" s="11"/>
      <c r="H65" s="11"/>
      <c r="I65" s="11"/>
      <c r="J65" s="11"/>
      <c r="K65" s="11"/>
      <c r="L65" s="11"/>
      <c r="M65" s="11"/>
      <c r="N65" s="11"/>
      <c r="O65" s="11"/>
      <c r="P65" s="11"/>
      <c r="Q65" s="11"/>
      <c r="R65" s="11"/>
      <c r="S65" s="11"/>
      <c r="T65" s="11"/>
      <c r="U65" s="11"/>
      <c r="V65" s="11"/>
      <c r="W65" s="11"/>
      <c r="AD65" s="19"/>
      <c r="AE65" s="19"/>
      <c r="AF65" s="19"/>
      <c r="AG65" s="19"/>
      <c r="AH65" s="19"/>
      <c r="AI65" s="19"/>
      <c r="AJ65" s="19"/>
      <c r="AK65" s="19"/>
      <c r="AL65" s="19"/>
      <c r="AM65" s="19"/>
      <c r="AN65" s="19"/>
      <c r="AO65" s="19"/>
      <c r="AP65" s="19"/>
      <c r="AQ65" s="19"/>
      <c r="AR65" s="19"/>
      <c r="AS65" s="19"/>
      <c r="AT65" s="19"/>
      <c r="AU65" s="19"/>
      <c r="AV65" s="19"/>
      <c r="AW65" s="19"/>
    </row>
    <row r="66" spans="1:49">
      <c r="AD66" s="19"/>
      <c r="AE66" s="19"/>
      <c r="AF66" s="19"/>
      <c r="AG66" s="19"/>
      <c r="AH66" s="19"/>
      <c r="AI66" s="19"/>
      <c r="AJ66" s="19"/>
      <c r="AK66" s="19"/>
      <c r="AL66" s="19"/>
      <c r="AM66" s="19"/>
      <c r="AN66" s="19"/>
      <c r="AO66" s="19"/>
      <c r="AP66" s="19"/>
      <c r="AQ66" s="19"/>
      <c r="AR66" s="19"/>
      <c r="AS66" s="19"/>
      <c r="AT66" s="19"/>
      <c r="AU66" s="19"/>
      <c r="AV66" s="19"/>
      <c r="AW66" s="19"/>
    </row>
    <row r="67" spans="1:49">
      <c r="AD67" s="19"/>
      <c r="AE67" s="19"/>
      <c r="AF67" s="19"/>
      <c r="AG67" s="19"/>
      <c r="AH67" s="19"/>
      <c r="AI67" s="19"/>
      <c r="AJ67" s="19"/>
      <c r="AK67" s="19"/>
      <c r="AL67" s="19"/>
      <c r="AM67" s="19"/>
      <c r="AN67" s="19"/>
      <c r="AO67" s="19"/>
      <c r="AP67" s="19"/>
      <c r="AQ67" s="19"/>
      <c r="AR67" s="19"/>
      <c r="AS67" s="19"/>
      <c r="AT67" s="19"/>
      <c r="AU67" s="19"/>
      <c r="AV67" s="19"/>
      <c r="AW67" s="19"/>
    </row>
    <row r="68" spans="1:49">
      <c r="AD68" s="19"/>
      <c r="AE68" s="19"/>
      <c r="AF68" s="19"/>
      <c r="AG68" s="19"/>
      <c r="AH68" s="19"/>
      <c r="AI68" s="19"/>
      <c r="AJ68" s="19"/>
      <c r="AK68" s="19"/>
      <c r="AL68" s="19"/>
      <c r="AM68" s="19"/>
      <c r="AN68" s="19"/>
      <c r="AO68" s="19"/>
      <c r="AP68" s="19"/>
      <c r="AQ68" s="19"/>
      <c r="AR68" s="19"/>
      <c r="AS68" s="19"/>
      <c r="AT68" s="19"/>
      <c r="AU68" s="19"/>
      <c r="AV68" s="19"/>
      <c r="AW68" s="19"/>
    </row>
    <row r="69" spans="1:49">
      <c r="AD69" s="19"/>
      <c r="AE69" s="19"/>
      <c r="AF69" s="19"/>
      <c r="AG69" s="19"/>
      <c r="AH69" s="19"/>
      <c r="AI69" s="19"/>
      <c r="AJ69" s="19"/>
      <c r="AK69" s="19"/>
      <c r="AL69" s="19"/>
      <c r="AM69" s="19"/>
      <c r="AN69" s="19"/>
      <c r="AO69" s="19"/>
      <c r="AP69" s="19"/>
      <c r="AQ69" s="19"/>
      <c r="AR69" s="19"/>
      <c r="AS69" s="19"/>
      <c r="AT69" s="19"/>
      <c r="AU69" s="19"/>
      <c r="AV69" s="19"/>
      <c r="AW69" s="19"/>
    </row>
    <row r="70" spans="1:49">
      <c r="AD70" s="19"/>
      <c r="AE70" s="19"/>
      <c r="AF70" s="19"/>
      <c r="AG70" s="19"/>
      <c r="AH70" s="19"/>
      <c r="AI70" s="19"/>
      <c r="AJ70" s="19"/>
      <c r="AK70" s="19"/>
      <c r="AL70" s="19"/>
      <c r="AM70" s="19"/>
      <c r="AN70" s="19"/>
      <c r="AO70" s="19"/>
      <c r="AP70" s="19"/>
      <c r="AQ70" s="19"/>
      <c r="AR70" s="19"/>
      <c r="AS70" s="19"/>
      <c r="AT70" s="19"/>
      <c r="AU70" s="19"/>
      <c r="AV70" s="19"/>
      <c r="AW70" s="19"/>
    </row>
    <row r="71" spans="1:49">
      <c r="B71" s="18"/>
      <c r="C71" s="18"/>
      <c r="D71" s="18"/>
      <c r="E71" s="18"/>
      <c r="F71" s="18"/>
      <c r="G71" s="18"/>
      <c r="H71" s="18"/>
      <c r="I71" s="18"/>
      <c r="J71" s="18"/>
      <c r="K71" s="18"/>
      <c r="L71" s="18"/>
      <c r="M71" s="18"/>
      <c r="N71" s="18"/>
      <c r="O71" s="18"/>
      <c r="P71" s="18"/>
      <c r="Q71" s="18"/>
      <c r="R71" s="18"/>
      <c r="S71" s="18"/>
      <c r="T71" s="18"/>
      <c r="U71" s="18"/>
      <c r="V71" s="18"/>
      <c r="AD71" s="19"/>
      <c r="AE71" s="19"/>
      <c r="AF71" s="19"/>
      <c r="AG71" s="19"/>
      <c r="AH71" s="19"/>
      <c r="AI71" s="19"/>
      <c r="AJ71" s="19"/>
      <c r="AK71" s="19"/>
      <c r="AL71" s="19"/>
      <c r="AM71" s="19"/>
      <c r="AN71" s="19"/>
      <c r="AO71" s="19"/>
      <c r="AP71" s="19"/>
      <c r="AQ71" s="19"/>
      <c r="AR71" s="19"/>
      <c r="AS71" s="19"/>
      <c r="AT71" s="19"/>
      <c r="AU71" s="19"/>
      <c r="AV71" s="19"/>
      <c r="AW71" s="19"/>
    </row>
    <row r="72" spans="1:49">
      <c r="B72" s="18"/>
      <c r="C72" s="18"/>
      <c r="D72" s="18"/>
      <c r="E72" s="18"/>
      <c r="F72" s="18"/>
      <c r="G72" s="18"/>
      <c r="H72" s="18"/>
      <c r="I72" s="18"/>
      <c r="J72" s="18"/>
      <c r="K72" s="18"/>
      <c r="L72" s="18"/>
      <c r="M72" s="18"/>
      <c r="N72" s="18"/>
      <c r="O72" s="18"/>
      <c r="P72" s="18"/>
      <c r="Q72" s="18"/>
      <c r="R72" s="18"/>
      <c r="S72" s="18"/>
      <c r="T72" s="18"/>
      <c r="U72" s="18"/>
      <c r="V72" s="18"/>
      <c r="AD72" s="19"/>
      <c r="AE72" s="19"/>
      <c r="AF72" s="19"/>
      <c r="AG72" s="19"/>
      <c r="AH72" s="19"/>
      <c r="AI72" s="19"/>
      <c r="AJ72" s="19"/>
      <c r="AK72" s="19"/>
      <c r="AL72" s="19"/>
      <c r="AM72" s="19"/>
      <c r="AN72" s="19"/>
      <c r="AO72" s="19"/>
      <c r="AP72" s="19"/>
      <c r="AQ72" s="19"/>
      <c r="AR72" s="19"/>
      <c r="AS72" s="19"/>
      <c r="AT72" s="19"/>
      <c r="AU72" s="19"/>
      <c r="AV72" s="19"/>
      <c r="AW72" s="19"/>
    </row>
    <row r="73" spans="1:49">
      <c r="B73" s="18"/>
      <c r="C73" s="18"/>
      <c r="D73" s="18"/>
      <c r="E73" s="18"/>
      <c r="F73" s="18"/>
      <c r="G73" s="18"/>
      <c r="H73" s="18"/>
      <c r="I73" s="18"/>
      <c r="J73" s="18"/>
      <c r="K73" s="18"/>
      <c r="L73" s="18"/>
      <c r="M73" s="18"/>
      <c r="N73" s="18"/>
      <c r="O73" s="18"/>
      <c r="P73" s="18"/>
      <c r="Q73" s="18"/>
      <c r="R73" s="18"/>
      <c r="S73" s="18"/>
      <c r="T73" s="18"/>
      <c r="U73" s="18"/>
      <c r="V73" s="18"/>
      <c r="AD73" s="19"/>
      <c r="AE73" s="19"/>
      <c r="AF73" s="19"/>
      <c r="AG73" s="19"/>
      <c r="AH73" s="19"/>
      <c r="AI73" s="19"/>
      <c r="AJ73" s="19"/>
      <c r="AK73" s="19"/>
      <c r="AL73" s="19"/>
      <c r="AM73" s="19"/>
      <c r="AN73" s="19"/>
      <c r="AO73" s="19"/>
      <c r="AP73" s="19"/>
      <c r="AQ73" s="19"/>
      <c r="AR73" s="19"/>
      <c r="AS73" s="19"/>
      <c r="AT73" s="19"/>
      <c r="AU73" s="19"/>
      <c r="AV73" s="19"/>
      <c r="AW73" s="19"/>
    </row>
    <row r="74" spans="1:49">
      <c r="B74" s="18"/>
      <c r="C74" s="18"/>
      <c r="D74" s="18"/>
      <c r="E74" s="18"/>
      <c r="F74" s="18"/>
      <c r="G74" s="18"/>
      <c r="H74" s="18"/>
      <c r="I74" s="18"/>
      <c r="J74" s="18"/>
      <c r="K74" s="18"/>
      <c r="L74" s="18"/>
      <c r="M74" s="18"/>
      <c r="N74" s="18"/>
      <c r="O74" s="18"/>
      <c r="P74" s="18"/>
      <c r="Q74" s="18"/>
      <c r="R74" s="18"/>
      <c r="S74" s="18"/>
      <c r="T74" s="18"/>
      <c r="U74" s="18"/>
      <c r="V74" s="18"/>
      <c r="AD74" s="19"/>
      <c r="AE74" s="19"/>
      <c r="AF74" s="19"/>
      <c r="AG74" s="19"/>
      <c r="AH74" s="19"/>
      <c r="AI74" s="19"/>
      <c r="AJ74" s="19"/>
      <c r="AK74" s="19"/>
      <c r="AL74" s="19"/>
      <c r="AM74" s="19"/>
      <c r="AN74" s="19"/>
      <c r="AO74" s="19"/>
      <c r="AP74" s="19"/>
      <c r="AQ74" s="19"/>
      <c r="AR74" s="19"/>
      <c r="AS74" s="19"/>
      <c r="AT74" s="19"/>
      <c r="AU74" s="19"/>
      <c r="AV74" s="19"/>
      <c r="AW74" s="19"/>
    </row>
    <row r="75" spans="1:49">
      <c r="AT75" s="19"/>
      <c r="AU75" s="19"/>
      <c r="AV75" s="19"/>
      <c r="AW75" s="19"/>
    </row>
    <row r="76" spans="1:49">
      <c r="AT76" s="19"/>
      <c r="AU76" s="19"/>
      <c r="AV76" s="19"/>
      <c r="AW76" s="19"/>
    </row>
    <row r="77" spans="1:49">
      <c r="AT77" s="19"/>
      <c r="AU77" s="19"/>
      <c r="AV77" s="19"/>
      <c r="AW77" s="19"/>
    </row>
  </sheetData>
  <mergeCells count="4">
    <mergeCell ref="B3:W3"/>
    <mergeCell ref="B4:V4"/>
    <mergeCell ref="B6:W6"/>
    <mergeCell ref="A51:V51"/>
  </mergeCells>
  <pageMargins left="0.23622047244094491" right="0.23622047244094491" top="0.74803149606299213" bottom="0.74803149606299213" header="0.31496062992125984" footer="0.31496062992125984"/>
  <pageSetup paperSize="9" scale="46" fitToWidth="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2</vt:i4>
      </vt:variant>
    </vt:vector>
  </HeadingPairs>
  <TitlesOfParts>
    <vt:vector size="4" baseType="lpstr">
      <vt:lpstr>Table</vt:lpstr>
      <vt:lpstr>Adjustment</vt:lpstr>
      <vt:lpstr>Adjustment!Print_Titles</vt:lpstr>
      <vt:lpstr>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scnyeung</dc:creator>
  <cp:lastModifiedBy>howard wong</cp:lastModifiedBy>
  <cp:lastPrinted>2023-01-27T03:08:47Z</cp:lastPrinted>
  <dcterms:created xsi:type="dcterms:W3CDTF">2013-11-21T07:17:28Z</dcterms:created>
  <dcterms:modified xsi:type="dcterms:W3CDTF">2024-06-18T07:18:17Z</dcterms:modified>
</cp:coreProperties>
</file>