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ekeompyuteo/Documents/대학교 자료/2020메이커톤/"/>
    </mc:Choice>
  </mc:AlternateContent>
  <xr:revisionPtr revIDLastSave="0" documentId="13_ncr:1_{9AC19F32-C074-5E4E-8C10-6F5E34E6921D}" xr6:coauthVersionLast="45" xr6:coauthVersionMax="45" xr10:uidLastSave="{00000000-0000-0000-0000-000000000000}"/>
  <bookViews>
    <workbookView xWindow="0" yWindow="460" windowWidth="28800" windowHeight="16280" xr2:uid="{C549DCD6-A8DD-C14E-8E79-8DFE8BF9BD20}"/>
  </bookViews>
  <sheets>
    <sheet name="대출금리금액로직" sheetId="1" r:id="rId1"/>
    <sheet name="아파트(후순위)" sheetId="2" r:id="rId2"/>
    <sheet name="빌라(서울)" sheetId="3" r:id="rId3"/>
    <sheet name="오피스텔(서울)" sheetId="4" r:id="rId4"/>
    <sheet name="주택(서울)" sheetId="5" r:id="rId5"/>
    <sheet name="지역별분류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29" i="2"/>
  <c r="D30" i="2"/>
  <c r="D31" i="2"/>
  <c r="D32" i="2"/>
  <c r="D28" i="2"/>
  <c r="D22" i="2"/>
  <c r="D23" i="2"/>
  <c r="D24" i="2"/>
  <c r="D25" i="2"/>
  <c r="D26" i="2"/>
  <c r="D27" i="2"/>
  <c r="D21" i="2"/>
  <c r="D16" i="2"/>
  <c r="D17" i="2"/>
  <c r="D18" i="2"/>
  <c r="D19" i="2"/>
  <c r="D20" i="2"/>
  <c r="D14" i="2"/>
  <c r="D15" i="2"/>
  <c r="D13" i="2"/>
  <c r="D12" i="2"/>
  <c r="D11" i="2"/>
  <c r="D10" i="2"/>
  <c r="D9" i="2"/>
  <c r="D8" i="2"/>
  <c r="D7" i="2"/>
  <c r="D6" i="2"/>
  <c r="D5" i="2"/>
  <c r="D4" i="2"/>
  <c r="D3" i="2"/>
  <c r="D2" i="2"/>
  <c r="C12" i="1"/>
  <c r="C10" i="1"/>
  <c r="C11" i="1" s="1"/>
  <c r="C13" i="1" s="1"/>
  <c r="C14" i="1" s="1"/>
</calcChain>
</file>

<file path=xl/sharedStrings.xml><?xml version="1.0" encoding="utf-8"?>
<sst xmlns="http://schemas.openxmlformats.org/spreadsheetml/2006/main" count="132" uniqueCount="77">
  <si>
    <t>로직 계산식</t>
    <phoneticPr fontId="2" type="noConversion"/>
  </si>
  <si>
    <t>80~84.9%</t>
  </si>
  <si>
    <t>75~79.9%</t>
  </si>
  <si>
    <t>70~74.9%</t>
  </si>
  <si>
    <t>65~69.9%</t>
  </si>
  <si>
    <t>60~64.9%</t>
  </si>
  <si>
    <r>
      <rPr>
        <sz val="10"/>
        <color theme="1"/>
        <rFont val="나눔고딕"/>
        <family val="2"/>
        <charset val="129"/>
      </rPr>
      <t>그 외 지역</t>
    </r>
  </si>
  <si>
    <t>55~59.9%</t>
  </si>
  <si>
    <t>50~54.9%</t>
  </si>
  <si>
    <r>
      <rPr>
        <sz val="10"/>
        <color theme="1"/>
        <rFont val="나눔고딕"/>
        <family val="2"/>
        <charset val="129"/>
      </rPr>
      <t>조정대상지구</t>
    </r>
  </si>
  <si>
    <t>45~49.9%</t>
  </si>
  <si>
    <t>40~44.9%</t>
  </si>
  <si>
    <r>
      <rPr>
        <sz val="10"/>
        <color theme="1"/>
        <rFont val="나눔고딕"/>
        <family val="2"/>
        <charset val="129"/>
      </rPr>
      <t>투기과열지구</t>
    </r>
  </si>
  <si>
    <t>85~89.9%</t>
  </si>
  <si>
    <t>서울특별시</t>
  </si>
  <si>
    <t>대출금리</t>
  </si>
  <si>
    <t>LTV</t>
  </si>
  <si>
    <t>빌라의 경우 근저당을 잡을지 공동소유권을 잡을지</t>
  </si>
  <si>
    <t>60~80%</t>
  </si>
  <si>
    <t>그외지역</t>
  </si>
  <si>
    <t>70~85%</t>
  </si>
  <si>
    <t>60~70%</t>
  </si>
  <si>
    <t>50~60%</t>
  </si>
  <si>
    <t>조정대상지역</t>
  </si>
  <si>
    <t>40~60%</t>
  </si>
  <si>
    <t>투기과열지구</t>
  </si>
  <si>
    <t>80~90%</t>
  </si>
  <si>
    <t>실거래가</t>
    <phoneticPr fontId="2" type="noConversion"/>
  </si>
  <si>
    <t>대출 금액</t>
    <phoneticPr fontId="2" type="noConversion"/>
  </si>
  <si>
    <t xml:space="preserve">지역 </t>
    <phoneticPr fontId="2" type="noConversion"/>
  </si>
  <si>
    <t>서울특별시</t>
    <phoneticPr fontId="2" type="noConversion"/>
  </si>
  <si>
    <t>최대LTV</t>
    <phoneticPr fontId="2" type="noConversion"/>
  </si>
  <si>
    <t xml:space="preserve"> 적용 LTV = ( a(선순위대출) +  b(대출금액) ) / c(실거래가)</t>
    <phoneticPr fontId="2" type="noConversion"/>
  </si>
  <si>
    <t>지역최고 LTV</t>
    <phoneticPr fontId="2" type="noConversion"/>
  </si>
  <si>
    <t>선순위대출</t>
    <phoneticPr fontId="2" type="noConversion"/>
  </si>
  <si>
    <t>대출 가능 금액= ( a(실거래가) - ( a(실거래가) * b(지역최대LTV) ) ) * 0.85</t>
    <phoneticPr fontId="2" type="noConversion"/>
  </si>
  <si>
    <t>대출 최고금액</t>
    <phoneticPr fontId="2" type="noConversion"/>
  </si>
  <si>
    <t>대출 최저금리</t>
    <phoneticPr fontId="2" type="noConversion"/>
  </si>
  <si>
    <t>대출 금리 산정</t>
    <phoneticPr fontId="2" type="noConversion"/>
  </si>
  <si>
    <t>대출 가능 금액</t>
    <phoneticPr fontId="2" type="noConversion"/>
  </si>
  <si>
    <t>투기과열지구</t>
    <phoneticPr fontId="2" type="noConversion"/>
  </si>
  <si>
    <t>가중금리</t>
    <phoneticPr fontId="2" type="noConversion"/>
  </si>
  <si>
    <t>대출금리산정 = 가중금리로 계산함 LTV 80% 까지 대출을 받았다면 그에 맞는 금리로 산정</t>
    <phoneticPr fontId="2" type="noConversion"/>
  </si>
  <si>
    <t>대출LTV</t>
    <phoneticPr fontId="2" type="noConversion"/>
  </si>
  <si>
    <t>대출 이자</t>
    <phoneticPr fontId="2" type="noConversion"/>
  </si>
  <si>
    <t>대출 금리 * 대출금액</t>
    <phoneticPr fontId="2" type="noConversion"/>
  </si>
  <si>
    <t>대출LTV에서 일의자리 는 다음 대출금리로 십의자리는 해당가중금리로 계산</t>
    <phoneticPr fontId="2" type="noConversion"/>
  </si>
  <si>
    <t>동탄2</t>
    <phoneticPr fontId="2" type="noConversion"/>
  </si>
  <si>
    <t>과천시</t>
    <phoneticPr fontId="2" type="noConversion"/>
  </si>
  <si>
    <t>성남분당구</t>
    <phoneticPr fontId="2" type="noConversion"/>
  </si>
  <si>
    <t>광명시</t>
    <phoneticPr fontId="2" type="noConversion"/>
  </si>
  <si>
    <t>하남시</t>
    <phoneticPr fontId="2" type="noConversion"/>
  </si>
  <si>
    <t>수원시</t>
    <phoneticPr fontId="2" type="noConversion"/>
  </si>
  <si>
    <t>성남수정구</t>
    <phoneticPr fontId="2" type="noConversion"/>
  </si>
  <si>
    <t>안양시</t>
    <phoneticPr fontId="2" type="noConversion"/>
  </si>
  <si>
    <t>안산단원구</t>
    <phoneticPr fontId="2" type="noConversion"/>
  </si>
  <si>
    <t>구리시</t>
    <phoneticPr fontId="2" type="noConversion"/>
  </si>
  <si>
    <t>군포시</t>
    <phoneticPr fontId="2" type="noConversion"/>
  </si>
  <si>
    <t>의왕시</t>
    <phoneticPr fontId="2" type="noConversion"/>
  </si>
  <si>
    <t>용인수지구</t>
    <phoneticPr fontId="2" type="noConversion"/>
  </si>
  <si>
    <t>용인기흥구</t>
    <phoneticPr fontId="2" type="noConversion"/>
  </si>
  <si>
    <t>인천연수구</t>
    <phoneticPr fontId="2" type="noConversion"/>
  </si>
  <si>
    <t>인천남동구</t>
    <phoneticPr fontId="2" type="noConversion"/>
  </si>
  <si>
    <t>인천서구</t>
    <phoneticPr fontId="2" type="noConversion"/>
  </si>
  <si>
    <t>대전동구</t>
    <phoneticPr fontId="2" type="noConversion"/>
  </si>
  <si>
    <t>대전중구</t>
    <phoneticPr fontId="2" type="noConversion"/>
  </si>
  <si>
    <t>대전서구</t>
    <phoneticPr fontId="2" type="noConversion"/>
  </si>
  <si>
    <t>대전유성구</t>
    <phoneticPr fontId="2" type="noConversion"/>
  </si>
  <si>
    <t>대구수성구</t>
    <phoneticPr fontId="2" type="noConversion"/>
  </si>
  <si>
    <t>세종</t>
    <phoneticPr fontId="2" type="noConversion"/>
  </si>
  <si>
    <t>조정대상지역</t>
    <phoneticPr fontId="2" type="noConversion"/>
  </si>
  <si>
    <t>경기 전지역(김포, 파주, 연천, 동두천, 포천, 가평, 양평, 여주, 이천, 용인처인구, 광주, 남양주, 안성 제외)</t>
    <phoneticPr fontId="2" type="noConversion"/>
  </si>
  <si>
    <t>인천 전 지역(강화, 웅진 제외)</t>
    <phoneticPr fontId="2" type="noConversion"/>
  </si>
  <si>
    <t>세종(행복도시 예정지역)</t>
    <phoneticPr fontId="2" type="noConversion"/>
  </si>
  <si>
    <t>대전</t>
    <phoneticPr fontId="2" type="noConversion"/>
  </si>
  <si>
    <t>청주(동 지역, 오창, 오송)</t>
    <phoneticPr fontId="2" type="noConversion"/>
  </si>
  <si>
    <t>그 외 지역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</si>
</sst>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8" formatCode="#,##0.0"/>
    <numFmt numFmtId="184" formatCode="_-[$-412]* #,##0_ &quot;만&quot;&quot;원&quot;;\-[$₩-412]* #,##0_-;_-[$₩-412]* &quot;-&quot;_-;_-@_-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3">
      <alignment vertical="center"/>
    </xf>
    <xf numFmtId="10" fontId="4" fillId="0" borderId="1" xfId="3" applyNumberFormat="1" applyFont="1" applyBorder="1" applyAlignment="1">
      <alignment vertical="center" wrapText="1"/>
    </xf>
    <xf numFmtId="0" fontId="4" fillId="0" borderId="1" xfId="3" applyFont="1" applyBorder="1" applyAlignment="1">
      <alignment vertical="center" wrapText="1"/>
    </xf>
    <xf numFmtId="0" fontId="3" fillId="0" borderId="2" xfId="3" applyBorder="1" applyAlignment="1">
      <alignment horizontal="center" vertical="center"/>
    </xf>
    <xf numFmtId="0" fontId="3" fillId="0" borderId="3" xfId="3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3" fillId="0" borderId="6" xfId="3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3" fillId="0" borderId="6" xfId="3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3" fillId="0" borderId="1" xfId="3" applyBorder="1" applyAlignment="1">
      <alignment vertical="center" wrapText="1"/>
    </xf>
    <xf numFmtId="0" fontId="3" fillId="0" borderId="5" xfId="3" applyBorder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3" fillId="0" borderId="5" xfId="3" applyBorder="1" applyAlignment="1">
      <alignment vertical="center" wrapText="1"/>
    </xf>
    <xf numFmtId="0" fontId="3" fillId="0" borderId="6" xfId="3" applyBorder="1" applyAlignment="1">
      <alignment vertical="center" wrapText="1"/>
    </xf>
    <xf numFmtId="0" fontId="3" fillId="0" borderId="7" xfId="3" applyBorder="1" applyAlignment="1">
      <alignment vertical="center" wrapText="1"/>
    </xf>
    <xf numFmtId="9" fontId="4" fillId="0" borderId="1" xfId="3" applyNumberFormat="1" applyFont="1" applyBorder="1" applyAlignment="1">
      <alignment vertical="center" wrapText="1"/>
    </xf>
    <xf numFmtId="0" fontId="5" fillId="0" borderId="5" xfId="3" applyFont="1" applyBorder="1" applyAlignment="1">
      <alignment vertical="center" wrapText="1"/>
    </xf>
    <xf numFmtId="0" fontId="5" fillId="0" borderId="6" xfId="3" applyFont="1" applyBorder="1" applyAlignment="1">
      <alignment vertical="center" wrapText="1"/>
    </xf>
    <xf numFmtId="0" fontId="5" fillId="0" borderId="7" xfId="3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84" fontId="0" fillId="0" borderId="0" xfId="0" applyNumberFormat="1">
      <alignment vertical="center"/>
    </xf>
    <xf numFmtId="184" fontId="0" fillId="0" borderId="0" xfId="1" applyNumberFormat="1" applyFont="1">
      <alignment vertical="center"/>
    </xf>
    <xf numFmtId="0" fontId="4" fillId="0" borderId="9" xfId="3" applyFont="1" applyBorder="1" applyAlignment="1">
      <alignment vertical="center" wrapText="1"/>
    </xf>
    <xf numFmtId="10" fontId="4" fillId="0" borderId="9" xfId="3" applyNumberFormat="1" applyFont="1" applyBorder="1" applyAlignment="1">
      <alignment vertical="center" wrapText="1"/>
    </xf>
    <xf numFmtId="0" fontId="4" fillId="0" borderId="8" xfId="3" applyFont="1" applyBorder="1">
      <alignment vertical="center"/>
    </xf>
    <xf numFmtId="10" fontId="4" fillId="0" borderId="8" xfId="3" applyNumberFormat="1" applyFont="1" applyBorder="1" applyAlignment="1">
      <alignment vertical="center" wrapText="1"/>
    </xf>
    <xf numFmtId="10" fontId="4" fillId="0" borderId="8" xfId="3" applyNumberFormat="1" applyFont="1" applyBorder="1">
      <alignment vertical="center"/>
    </xf>
    <xf numFmtId="10" fontId="4" fillId="0" borderId="8" xfId="2" applyNumberFormat="1" applyFont="1" applyBorder="1">
      <alignment vertical="center"/>
    </xf>
    <xf numFmtId="9" fontId="0" fillId="0" borderId="0" xfId="2" applyNumberFormat="1" applyFont="1">
      <alignment vertical="center"/>
    </xf>
  </cellXfs>
  <cellStyles count="4">
    <cellStyle name="백분율" xfId="2" builtinId="5"/>
    <cellStyle name="쉼표" xfId="1" builtinId="3"/>
    <cellStyle name="표준" xfId="0" builtinId="0"/>
    <cellStyle name="표준 2" xfId="3" xr:uid="{82B730A5-E225-5D4E-975B-B877292ABA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BA44-14BF-6A41-8AF1-43FA2A0CD98A}">
  <dimension ref="A1:H16"/>
  <sheetViews>
    <sheetView tabSelected="1" workbookViewId="0">
      <selection activeCell="E7" sqref="E7"/>
    </sheetView>
  </sheetViews>
  <sheetFormatPr baseColWidth="10" defaultRowHeight="18"/>
  <cols>
    <col min="3" max="3" width="15.140625" customWidth="1"/>
  </cols>
  <sheetData>
    <row r="1" spans="1:8">
      <c r="A1" t="s">
        <v>0</v>
      </c>
    </row>
    <row r="2" spans="1:8">
      <c r="A2" s="26" t="s">
        <v>35</v>
      </c>
      <c r="B2" s="26"/>
      <c r="C2" s="26"/>
      <c r="D2" s="26"/>
      <c r="E2" s="26"/>
      <c r="F2" s="26"/>
      <c r="G2" s="26"/>
    </row>
    <row r="3" spans="1:8">
      <c r="A3" s="26" t="s">
        <v>32</v>
      </c>
      <c r="B3" s="26"/>
      <c r="C3" s="26"/>
      <c r="D3" s="26"/>
      <c r="E3" s="26"/>
      <c r="F3" s="26"/>
      <c r="G3" s="26"/>
    </row>
    <row r="4" spans="1:8">
      <c r="A4" s="26" t="s">
        <v>42</v>
      </c>
      <c r="B4" s="26"/>
      <c r="C4" s="26"/>
      <c r="D4" s="26"/>
      <c r="E4" s="26"/>
      <c r="F4" s="26"/>
      <c r="G4" s="26"/>
    </row>
    <row r="5" spans="1:8">
      <c r="A5" s="26" t="s">
        <v>29</v>
      </c>
      <c r="B5" s="26"/>
      <c r="C5" s="25" t="s">
        <v>25</v>
      </c>
      <c r="D5" s="25"/>
      <c r="E5" s="25" t="s">
        <v>30</v>
      </c>
      <c r="F5" s="25" t="s">
        <v>40</v>
      </c>
      <c r="G5" s="25" t="s">
        <v>70</v>
      </c>
      <c r="H5" s="25" t="s">
        <v>76</v>
      </c>
    </row>
    <row r="6" spans="1:8">
      <c r="A6" s="26" t="s">
        <v>27</v>
      </c>
      <c r="B6" s="26"/>
      <c r="C6" s="29">
        <v>25000</v>
      </c>
    </row>
    <row r="7" spans="1:8">
      <c r="A7" s="26" t="s">
        <v>28</v>
      </c>
      <c r="B7" s="26"/>
      <c r="C7" s="29">
        <v>3000</v>
      </c>
    </row>
    <row r="8" spans="1:8">
      <c r="A8" s="26" t="s">
        <v>34</v>
      </c>
      <c r="B8" s="26"/>
      <c r="C8" s="29">
        <v>15000</v>
      </c>
    </row>
    <row r="9" spans="1:8">
      <c r="A9" s="26" t="s">
        <v>33</v>
      </c>
      <c r="B9" s="26"/>
      <c r="C9" s="27">
        <f>IF(OR(C5="서울특별시", C5="투기과열지구"),0.4,IF(C5="조정대상지역",0.5,0.6))</f>
        <v>0.4</v>
      </c>
    </row>
    <row r="10" spans="1:8">
      <c r="A10" s="26" t="s">
        <v>31</v>
      </c>
      <c r="B10" s="26"/>
      <c r="C10">
        <f>IF(AND(C5="서울특별시","투기과열지구"),0.85,IF(C5="조정대상지구",0.85,0.8))</f>
        <v>0.8</v>
      </c>
    </row>
    <row r="11" spans="1:8">
      <c r="A11" s="26" t="s">
        <v>36</v>
      </c>
      <c r="B11" s="26"/>
      <c r="C11" s="30">
        <f>IF(((C6*C10) - C8)&gt;0,C6*C10 - C8,0)</f>
        <v>5000</v>
      </c>
    </row>
    <row r="12" spans="1:8">
      <c r="A12" s="26" t="s">
        <v>37</v>
      </c>
      <c r="B12" s="26"/>
      <c r="C12" s="28">
        <f>IF(대출금리금액로직!C5="서울특별시",'아파트(후순위)'!C2,IF(대출금리금액로직!C5="투기과열지구",'아파트(후순위)'!C12,IF(대출금리금액로직!C5="조정대상지구",'아파트(후순위)'!C21,'아파트(후순위)'!C28)))</f>
        <v>8.4500000000000006E-2</v>
      </c>
    </row>
    <row r="13" spans="1:8">
      <c r="A13" s="26" t="s">
        <v>39</v>
      </c>
      <c r="B13" s="26"/>
      <c r="C13" s="29">
        <f>IF(C7&gt;C11,C11,C7)</f>
        <v>3000</v>
      </c>
    </row>
    <row r="14" spans="1:8">
      <c r="A14" s="26" t="s">
        <v>43</v>
      </c>
      <c r="B14" s="26"/>
      <c r="C14" s="37">
        <f>(C13+C8) / C6</f>
        <v>0.72</v>
      </c>
    </row>
    <row r="15" spans="1:8">
      <c r="A15" s="26" t="s">
        <v>38</v>
      </c>
      <c r="B15" s="26"/>
      <c r="C15" s="26" t="s">
        <v>46</v>
      </c>
      <c r="D15" s="26"/>
      <c r="E15" s="26"/>
      <c r="F15" s="26"/>
      <c r="G15" s="26"/>
      <c r="H15" s="26"/>
    </row>
    <row r="16" spans="1:8">
      <c r="A16" s="26" t="s">
        <v>44</v>
      </c>
      <c r="B16" s="26"/>
      <c r="C16" s="26" t="s">
        <v>45</v>
      </c>
      <c r="D16" s="26"/>
    </row>
  </sheetData>
  <mergeCells count="17">
    <mergeCell ref="A16:B16"/>
    <mergeCell ref="C16:D16"/>
    <mergeCell ref="C15:H15"/>
    <mergeCell ref="A15:B15"/>
    <mergeCell ref="A2:G2"/>
    <mergeCell ref="A7:B7"/>
    <mergeCell ref="A5:B5"/>
    <mergeCell ref="A8:B8"/>
    <mergeCell ref="A13:B13"/>
    <mergeCell ref="A4:G4"/>
    <mergeCell ref="A14:B14"/>
    <mergeCell ref="A3:G3"/>
    <mergeCell ref="A6:B6"/>
    <mergeCell ref="A10:B10"/>
    <mergeCell ref="A11:B11"/>
    <mergeCell ref="A9:B9"/>
    <mergeCell ref="A12:B12"/>
  </mergeCells>
  <phoneticPr fontId="2" type="noConversion"/>
  <dataValidations count="1">
    <dataValidation type="list" operator="notBetween" allowBlank="1" showInputMessage="1" showErrorMessage="1" sqref="C5" xr:uid="{7B043CDF-8AB1-8F4E-A7F6-877F3501BC6B}">
      <formula1>$E$5:$H$5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0332-F1E0-9448-BB81-AA8A9949AD69}">
  <dimension ref="A1:D32"/>
  <sheetViews>
    <sheetView zoomScale="125" workbookViewId="0">
      <selection activeCell="G14" sqref="G14"/>
    </sheetView>
  </sheetViews>
  <sheetFormatPr baseColWidth="10" defaultColWidth="8.7109375" defaultRowHeight="15"/>
  <cols>
    <col min="1" max="3" width="8.7109375" style="1"/>
    <col min="4" max="4" width="10.85546875" style="1" bestFit="1" customWidth="1"/>
    <col min="5" max="16384" width="8.7109375" style="1"/>
  </cols>
  <sheetData>
    <row r="1" spans="1:4">
      <c r="A1" s="15"/>
      <c r="B1" s="3" t="s">
        <v>16</v>
      </c>
      <c r="C1" s="31" t="s">
        <v>15</v>
      </c>
      <c r="D1" s="33" t="s">
        <v>41</v>
      </c>
    </row>
    <row r="2" spans="1:4">
      <c r="A2" s="14" t="s">
        <v>14</v>
      </c>
      <c r="B2" s="3" t="s">
        <v>11</v>
      </c>
      <c r="C2" s="32">
        <v>8.3000000000000004E-2</v>
      </c>
      <c r="D2" s="34">
        <f>SUM(C2)/COUNTA(C2)</f>
        <v>8.3000000000000004E-2</v>
      </c>
    </row>
    <row r="3" spans="1:4">
      <c r="A3" s="13"/>
      <c r="B3" s="3" t="s">
        <v>10</v>
      </c>
      <c r="C3" s="32">
        <v>8.5500000000000007E-2</v>
      </c>
      <c r="D3" s="34">
        <f>SUM(C2:C3)/COUNTA(C2:C3)</f>
        <v>8.4250000000000005E-2</v>
      </c>
    </row>
    <row r="4" spans="1:4">
      <c r="A4" s="13"/>
      <c r="B4" s="3" t="s">
        <v>8</v>
      </c>
      <c r="C4" s="32">
        <v>8.7999999999999995E-2</v>
      </c>
      <c r="D4" s="34">
        <f>SUM(C2:C4)/COUNTA(C2:C4)</f>
        <v>8.5500000000000007E-2</v>
      </c>
    </row>
    <row r="5" spans="1:4">
      <c r="A5" s="13"/>
      <c r="B5" s="3" t="s">
        <v>7</v>
      </c>
      <c r="C5" s="32">
        <v>9.0499999999999997E-2</v>
      </c>
      <c r="D5" s="36">
        <f>SUM(C2:C5)/COUNTA(C2:C5)</f>
        <v>8.6749999999999994E-2</v>
      </c>
    </row>
    <row r="6" spans="1:4">
      <c r="A6" s="12"/>
      <c r="B6" s="3" t="s">
        <v>5</v>
      </c>
      <c r="C6" s="32">
        <v>9.2999999999999999E-2</v>
      </c>
      <c r="D6" s="36">
        <f>SUM(C2:C6)/COUNTA(C2:C6)</f>
        <v>8.7999999999999995E-2</v>
      </c>
    </row>
    <row r="7" spans="1:4">
      <c r="A7" s="12"/>
      <c r="B7" s="3" t="s">
        <v>4</v>
      </c>
      <c r="C7" s="32">
        <v>9.5500000000000002E-2</v>
      </c>
      <c r="D7" s="36">
        <f>SUM(C2:C7)/COUNTA(C2:C7)</f>
        <v>8.9249999999999996E-2</v>
      </c>
    </row>
    <row r="8" spans="1:4">
      <c r="A8" s="12"/>
      <c r="B8" s="3" t="s">
        <v>3</v>
      </c>
      <c r="C8" s="32">
        <v>9.8000000000000004E-2</v>
      </c>
      <c r="D8" s="36">
        <f>SUM(C2:C8)/COUNTA(C2:C8)</f>
        <v>9.0499999999999997E-2</v>
      </c>
    </row>
    <row r="9" spans="1:4">
      <c r="A9" s="12"/>
      <c r="B9" s="3" t="s">
        <v>2</v>
      </c>
      <c r="C9" s="32">
        <v>0.10050000000000001</v>
      </c>
      <c r="D9" s="36">
        <f>(SUM(C2:C9)/COUNTA(C2:C9))</f>
        <v>9.1749999999999998E-2</v>
      </c>
    </row>
    <row r="10" spans="1:4">
      <c r="A10" s="12"/>
      <c r="B10" s="3" t="s">
        <v>1</v>
      </c>
      <c r="C10" s="32">
        <v>0.115</v>
      </c>
      <c r="D10" s="36">
        <f>SUM(C2:C10)/COUNTA(C2:C10)</f>
        <v>9.4333333333333325E-2</v>
      </c>
    </row>
    <row r="11" spans="1:4">
      <c r="A11" s="7"/>
      <c r="B11" s="3" t="s">
        <v>13</v>
      </c>
      <c r="C11" s="32">
        <v>0.12</v>
      </c>
      <c r="D11" s="36">
        <f>SUM(C2:C11)/COUNTA(C2:C11)</f>
        <v>9.69E-2</v>
      </c>
    </row>
    <row r="12" spans="1:4">
      <c r="A12" s="11" t="s">
        <v>12</v>
      </c>
      <c r="B12" s="3" t="s">
        <v>11</v>
      </c>
      <c r="C12" s="32">
        <v>8.4500000000000006E-2</v>
      </c>
      <c r="D12" s="35">
        <f>SUM(C12)/COUNTA(C12)</f>
        <v>8.4500000000000006E-2</v>
      </c>
    </row>
    <row r="13" spans="1:4">
      <c r="A13" s="10"/>
      <c r="B13" s="3" t="s">
        <v>10</v>
      </c>
      <c r="C13" s="32">
        <v>8.6999999999999994E-2</v>
      </c>
      <c r="D13" s="35">
        <f>SUM($C$12:C13)/COUNTA($C$12:C13)</f>
        <v>8.5749999999999993E-2</v>
      </c>
    </row>
    <row r="14" spans="1:4">
      <c r="A14" s="10"/>
      <c r="B14" s="3" t="s">
        <v>8</v>
      </c>
      <c r="C14" s="32">
        <v>8.9499999999999996E-2</v>
      </c>
      <c r="D14" s="35">
        <f>SUM($C$12:C14)/COUNTA($C$12:C14)</f>
        <v>8.7000000000000008E-2</v>
      </c>
    </row>
    <row r="15" spans="1:4">
      <c r="A15" s="10"/>
      <c r="B15" s="3" t="s">
        <v>7</v>
      </c>
      <c r="C15" s="32">
        <v>9.1999999999999998E-2</v>
      </c>
      <c r="D15" s="35">
        <f>SUM($C$12:C15)/COUNTA($C$12:C15)</f>
        <v>8.8249999999999995E-2</v>
      </c>
    </row>
    <row r="16" spans="1:4">
      <c r="A16" s="10"/>
      <c r="B16" s="3" t="s">
        <v>5</v>
      </c>
      <c r="C16" s="32">
        <v>9.4500000000000001E-2</v>
      </c>
      <c r="D16" s="35">
        <f>SUM($C$12:C16)/COUNTA($C$12:C16)</f>
        <v>8.9499999999999996E-2</v>
      </c>
    </row>
    <row r="17" spans="1:4">
      <c r="A17" s="10"/>
      <c r="B17" s="3" t="s">
        <v>4</v>
      </c>
      <c r="C17" s="32">
        <v>9.7000000000000003E-2</v>
      </c>
      <c r="D17" s="35">
        <f>SUM($C$12:C17)/COUNTA($C$12:C17)</f>
        <v>9.0749999999999997E-2</v>
      </c>
    </row>
    <row r="18" spans="1:4">
      <c r="A18" s="10"/>
      <c r="B18" s="3" t="s">
        <v>3</v>
      </c>
      <c r="C18" s="32">
        <v>9.9500000000000005E-2</v>
      </c>
      <c r="D18" s="35">
        <f>SUM($C$12:C18)/COUNTA($C$12:C18)</f>
        <v>9.1999999999999998E-2</v>
      </c>
    </row>
    <row r="19" spans="1:4">
      <c r="A19" s="10"/>
      <c r="B19" s="3" t="s">
        <v>2</v>
      </c>
      <c r="C19" s="32">
        <v>0.10199999999999999</v>
      </c>
      <c r="D19" s="35">
        <f>SUM($C$12:C19)/COUNTA($C$12:C19)</f>
        <v>9.325E-2</v>
      </c>
    </row>
    <row r="20" spans="1:4">
      <c r="A20" s="10"/>
      <c r="B20" s="3" t="s">
        <v>1</v>
      </c>
      <c r="C20" s="32">
        <v>0.12</v>
      </c>
      <c r="D20" s="35">
        <f>SUM($C$12:C20)/COUNTA($C$12:C20)</f>
        <v>9.6222222222222223E-2</v>
      </c>
    </row>
    <row r="21" spans="1:4">
      <c r="A21" s="9" t="s">
        <v>9</v>
      </c>
      <c r="B21" s="3" t="s">
        <v>8</v>
      </c>
      <c r="C21" s="32">
        <v>8.2000000000000003E-2</v>
      </c>
      <c r="D21" s="35">
        <f>SUM($C$21:C21)/COUNTA($C$21:C21)</f>
        <v>8.2000000000000003E-2</v>
      </c>
    </row>
    <row r="22" spans="1:4">
      <c r="A22" s="8"/>
      <c r="B22" s="3" t="s">
        <v>7</v>
      </c>
      <c r="C22" s="32">
        <v>9.1499999999999998E-2</v>
      </c>
      <c r="D22" s="35">
        <f>SUM($C$21:C22)/COUNTA($C$21:C22)</f>
        <v>8.6749999999999994E-2</v>
      </c>
    </row>
    <row r="23" spans="1:4">
      <c r="A23" s="8"/>
      <c r="B23" s="3" t="s">
        <v>5</v>
      </c>
      <c r="C23" s="32">
        <v>9.5000000000000001E-2</v>
      </c>
      <c r="D23" s="35">
        <f>SUM($C$21:C23)/COUNTA($C$21:C23)</f>
        <v>8.9499999999999982E-2</v>
      </c>
    </row>
    <row r="24" spans="1:4">
      <c r="A24" s="8"/>
      <c r="B24" s="3" t="s">
        <v>4</v>
      </c>
      <c r="C24" s="32">
        <v>9.6500000000000002E-2</v>
      </c>
      <c r="D24" s="35">
        <f>SUM($C$21:C24)/COUNTA($C$21:C24)</f>
        <v>9.1249999999999998E-2</v>
      </c>
    </row>
    <row r="25" spans="1:4">
      <c r="A25" s="8"/>
      <c r="B25" s="3" t="s">
        <v>3</v>
      </c>
      <c r="C25" s="32">
        <v>9.9500000000000005E-2</v>
      </c>
      <c r="D25" s="35">
        <f>SUM($C$21:C25)/COUNTA($C$21:C25)</f>
        <v>9.290000000000001E-2</v>
      </c>
    </row>
    <row r="26" spans="1:4">
      <c r="A26" s="8"/>
      <c r="B26" s="3" t="s">
        <v>2</v>
      </c>
      <c r="C26" s="32">
        <v>0.114</v>
      </c>
      <c r="D26" s="35">
        <f>SUM($C$21:C26)/COUNTA($C$21:C26)</f>
        <v>9.6416666666666664E-2</v>
      </c>
    </row>
    <row r="27" spans="1:4">
      <c r="A27" s="7"/>
      <c r="B27" s="3" t="s">
        <v>1</v>
      </c>
      <c r="C27" s="32">
        <v>0.12</v>
      </c>
      <c r="D27" s="35">
        <f>SUM($C$21:C27)/COUNTA($C$21:C27)</f>
        <v>9.9785714285714283E-2</v>
      </c>
    </row>
    <row r="28" spans="1:4">
      <c r="A28" s="6" t="s">
        <v>6</v>
      </c>
      <c r="B28" s="3" t="s">
        <v>5</v>
      </c>
      <c r="C28" s="32">
        <v>9.1499999999999998E-2</v>
      </c>
      <c r="D28" s="35">
        <f>SUM($C$28:C28)/COUNTA($C$28:C28)</f>
        <v>9.1499999999999998E-2</v>
      </c>
    </row>
    <row r="29" spans="1:4">
      <c r="A29" s="5"/>
      <c r="B29" s="3" t="s">
        <v>4</v>
      </c>
      <c r="C29" s="32">
        <v>9.4E-2</v>
      </c>
      <c r="D29" s="35">
        <f>SUM($C$28:C29)/COUNTA($C$28:C29)</f>
        <v>9.2749999999999999E-2</v>
      </c>
    </row>
    <row r="30" spans="1:4">
      <c r="A30" s="5"/>
      <c r="B30" s="3" t="s">
        <v>3</v>
      </c>
      <c r="C30" s="32">
        <v>9.6500000000000002E-2</v>
      </c>
      <c r="D30" s="35">
        <f>SUM($C$28:C30)/COUNTA($C$28:C30)</f>
        <v>9.4000000000000014E-2</v>
      </c>
    </row>
    <row r="31" spans="1:4">
      <c r="A31" s="5"/>
      <c r="B31" s="3" t="s">
        <v>2</v>
      </c>
      <c r="C31" s="32">
        <v>0.1</v>
      </c>
      <c r="D31" s="35">
        <f>SUM($C$28:C31)/COUNTA($C$28:C31)</f>
        <v>9.5500000000000002E-2</v>
      </c>
    </row>
    <row r="32" spans="1:4">
      <c r="A32" s="4"/>
      <c r="B32" s="3" t="s">
        <v>1</v>
      </c>
      <c r="C32" s="32">
        <v>0.11749999999999999</v>
      </c>
      <c r="D32" s="35">
        <f>SUM($C$28:C32)/COUNTA($C$28:C32)</f>
        <v>9.9900000000000003E-2</v>
      </c>
    </row>
  </sheetData>
  <mergeCells count="4">
    <mergeCell ref="A2:A11"/>
    <mergeCell ref="A12:A20"/>
    <mergeCell ref="A21:A27"/>
    <mergeCell ref="A28:A32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4FC8-C9C0-5A45-ACE0-C8D6DB69AF6C}">
  <dimension ref="A1:K10"/>
  <sheetViews>
    <sheetView zoomScale="159" workbookViewId="0">
      <selection activeCell="B9" sqref="B9"/>
    </sheetView>
  </sheetViews>
  <sheetFormatPr baseColWidth="10" defaultColWidth="8.7109375" defaultRowHeight="15"/>
  <cols>
    <col min="1" max="16384" width="8.7109375" style="1"/>
  </cols>
  <sheetData>
    <row r="1" spans="1:11">
      <c r="A1" s="15"/>
      <c r="B1" s="3" t="s">
        <v>16</v>
      </c>
      <c r="C1" s="3" t="s">
        <v>15</v>
      </c>
    </row>
    <row r="2" spans="1:11">
      <c r="A2" s="14" t="s">
        <v>14</v>
      </c>
      <c r="B2" s="3" t="s">
        <v>11</v>
      </c>
      <c r="C2" s="2">
        <v>8.5999999999999993E-2</v>
      </c>
      <c r="G2" s="17" t="s">
        <v>17</v>
      </c>
      <c r="H2" s="17"/>
      <c r="I2" s="17"/>
      <c r="J2" s="17"/>
      <c r="K2" s="17"/>
    </row>
    <row r="3" spans="1:11">
      <c r="A3" s="13"/>
      <c r="B3" s="3" t="s">
        <v>10</v>
      </c>
      <c r="C3" s="2">
        <v>8.8700000000000001E-2</v>
      </c>
    </row>
    <row r="4" spans="1:11">
      <c r="A4" s="13"/>
      <c r="B4" s="3" t="s">
        <v>8</v>
      </c>
      <c r="C4" s="2">
        <v>9.1399999999999995E-2</v>
      </c>
    </row>
    <row r="5" spans="1:11">
      <c r="A5" s="13"/>
      <c r="B5" s="3" t="s">
        <v>7</v>
      </c>
      <c r="C5" s="2">
        <v>9.4E-2</v>
      </c>
    </row>
    <row r="6" spans="1:11">
      <c r="A6" s="12"/>
      <c r="B6" s="3" t="s">
        <v>5</v>
      </c>
      <c r="C6" s="2">
        <v>9.6799999999999997E-2</v>
      </c>
    </row>
    <row r="7" spans="1:11">
      <c r="A7" s="12"/>
      <c r="B7" s="3" t="s">
        <v>4</v>
      </c>
      <c r="C7" s="2">
        <v>9.9500000000000005E-2</v>
      </c>
    </row>
    <row r="8" spans="1:11">
      <c r="A8" s="12"/>
      <c r="B8" s="3" t="s">
        <v>3</v>
      </c>
      <c r="C8" s="2">
        <v>0.1022</v>
      </c>
    </row>
    <row r="9" spans="1:11">
      <c r="A9" s="12"/>
      <c r="B9" s="3" t="s">
        <v>2</v>
      </c>
      <c r="C9" s="2">
        <v>0.105</v>
      </c>
    </row>
    <row r="10" spans="1:11">
      <c r="A10" s="16"/>
      <c r="B10" s="3" t="s">
        <v>1</v>
      </c>
      <c r="C10" s="2">
        <v>0.12</v>
      </c>
    </row>
  </sheetData>
  <mergeCells count="2">
    <mergeCell ref="A2:A10"/>
    <mergeCell ref="G2:K2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CB8F-EF36-524F-B073-C07340D90242}">
  <dimension ref="A1:C10"/>
  <sheetViews>
    <sheetView zoomScale="116" workbookViewId="0">
      <selection activeCell="B9" sqref="B9"/>
    </sheetView>
  </sheetViews>
  <sheetFormatPr baseColWidth="10" defaultColWidth="8.7109375" defaultRowHeight="15"/>
  <cols>
    <col min="1" max="16384" width="8.7109375" style="1"/>
  </cols>
  <sheetData>
    <row r="1" spans="1:3">
      <c r="A1" s="15"/>
      <c r="B1" s="3" t="s">
        <v>16</v>
      </c>
      <c r="C1" s="3" t="s">
        <v>15</v>
      </c>
    </row>
    <row r="2" spans="1:3">
      <c r="A2" s="14" t="s">
        <v>14</v>
      </c>
      <c r="B2" s="3" t="s">
        <v>11</v>
      </c>
      <c r="C2" s="2">
        <v>8.5999999999999993E-2</v>
      </c>
    </row>
    <row r="3" spans="1:3">
      <c r="A3" s="13"/>
      <c r="B3" s="3" t="s">
        <v>10</v>
      </c>
      <c r="C3" s="2">
        <v>8.8700000000000001E-2</v>
      </c>
    </row>
    <row r="4" spans="1:3">
      <c r="A4" s="13"/>
      <c r="B4" s="3" t="s">
        <v>8</v>
      </c>
      <c r="C4" s="2">
        <v>9.1399999999999995E-2</v>
      </c>
    </row>
    <row r="5" spans="1:3">
      <c r="A5" s="13"/>
      <c r="B5" s="3" t="s">
        <v>7</v>
      </c>
      <c r="C5" s="2">
        <v>9.4E-2</v>
      </c>
    </row>
    <row r="6" spans="1:3">
      <c r="A6" s="12"/>
      <c r="B6" s="3" t="s">
        <v>5</v>
      </c>
      <c r="C6" s="2">
        <v>9.6799999999999997E-2</v>
      </c>
    </row>
    <row r="7" spans="1:3">
      <c r="A7" s="12"/>
      <c r="B7" s="3" t="s">
        <v>4</v>
      </c>
      <c r="C7" s="2">
        <v>9.9500000000000005E-2</v>
      </c>
    </row>
    <row r="8" spans="1:3">
      <c r="A8" s="12"/>
      <c r="B8" s="3" t="s">
        <v>3</v>
      </c>
      <c r="C8" s="2">
        <v>0.1022</v>
      </c>
    </row>
    <row r="9" spans="1:3">
      <c r="A9" s="12"/>
      <c r="B9" s="3" t="s">
        <v>2</v>
      </c>
      <c r="C9" s="2">
        <v>0.105</v>
      </c>
    </row>
    <row r="10" spans="1:3">
      <c r="A10" s="16"/>
      <c r="B10" s="3" t="s">
        <v>1</v>
      </c>
      <c r="C10" s="2">
        <v>0.12</v>
      </c>
    </row>
  </sheetData>
  <mergeCells count="1">
    <mergeCell ref="A2:A10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5F59-135A-B140-B654-9711E253A2E0}">
  <dimension ref="A1:C11"/>
  <sheetViews>
    <sheetView zoomScale="237" workbookViewId="0">
      <selection activeCell="B9" sqref="B9"/>
    </sheetView>
  </sheetViews>
  <sheetFormatPr baseColWidth="10" defaultColWidth="8.7109375" defaultRowHeight="15"/>
  <cols>
    <col min="1" max="16384" width="8.7109375" style="1"/>
  </cols>
  <sheetData>
    <row r="1" spans="1:3" ht="16">
      <c r="A1" s="15"/>
      <c r="B1" s="15" t="s">
        <v>16</v>
      </c>
      <c r="C1" s="15" t="s">
        <v>15</v>
      </c>
    </row>
    <row r="2" spans="1:3">
      <c r="A2" s="24" t="s">
        <v>14</v>
      </c>
      <c r="B2" s="3" t="s">
        <v>24</v>
      </c>
      <c r="C2" s="2">
        <v>8.8999999999999996E-2</v>
      </c>
    </row>
    <row r="3" spans="1:3">
      <c r="A3" s="23"/>
      <c r="B3" s="3" t="s">
        <v>18</v>
      </c>
      <c r="C3" s="2">
        <v>9.7000000000000003E-2</v>
      </c>
    </row>
    <row r="4" spans="1:3">
      <c r="A4" s="22"/>
      <c r="B4" s="3" t="s">
        <v>26</v>
      </c>
      <c r="C4" s="21">
        <v>0.12</v>
      </c>
    </row>
    <row r="5" spans="1:3">
      <c r="A5" s="20" t="s">
        <v>25</v>
      </c>
      <c r="B5" s="3" t="s">
        <v>24</v>
      </c>
      <c r="C5" s="2">
        <v>8.8999999999999996E-2</v>
      </c>
    </row>
    <row r="6" spans="1:3">
      <c r="A6" s="19"/>
      <c r="B6" s="3" t="s">
        <v>21</v>
      </c>
      <c r="C6" s="2">
        <v>9.7000000000000003E-2</v>
      </c>
    </row>
    <row r="7" spans="1:3">
      <c r="A7" s="18"/>
      <c r="B7" s="3" t="s">
        <v>20</v>
      </c>
      <c r="C7" s="2">
        <v>0.114</v>
      </c>
    </row>
    <row r="8" spans="1:3">
      <c r="A8" s="20" t="s">
        <v>23</v>
      </c>
      <c r="B8" s="3" t="s">
        <v>22</v>
      </c>
      <c r="C8" s="2">
        <v>6.5000000000000002E-2</v>
      </c>
    </row>
    <row r="9" spans="1:3">
      <c r="A9" s="19"/>
      <c r="B9" s="3" t="s">
        <v>21</v>
      </c>
      <c r="C9" s="2">
        <v>8.8999999999999996E-2</v>
      </c>
    </row>
    <row r="10" spans="1:3">
      <c r="A10" s="18"/>
      <c r="B10" s="3" t="s">
        <v>20</v>
      </c>
      <c r="C10" s="2">
        <v>9.7000000000000003E-2</v>
      </c>
    </row>
    <row r="11" spans="1:3" ht="16">
      <c r="A11" s="15" t="s">
        <v>19</v>
      </c>
      <c r="B11" s="3" t="s">
        <v>18</v>
      </c>
      <c r="C11" s="2">
        <v>9.4E-2</v>
      </c>
    </row>
  </sheetData>
  <mergeCells count="3">
    <mergeCell ref="A2:A4"/>
    <mergeCell ref="A5:A7"/>
    <mergeCell ref="A8:A10"/>
  </mergeCells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430D-C1F9-8541-8BCA-E657E43E67F2}">
  <dimension ref="E4:AB5"/>
  <sheetViews>
    <sheetView topLeftCell="D1" workbookViewId="0">
      <selection activeCell="Q5" sqref="Q5:R5"/>
    </sheetView>
  </sheetViews>
  <sheetFormatPr baseColWidth="10" defaultRowHeight="18"/>
  <cols>
    <col min="5" max="5" width="18.28515625" customWidth="1"/>
  </cols>
  <sheetData>
    <row r="4" spans="5:28">
      <c r="E4" t="s">
        <v>40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47</v>
      </c>
      <c r="T4" t="s">
        <v>61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</row>
    <row r="5" spans="5:28">
      <c r="E5" t="s">
        <v>70</v>
      </c>
      <c r="F5" s="26" t="s">
        <v>71</v>
      </c>
      <c r="G5" s="26"/>
      <c r="H5" s="26"/>
      <c r="I5" s="26"/>
      <c r="J5" s="26"/>
      <c r="K5" s="26"/>
      <c r="L5" s="26"/>
      <c r="M5" s="26"/>
      <c r="N5" t="s">
        <v>72</v>
      </c>
      <c r="Q5" s="26" t="s">
        <v>73</v>
      </c>
      <c r="R5" s="26"/>
      <c r="S5" t="s">
        <v>74</v>
      </c>
      <c r="T5" s="26" t="s">
        <v>75</v>
      </c>
      <c r="U5" s="26"/>
    </row>
  </sheetData>
  <mergeCells count="3">
    <mergeCell ref="F5:M5"/>
    <mergeCell ref="T5:U5"/>
    <mergeCell ref="Q5:R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대출금리금액로직</vt:lpstr>
      <vt:lpstr>아파트(후순위)</vt:lpstr>
      <vt:lpstr>빌라(서울)</vt:lpstr>
      <vt:lpstr>오피스텔(서울)</vt:lpstr>
      <vt:lpstr>주택(서울)</vt:lpstr>
      <vt:lpstr>지역별분류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최승현</dc:creator>
  <cp:lastModifiedBy>최승현</cp:lastModifiedBy>
  <dcterms:created xsi:type="dcterms:W3CDTF">2020-08-13T01:54:33Z</dcterms:created>
  <dcterms:modified xsi:type="dcterms:W3CDTF">2020-08-13T07:37:56Z</dcterms:modified>
</cp:coreProperties>
</file>