
<file path=[Content_Types].xml><?xml version="1.0" encoding="utf-8"?>
<Types xmlns="http://schemas.openxmlformats.org/package/2006/content-types"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activeTab="10"/>
  </bookViews>
  <sheets>
    <sheet name="9" sheetId="1" r:id="rId1"/>
    <sheet name="11" sheetId="2" r:id="rId2"/>
    <sheet name="14" sheetId="3" r:id="rId3"/>
    <sheet name="16" sheetId="4" r:id="rId4"/>
    <sheet name="16.c" sheetId="6" r:id="rId5"/>
    <sheet name="17" sheetId="5" r:id="rId6"/>
    <sheet name="18" sheetId="7" r:id="rId7"/>
    <sheet name="21" sheetId="8" r:id="rId8"/>
    <sheet name="23" sheetId="9" r:id="rId9"/>
    <sheet name="27" sheetId="10" r:id="rId10"/>
    <sheet name="30" sheetId="11" r:id="rId11"/>
  </sheets>
  <definedNames>
    <definedName name="solver_adj" localSheetId="2" hidden="1">'14'!$A$3:$A$22</definedName>
    <definedName name="solver_adj" localSheetId="3" hidden="1">'16'!$A$3:$A$14</definedName>
    <definedName name="solver_adj" localSheetId="4" hidden="1">'16.c'!$A$3:$A$14</definedName>
    <definedName name="solver_adj" localSheetId="5" hidden="1">'17'!$A$3:$A$11</definedName>
    <definedName name="solver_adj" localSheetId="6" hidden="1">'18'!$A$3:$A$15</definedName>
    <definedName name="solver_adj" localSheetId="7" hidden="1">'21'!$A$3:$A$18</definedName>
    <definedName name="solver_adj" localSheetId="8" hidden="1">'23'!$A$3:$A$32</definedName>
    <definedName name="solver_adj" localSheetId="9" hidden="1">'27'!$A$4:$A$19</definedName>
    <definedName name="solver_adj" localSheetId="10" hidden="1">'30'!$A$2:$A$21</definedName>
    <definedName name="solver_adj" localSheetId="0" hidden="1">'9'!$B$7:$B$17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0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0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lhs1" localSheetId="2" hidden="1">'14'!$A$3:$A$22</definedName>
    <definedName name="solver_lhs1" localSheetId="3" hidden="1">'16'!$A$3:$A$14</definedName>
    <definedName name="solver_lhs1" localSheetId="4" hidden="1">'16.c'!$A$3:$A$14</definedName>
    <definedName name="solver_lhs1" localSheetId="5" hidden="1">'17'!$G$4:$G$9</definedName>
    <definedName name="solver_lhs1" localSheetId="6" hidden="1">'18'!$A$3:$A$14</definedName>
    <definedName name="solver_lhs1" localSheetId="7" hidden="1">'21'!$F$21</definedName>
    <definedName name="solver_lhs1" localSheetId="8" hidden="1">'23'!$I$9:$I$22</definedName>
    <definedName name="solver_lhs1" localSheetId="9" hidden="1">'27'!$A$4:$A$19</definedName>
    <definedName name="solver_lhs1" localSheetId="10" hidden="1">'30'!$A$2:$A$16</definedName>
    <definedName name="solver_lhs1" localSheetId="0" hidden="1">'9'!$B$7:$B$17</definedName>
    <definedName name="solver_lhs2" localSheetId="2" hidden="1">'14'!$J$5:$J$11</definedName>
    <definedName name="solver_lhs2" localSheetId="3" hidden="1">'16'!$I$6:$I$12</definedName>
    <definedName name="solver_lhs2" localSheetId="4" hidden="1">'16.c'!$I$6:$I$12</definedName>
    <definedName name="solver_lhs2" localSheetId="6" hidden="1">'18'!$G$6:$G$12</definedName>
    <definedName name="solver_lhs2" localSheetId="7" hidden="1">'21'!$I$6:$I$13</definedName>
    <definedName name="solver_lhs2" localSheetId="9" hidden="1">'27'!$J$6:$J$13</definedName>
    <definedName name="solver_lhs2" localSheetId="10" hidden="1">'30'!$G$7:$G$15</definedName>
    <definedName name="solver_lhs2" localSheetId="0" hidden="1">'9'!$K$9:$K$16</definedName>
    <definedName name="solver_lhs3" localSheetId="0" hidden="1">'9'!$D$27:$D$31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2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1</definedName>
    <definedName name="solver_num" localSheetId="6" hidden="1">2</definedName>
    <definedName name="solver_num" localSheetId="7" hidden="1">2</definedName>
    <definedName name="solver_num" localSheetId="8" hidden="1">1</definedName>
    <definedName name="solver_num" localSheetId="9" hidden="1">2</definedName>
    <definedName name="solver_num" localSheetId="10" hidden="1">2</definedName>
    <definedName name="solver_num" localSheetId="0" hidden="1">2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opt" localSheetId="2" hidden="1">'14'!$E$25</definedName>
    <definedName name="solver_opt" localSheetId="3" hidden="1">'16'!$E$17</definedName>
    <definedName name="solver_opt" localSheetId="4" hidden="1">'16.c'!$E$17</definedName>
    <definedName name="solver_opt" localSheetId="5" hidden="1">'17'!$D$13</definedName>
    <definedName name="solver_opt" localSheetId="6" hidden="1">'18'!$D$16</definedName>
    <definedName name="solver_opt" localSheetId="7" hidden="1">'21'!$F$20</definedName>
    <definedName name="solver_opt" localSheetId="8" hidden="1">'23'!$F$34</definedName>
    <definedName name="solver_opt" localSheetId="9" hidden="1">'27'!$D$22</definedName>
    <definedName name="solver_opt" localSheetId="10" hidden="1">'30'!$E$23</definedName>
    <definedName name="solver_opt" localSheetId="0" hidden="1">'9'!$G$20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0" hidden="1">1</definedName>
    <definedName name="solver_rel1" localSheetId="2" hidden="1">3</definedName>
    <definedName name="solver_rel1" localSheetId="3" hidden="1">3</definedName>
    <definedName name="solver_rel1" localSheetId="4" hidden="1">1</definedName>
    <definedName name="solver_rel1" localSheetId="5" hidden="1">3</definedName>
    <definedName name="solver_rel1" localSheetId="6" hidden="1">1</definedName>
    <definedName name="solver_rel1" localSheetId="7" hidden="1">2</definedName>
    <definedName name="solver_rel1" localSheetId="8" hidden="1">2</definedName>
    <definedName name="solver_rel1" localSheetId="9" hidden="1">1</definedName>
    <definedName name="solver_rel1" localSheetId="10" hidden="1">1</definedName>
    <definedName name="solver_rel1" localSheetId="0" hidden="1">3</definedName>
    <definedName name="solver_rel2" localSheetId="2" hidden="1">2</definedName>
    <definedName name="solver_rel2" localSheetId="3" hidden="1">3</definedName>
    <definedName name="solver_rel2" localSheetId="4" hidden="1">3</definedName>
    <definedName name="solver_rel2" localSheetId="6" hidden="1">2</definedName>
    <definedName name="solver_rel2" localSheetId="7" hidden="1">2</definedName>
    <definedName name="solver_rel2" localSheetId="9" hidden="1">2</definedName>
    <definedName name="solver_rel2" localSheetId="10" hidden="1">2</definedName>
    <definedName name="solver_rel2" localSheetId="0" hidden="1">1</definedName>
    <definedName name="solver_rel3" localSheetId="0" hidden="1">2</definedName>
    <definedName name="solver_rhs1" localSheetId="2" hidden="1">0</definedName>
    <definedName name="solver_rhs1" localSheetId="3" hidden="1">0</definedName>
    <definedName name="solver_rhs1" localSheetId="4" hidden="1">1000</definedName>
    <definedName name="solver_rhs1" localSheetId="5" hidden="1">'17'!$H$4:$H$9</definedName>
    <definedName name="solver_rhs1" localSheetId="6" hidden="1">'18'!$D$3:$D$14</definedName>
    <definedName name="solver_rhs1" localSheetId="7" hidden="1">4</definedName>
    <definedName name="solver_rhs1" localSheetId="8" hidden="1">'23'!$J$9:$J$22</definedName>
    <definedName name="solver_rhs1" localSheetId="9" hidden="1">'27'!$F$4:$F$19</definedName>
    <definedName name="solver_rhs1" localSheetId="10" hidden="1">'30'!$D$2:$D$16</definedName>
    <definedName name="solver_rhs1" localSheetId="0" hidden="1">0</definedName>
    <definedName name="solver_rhs2" localSheetId="2" hidden="1">'14'!$K$5:$K$11</definedName>
    <definedName name="solver_rhs2" localSheetId="3" hidden="1">'16'!$J$6:$J$12</definedName>
    <definedName name="solver_rhs2" localSheetId="4" hidden="1">'16.c'!$J$6:$J$12</definedName>
    <definedName name="solver_rhs2" localSheetId="6" hidden="1">0</definedName>
    <definedName name="solver_rhs2" localSheetId="7" hidden="1">'21'!$J$6:$J$13</definedName>
    <definedName name="solver_rhs2" localSheetId="9" hidden="1">'27'!$K$6:$K$13</definedName>
    <definedName name="solver_rhs2" localSheetId="10" hidden="1">'30'!$H$7:$H$15</definedName>
    <definedName name="solver_rhs2" localSheetId="0" hidden="1">'9'!$L$9:$L$16</definedName>
    <definedName name="solver_rhs3" localSheetId="0" hidden="1">'9'!$C$27:$C$31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0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typ" localSheetId="9" hidden="1">1</definedName>
    <definedName name="solver_typ" localSheetId="10" hidden="1">1</definedName>
    <definedName name="solver_typ" localSheetId="0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/>
  <c r="F8"/>
  <c r="F9"/>
  <c r="F10"/>
  <c r="F11"/>
  <c r="F12"/>
  <c r="F13"/>
  <c r="F14"/>
  <c r="F15"/>
  <c r="F16"/>
  <c r="F17"/>
  <c r="F7"/>
  <c r="D8"/>
  <c r="D9"/>
  <c r="D10"/>
  <c r="D11"/>
  <c r="D12"/>
  <c r="D13"/>
  <c r="D14"/>
  <c r="D15"/>
  <c r="D16"/>
  <c r="D17"/>
  <c r="D7"/>
  <c r="G8" i="11"/>
  <c r="G9"/>
  <c r="G10"/>
  <c r="G11"/>
  <c r="G12"/>
  <c r="G13"/>
  <c r="G14"/>
  <c r="G15"/>
  <c r="G7"/>
  <c r="E23"/>
  <c r="J7" i="10" l="1"/>
  <c r="J8"/>
  <c r="J9"/>
  <c r="J10"/>
  <c r="J11"/>
  <c r="J12"/>
  <c r="J13"/>
  <c r="J6"/>
  <c r="D22"/>
  <c r="F34" i="9"/>
  <c r="I9"/>
  <c r="I22"/>
  <c r="I21"/>
  <c r="I20"/>
  <c r="I19"/>
  <c r="I18"/>
  <c r="I17"/>
  <c r="I16"/>
  <c r="I15"/>
  <c r="I14"/>
  <c r="I13"/>
  <c r="I12"/>
  <c r="I11"/>
  <c r="I10"/>
  <c r="F23" i="8"/>
  <c r="I7"/>
  <c r="I8"/>
  <c r="I9"/>
  <c r="I10"/>
  <c r="I11"/>
  <c r="I12"/>
  <c r="I13"/>
  <c r="I6"/>
  <c r="F21"/>
  <c r="F20"/>
  <c r="G7" i="7"/>
  <c r="G8"/>
  <c r="G9"/>
  <c r="G10"/>
  <c r="G11"/>
  <c r="G12"/>
  <c r="G6"/>
  <c r="D16"/>
  <c r="G5" i="5"/>
  <c r="G6"/>
  <c r="G7"/>
  <c r="G8"/>
  <c r="G9"/>
  <c r="G4"/>
  <c r="D13"/>
  <c r="J5"/>
  <c r="J4"/>
  <c r="E17" i="6"/>
  <c r="E14"/>
  <c r="C14"/>
  <c r="E13"/>
  <c r="C13"/>
  <c r="I12"/>
  <c r="E12"/>
  <c r="C12"/>
  <c r="I11"/>
  <c r="E11"/>
  <c r="C11"/>
  <c r="I10"/>
  <c r="E10"/>
  <c r="C10"/>
  <c r="I9"/>
  <c r="E9"/>
  <c r="C9"/>
  <c r="I8"/>
  <c r="E8"/>
  <c r="C8"/>
  <c r="I7"/>
  <c r="E7"/>
  <c r="C7"/>
  <c r="I6"/>
  <c r="E6"/>
  <c r="C6"/>
  <c r="E5"/>
  <c r="C5"/>
  <c r="E4"/>
  <c r="C4"/>
  <c r="J3"/>
  <c r="E3"/>
  <c r="C3"/>
  <c r="J2"/>
  <c r="I6" i="4"/>
  <c r="I7"/>
  <c r="I8"/>
  <c r="I9"/>
  <c r="I10"/>
  <c r="I11"/>
  <c r="I12"/>
  <c r="E17"/>
  <c r="E14"/>
  <c r="C14"/>
  <c r="J3"/>
  <c r="J2"/>
  <c r="E4"/>
  <c r="E5"/>
  <c r="E6"/>
  <c r="E7"/>
  <c r="E8"/>
  <c r="E9"/>
  <c r="E10"/>
  <c r="E11"/>
  <c r="E12"/>
  <c r="E13"/>
  <c r="E3"/>
  <c r="C4"/>
  <c r="C5"/>
  <c r="C6"/>
  <c r="C7"/>
  <c r="C8"/>
  <c r="C9"/>
  <c r="C10"/>
  <c r="C11"/>
  <c r="C12"/>
  <c r="C13"/>
  <c r="C3"/>
  <c r="J6" i="3"/>
  <c r="J7"/>
  <c r="J8"/>
  <c r="J9"/>
  <c r="J10"/>
  <c r="J11"/>
  <c r="J5"/>
  <c r="E25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L1" i="2"/>
  <c r="L2"/>
  <c r="J7"/>
  <c r="J8"/>
  <c r="J9"/>
  <c r="J10"/>
  <c r="J11"/>
  <c r="J12"/>
  <c r="J13"/>
  <c r="J14"/>
  <c r="J15"/>
  <c r="J16"/>
  <c r="J17"/>
  <c r="J18"/>
  <c r="G4" i="1"/>
  <c r="G3"/>
  <c r="K10"/>
  <c r="K11"/>
  <c r="K12"/>
  <c r="K13"/>
  <c r="K14"/>
  <c r="K15"/>
  <c r="K16"/>
  <c r="K9"/>
</calcChain>
</file>

<file path=xl/sharedStrings.xml><?xml version="1.0" encoding="utf-8"?>
<sst xmlns="http://schemas.openxmlformats.org/spreadsheetml/2006/main" count="376" uniqueCount="125">
  <si>
    <t>From</t>
  </si>
  <si>
    <t>TO</t>
  </si>
  <si>
    <t>Xij</t>
  </si>
  <si>
    <t>Total</t>
  </si>
  <si>
    <t>Pine Hills</t>
  </si>
  <si>
    <t>Eustis</t>
  </si>
  <si>
    <t>Sanford</t>
  </si>
  <si>
    <t>Region</t>
  </si>
  <si>
    <t>Region 1</t>
  </si>
  <si>
    <t>Region 2</t>
  </si>
  <si>
    <t>Region 3</t>
  </si>
  <si>
    <t>Region 4</t>
  </si>
  <si>
    <t>Region 5</t>
  </si>
  <si>
    <t>Nodes</t>
  </si>
  <si>
    <t>Net Flow</t>
  </si>
  <si>
    <t>Demand/Supply</t>
  </si>
  <si>
    <t>Demand/Supply in 1000</t>
  </si>
  <si>
    <t>Total Supply</t>
  </si>
  <si>
    <t>Total Demand</t>
  </si>
  <si>
    <t xml:space="preserve">As total supply is less than total demand we use the constraint Netflow(in-out)&lt;=Supply/demand </t>
  </si>
  <si>
    <t>i</t>
  </si>
  <si>
    <t>Month</t>
  </si>
  <si>
    <t>To</t>
  </si>
  <si>
    <t>j</t>
  </si>
  <si>
    <t>Jan</t>
  </si>
  <si>
    <t>Mar</t>
  </si>
  <si>
    <t>Apr</t>
  </si>
  <si>
    <t>May</t>
  </si>
  <si>
    <t>Jun</t>
  </si>
  <si>
    <t>Jul</t>
  </si>
  <si>
    <t>Aug</t>
  </si>
  <si>
    <t>Feb</t>
  </si>
  <si>
    <t>Total supply</t>
  </si>
  <si>
    <t>Total demand</t>
  </si>
  <si>
    <t>As total supply&gt; total demand we use the constraint netflow&gt;= supply/demand</t>
  </si>
  <si>
    <t>Carrying cost 1</t>
  </si>
  <si>
    <t>Carrying cost 2</t>
  </si>
  <si>
    <t>Unit cost</t>
  </si>
  <si>
    <t>Cost</t>
  </si>
  <si>
    <t>San Diego</t>
  </si>
  <si>
    <t>Los Angeles</t>
  </si>
  <si>
    <t>Denver</t>
  </si>
  <si>
    <t>St. Louis</t>
  </si>
  <si>
    <t>Memphis</t>
  </si>
  <si>
    <t>Chicago</t>
  </si>
  <si>
    <t>New York</t>
  </si>
  <si>
    <t>Supply/Demand</t>
  </si>
  <si>
    <t>Total cost</t>
  </si>
  <si>
    <t>Transport Xij</t>
  </si>
  <si>
    <t>Pittsburgh</t>
  </si>
  <si>
    <t>Staunton</t>
  </si>
  <si>
    <t>Charleston</t>
  </si>
  <si>
    <t>Roanoke</t>
  </si>
  <si>
    <t>Richmond</t>
  </si>
  <si>
    <t>Norfolk</t>
  </si>
  <si>
    <t>Surfolk</t>
  </si>
  <si>
    <t>total supply</t>
  </si>
  <si>
    <t>Supply greater than demand</t>
  </si>
  <si>
    <t>Since Supply is greater than demand, netflow&gt;=supply</t>
  </si>
  <si>
    <t>c.</t>
  </si>
  <si>
    <t>The optimal solution to the revised problem is given above in the yellow fill.</t>
  </si>
  <si>
    <t>Nodes i</t>
  </si>
  <si>
    <t>Nodes j</t>
  </si>
  <si>
    <t>Supply is greater than demand. Hence we have constraint as netflow&gt;=demand.</t>
  </si>
  <si>
    <t>Flow Xij</t>
  </si>
  <si>
    <t>Max flow</t>
  </si>
  <si>
    <t>Net flow</t>
  </si>
  <si>
    <t>Max flow from 1 to 7</t>
  </si>
  <si>
    <t>Round trip</t>
  </si>
  <si>
    <t xml:space="preserve"> i</t>
  </si>
  <si>
    <t>Monday, March 2</t>
  </si>
  <si>
    <t>Monday, March 9</t>
  </si>
  <si>
    <t>Tuesday, March 17</t>
  </si>
  <si>
    <t>Monday, March 23</t>
  </si>
  <si>
    <t>Friday, March 6</t>
  </si>
  <si>
    <t>Thursday, March 12</t>
  </si>
  <si>
    <t>Friday, March 20</t>
  </si>
  <si>
    <t>Wednesday, March 25</t>
  </si>
  <si>
    <t xml:space="preserve"> j</t>
  </si>
  <si>
    <t>Leave Dallas</t>
  </si>
  <si>
    <t>Leave San Diego</t>
  </si>
  <si>
    <t>supply/demand</t>
  </si>
  <si>
    <t>Monday March 2</t>
  </si>
  <si>
    <t>Friday March 6</t>
  </si>
  <si>
    <t>Thursday March 12</t>
  </si>
  <si>
    <t>Friday March 20</t>
  </si>
  <si>
    <t>Wednesday March 25</t>
  </si>
  <si>
    <t>Monday March 9</t>
  </si>
  <si>
    <t xml:space="preserve">Monday March 9 </t>
  </si>
  <si>
    <t>Tuesday March 17</t>
  </si>
  <si>
    <t>Monday March 23</t>
  </si>
  <si>
    <t>Total trip</t>
  </si>
  <si>
    <t>Saving</t>
  </si>
  <si>
    <t>Flight Xij</t>
  </si>
  <si>
    <t>6am-8am</t>
  </si>
  <si>
    <t>9am-1pm</t>
  </si>
  <si>
    <t>Noon-4pm</t>
  </si>
  <si>
    <t>2pm-6pm</t>
  </si>
  <si>
    <t>5pm-9pm</t>
  </si>
  <si>
    <t>7pm-11pm</t>
  </si>
  <si>
    <t>8am-10am</t>
  </si>
  <si>
    <t>10am-Noon</t>
  </si>
  <si>
    <t>5am-9am</t>
  </si>
  <si>
    <t>Noon-2pm</t>
  </si>
  <si>
    <t>6am-10am</t>
  </si>
  <si>
    <t>4pm-6pm</t>
  </si>
  <si>
    <t>6pm-8pm</t>
  </si>
  <si>
    <t>7pm-9pm</t>
  </si>
  <si>
    <t>Atlanta-LA</t>
  </si>
  <si>
    <t>LA-Atlanta</t>
  </si>
  <si>
    <t>Node</t>
  </si>
  <si>
    <t>Supply</t>
  </si>
  <si>
    <t>Waiting periods</t>
  </si>
  <si>
    <t>total waiting periods</t>
  </si>
  <si>
    <t>Path</t>
  </si>
  <si>
    <t>Boston</t>
  </si>
  <si>
    <t>Baltimore</t>
  </si>
  <si>
    <t>City</t>
  </si>
  <si>
    <t>Cincinnati</t>
  </si>
  <si>
    <t>Atlanta</t>
  </si>
  <si>
    <t>Dallas</t>
  </si>
  <si>
    <t>Maximum flow</t>
  </si>
  <si>
    <t>Capacity (in tons)</t>
  </si>
  <si>
    <t>Maximum number of bags per minute</t>
  </si>
  <si>
    <t>Maxinum numbers of bags delivered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</si>
</sst>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"/>
    <numFmt numFmtId="165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/>
    <xf numFmtId="6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44" fontId="0" fillId="6" borderId="0" xfId="1" applyFont="1" applyFill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5" fillId="6" borderId="0" xfId="2" applyFont="1" applyFill="1"/>
    <xf numFmtId="0" fontId="0" fillId="0" borderId="0" xfId="0" applyAlignment="1">
      <alignment vertical="center"/>
    </xf>
    <xf numFmtId="0" fontId="5" fillId="0" borderId="0" xfId="3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3" applyFont="1" applyFill="1" applyAlignment="1">
      <alignment horizontal="center" wrapText="1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388620</xdr:colOff>
      <xdr:row>1</xdr:row>
      <xdr:rowOff>110739</xdr:rowOff>
    </xdr:from>
    <xdr:to>
      <xdr:col>25</xdr:col>
      <xdr:colOff>953</xdr:colOff>
      <xdr:row>10</xdr:row>
      <xdr:rowOff>84024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FE086FF-5F6A-E495-B323-9881CAFE6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46720" y="293619"/>
          <a:ext cx="7537133" cy="1619205"/>
        </a:xfrm>
        <a:prstGeom prst="rect">
          <a:avLst/>
        </a:prstGeom>
      </xdr:spPr>
    </xdr:pic>
    <xdr:clientData/>
  </xdr:twoCellAnchor>
  <xdr:twoCellAnchor editAs="oneCell">
    <xdr:from>
      <xdr:col>12</xdr:col>
      <xdr:colOff>442912</xdr:colOff>
      <xdr:row>8</xdr:row>
      <xdr:rowOff>91439</xdr:rowOff>
    </xdr:from>
    <xdr:to>
      <xdr:col>23</xdr:col>
      <xdr:colOff>351395</xdr:colOff>
      <xdr:row>24</xdr:row>
      <xdr:rowOff>91838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633EC4A-E54A-C5B8-6677-C5DC1BB0C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2864"/>
        <a:stretch/>
      </xdr:blipFill>
      <xdr:spPr>
        <a:xfrm>
          <a:off x="8101012" y="1554479"/>
          <a:ext cx="6614083" cy="2926479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297180</xdr:colOff>
      <xdr:row>26</xdr:row>
      <xdr:rowOff>114300</xdr:rowOff>
    </xdr:from>
    <xdr:to>
      <xdr:col>14</xdr:col>
      <xdr:colOff>602744</xdr:colOff>
      <xdr:row>61</xdr:row>
      <xdr:rowOff>107234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5C65FF2-A054-1DFA-438D-47922A9D0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6780" y="4869180"/>
          <a:ext cx="8817104" cy="63937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375010</xdr:colOff>
      <xdr:row>0</xdr:row>
      <xdr:rowOff>114300</xdr:rowOff>
    </xdr:from>
    <xdr:to>
      <xdr:col>22</xdr:col>
      <xdr:colOff>43627</xdr:colOff>
      <xdr:row>24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A74EC71-CED3-1ACE-4B72-C92524261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0210" y="114300"/>
          <a:ext cx="5764617" cy="43205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11</xdr:col>
      <xdr:colOff>206233</xdr:colOff>
      <xdr:row>44</xdr:row>
      <xdr:rowOff>84144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45134D7-64C2-5BD8-3AC7-4E4A0DE3A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4389120"/>
          <a:ext cx="5692633" cy="37417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274320</xdr:colOff>
      <xdr:row>1</xdr:row>
      <xdr:rowOff>18288</xdr:rowOff>
    </xdr:from>
    <xdr:to>
      <xdr:col>19</xdr:col>
      <xdr:colOff>290227</xdr:colOff>
      <xdr:row>12</xdr:row>
      <xdr:rowOff>23060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4A384C0-FB53-3548-0E65-B0F36B4CC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6620" y="201168"/>
          <a:ext cx="6721507" cy="2016452"/>
        </a:xfrm>
        <a:prstGeom prst="rect">
          <a:avLst/>
        </a:prstGeom>
      </xdr:spPr>
    </xdr:pic>
    <xdr:clientData/>
  </xdr:twoCellAnchor>
  <xdr:twoCellAnchor editAs="oneCell">
    <xdr:from>
      <xdr:col>8</xdr:col>
      <xdr:colOff>329561</xdr:colOff>
      <xdr:row>12</xdr:row>
      <xdr:rowOff>30480</xdr:rowOff>
    </xdr:from>
    <xdr:to>
      <xdr:col>18</xdr:col>
      <xdr:colOff>259735</xdr:colOff>
      <xdr:row>33</xdr:row>
      <xdr:rowOff>152831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285415B-8033-D634-4AAD-0F7D9A0AB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01861" y="2225040"/>
          <a:ext cx="6026174" cy="396283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83820</xdr:rowOff>
    </xdr:from>
    <xdr:to>
      <xdr:col>8</xdr:col>
      <xdr:colOff>327079</xdr:colOff>
      <xdr:row>63</xdr:row>
      <xdr:rowOff>137708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CCB35E44-3A94-18D8-A0ED-81D711865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" y="5570220"/>
          <a:ext cx="7299378" cy="60889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338930</xdr:colOff>
      <xdr:row>0</xdr:row>
      <xdr:rowOff>129540</xdr:rowOff>
    </xdr:from>
    <xdr:to>
      <xdr:col>23</xdr:col>
      <xdr:colOff>441960</xdr:colOff>
      <xdr:row>18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1359DBA-0AAF-6130-28D6-508900065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-322" t="1663" r="6551" b="3742"/>
        <a:stretch/>
      </xdr:blipFill>
      <xdr:spPr>
        <a:xfrm>
          <a:off x="8202770" y="312420"/>
          <a:ext cx="6199030" cy="3230880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487681</xdr:colOff>
      <xdr:row>29</xdr:row>
      <xdr:rowOff>121920</xdr:rowOff>
    </xdr:from>
    <xdr:to>
      <xdr:col>15</xdr:col>
      <xdr:colOff>577023</xdr:colOff>
      <xdr:row>52</xdr:row>
      <xdr:rowOff>107078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7ADDBB9-7828-9788-C9FD-6ACC9A75E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16781" y="5425440"/>
          <a:ext cx="6513002" cy="41913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12</xdr:col>
      <xdr:colOff>587107</xdr:colOff>
      <xdr:row>89</xdr:row>
      <xdr:rowOff>137727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ED73DEE-39DD-30E9-8E25-1037D65B4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838700" y="9875520"/>
          <a:ext cx="4229467" cy="65385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0</xdr:row>
      <xdr:rowOff>102974</xdr:rowOff>
    </xdr:from>
    <xdr:to>
      <xdr:col>22</xdr:col>
      <xdr:colOff>464498</xdr:colOff>
      <xdr:row>3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36DA961-5294-452B-35C6-FC804806DF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26247"/>
        <a:stretch/>
      </xdr:blipFill>
      <xdr:spPr>
        <a:xfrm>
          <a:off x="7772400" y="102974"/>
          <a:ext cx="6766238" cy="620926"/>
        </a:xfrm>
        <a:prstGeom prst="rect">
          <a:avLst/>
        </a:prstGeom>
      </xdr:spPr>
    </xdr:pic>
    <xdr:clientData/>
  </xdr:twoCellAnchor>
  <xdr:twoCellAnchor editAs="oneCell">
    <xdr:from>
      <xdr:col>11</xdr:col>
      <xdr:colOff>518160</xdr:colOff>
      <xdr:row>6</xdr:row>
      <xdr:rowOff>161420</xdr:rowOff>
    </xdr:from>
    <xdr:to>
      <xdr:col>22</xdr:col>
      <xdr:colOff>252322</xdr:colOff>
      <xdr:row>17</xdr:row>
      <xdr:rowOff>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3CBB6D8-EC6B-BDE5-9715-1812E5B5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941820" y="1258700"/>
          <a:ext cx="6439762" cy="18505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15</xdr:col>
      <xdr:colOff>122445</xdr:colOff>
      <xdr:row>62</xdr:row>
      <xdr:rowOff>91939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7D3367E-89A7-1A34-7029-7CFEA5ED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26080" y="5669280"/>
          <a:ext cx="6058425" cy="5761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213360</xdr:colOff>
      <xdr:row>0</xdr:row>
      <xdr:rowOff>180773</xdr:rowOff>
    </xdr:from>
    <xdr:to>
      <xdr:col>22</xdr:col>
      <xdr:colOff>358954</xdr:colOff>
      <xdr:row>10</xdr:row>
      <xdr:rowOff>7817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6044986-B6B7-E31C-1F0A-6CB478B2D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8960" y="180773"/>
          <a:ext cx="6851194" cy="1655844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10</xdr:row>
      <xdr:rowOff>69715</xdr:rowOff>
    </xdr:from>
    <xdr:to>
      <xdr:col>21</xdr:col>
      <xdr:colOff>350520</xdr:colOff>
      <xdr:row>26</xdr:row>
      <xdr:rowOff>419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18AA9E5-870A-2D32-C238-BED32AEBD6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r="16837"/>
        <a:stretch/>
      </xdr:blipFill>
      <xdr:spPr>
        <a:xfrm>
          <a:off x="7124700" y="1898515"/>
          <a:ext cx="6027420" cy="28567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11</xdr:col>
      <xdr:colOff>419527</xdr:colOff>
      <xdr:row>35</xdr:row>
      <xdr:rowOff>15495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6648842-389A-3FE0-2C7E-E67779A54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56360" y="3474720"/>
          <a:ext cx="4922947" cy="2941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22</xdr:col>
      <xdr:colOff>145594</xdr:colOff>
      <xdr:row>9</xdr:row>
      <xdr:rowOff>9924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25E8C83-7DE6-4E38-89FA-EEE87B737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1920" y="0"/>
          <a:ext cx="6851194" cy="1655844"/>
        </a:xfrm>
        <a:prstGeom prst="rect">
          <a:avLst/>
        </a:prstGeom>
      </xdr:spPr>
    </xdr:pic>
    <xdr:clientData/>
  </xdr:twoCellAnchor>
  <xdr:twoCellAnchor editAs="oneCell">
    <xdr:from>
      <xdr:col>11</xdr:col>
      <xdr:colOff>205740</xdr:colOff>
      <xdr:row>9</xdr:row>
      <xdr:rowOff>71822</xdr:rowOff>
    </xdr:from>
    <xdr:to>
      <xdr:col>21</xdr:col>
      <xdr:colOff>137160</xdr:colOff>
      <xdr:row>25</xdr:row>
      <xdr:rowOff>2526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7704B47-F8F5-43B8-87D6-97D573CC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r="16837"/>
        <a:stretch/>
      </xdr:blipFill>
      <xdr:spPr>
        <a:xfrm>
          <a:off x="7947660" y="1717742"/>
          <a:ext cx="6027420" cy="28567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504188</xdr:colOff>
      <xdr:row>0</xdr:row>
      <xdr:rowOff>0</xdr:rowOff>
    </xdr:from>
    <xdr:to>
      <xdr:col>20</xdr:col>
      <xdr:colOff>313971</xdr:colOff>
      <xdr:row>28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207E534-AE59-A45C-4791-88718EE6C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>
          <a:off x="8428988" y="0"/>
          <a:ext cx="5296183" cy="5135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7892</xdr:colOff>
      <xdr:row>20</xdr:row>
      <xdr:rowOff>175323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AF540CC-F09F-5D5E-7B74-4D22F0763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3108960"/>
          <a:ext cx="3139712" cy="7239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352150</xdr:colOff>
      <xdr:row>0</xdr:row>
      <xdr:rowOff>152399</xdr:rowOff>
    </xdr:from>
    <xdr:to>
      <xdr:col>23</xdr:col>
      <xdr:colOff>53553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47C20C-C4E3-589E-7EA3-E027E8AC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67350" y="152399"/>
          <a:ext cx="6407003" cy="944881"/>
        </a:xfrm>
        <a:prstGeom prst="rect">
          <a:avLst/>
        </a:prstGeom>
      </xdr:spPr>
    </xdr:pic>
    <xdr:clientData/>
  </xdr:twoCellAnchor>
  <xdr:twoCellAnchor editAs="oneCell">
    <xdr:from>
      <xdr:col>12</xdr:col>
      <xdr:colOff>586720</xdr:colOff>
      <xdr:row>6</xdr:row>
      <xdr:rowOff>30480</xdr:rowOff>
    </xdr:from>
    <xdr:to>
      <xdr:col>23</xdr:col>
      <xdr:colOff>91439</xdr:colOff>
      <xdr:row>28</xdr:row>
      <xdr:rowOff>140724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F14BA1D-91A3-3ADC-0036-867660B5D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1920" y="1127760"/>
          <a:ext cx="6210319" cy="41336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335837</xdr:colOff>
      <xdr:row>50</xdr:row>
      <xdr:rowOff>91955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3F6148B-C180-8724-5E44-FF7696608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19200" y="3291840"/>
          <a:ext cx="6431837" cy="59441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410969</xdr:colOff>
      <xdr:row>0</xdr:row>
      <xdr:rowOff>137160</xdr:rowOff>
    </xdr:from>
    <xdr:to>
      <xdr:col>22</xdr:col>
      <xdr:colOff>31373</xdr:colOff>
      <xdr:row>22</xdr:row>
      <xdr:rowOff>84331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8A8DACF-B62A-AFCE-BA6B-E6C149896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76689" y="137160"/>
          <a:ext cx="6935604" cy="3970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10</xdr:col>
      <xdr:colOff>214003</xdr:colOff>
      <xdr:row>51</xdr:row>
      <xdr:rowOff>145205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2BC11D9-427A-75B4-6202-08CD90C2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4572000"/>
          <a:ext cx="7422523" cy="49000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8</xdr:col>
      <xdr:colOff>892092</xdr:colOff>
      <xdr:row>61</xdr:row>
      <xdr:rowOff>144919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9B9D1C1-581C-E04B-BFEA-1A281D5EB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9692640"/>
          <a:ext cx="6370872" cy="16079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0</xdr:row>
      <xdr:rowOff>26898</xdr:rowOff>
    </xdr:from>
    <xdr:to>
      <xdr:col>21</xdr:col>
      <xdr:colOff>495863</xdr:colOff>
      <xdr:row>28</xdr:row>
      <xdr:rowOff>95570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DC84510-6CE0-A805-2533-AB167D737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9481" y="26898"/>
          <a:ext cx="6363262" cy="5189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12</xdr:col>
      <xdr:colOff>198120</xdr:colOff>
      <xdr:row>77</xdr:row>
      <xdr:rowOff>137957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7605296-69C0-A70D-2C32-8814556A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0" y="6949440"/>
          <a:ext cx="6629400" cy="7270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26"/>
  <sheetViews>
    <sheetView workbookViewId="0">
      <selection activeCell="G20" sqref="G20"/>
    </sheetView>
  </sheetViews>
  <sheetFormatPr defaultRowHeight="14.4"/>
  <cols>
    <col min="5" max="5" width="13.88671875" bestFit="1" customWidth="1"/>
    <col min="6" max="6" width="12.44140625" bestFit="1" customWidth="1"/>
  </cols>
  <sheetData>
    <row r="3" spans="2:12">
      <c r="F3" t="s">
        <v>17</v>
      </c>
      <c r="G3">
        <f>30+40+25+35+33</f>
        <v>163</v>
      </c>
      <c r="H3" s="19" t="s">
        <v>19</v>
      </c>
      <c r="I3" s="19"/>
      <c r="J3" s="19"/>
      <c r="K3" s="19"/>
      <c r="L3" s="19"/>
    </row>
    <row r="4" spans="2:12">
      <c r="F4" t="s">
        <v>18</v>
      </c>
      <c r="G4">
        <f>60+70+40</f>
        <v>170</v>
      </c>
      <c r="H4" s="19"/>
      <c r="I4" s="19"/>
      <c r="J4" s="19"/>
      <c r="K4" s="19"/>
      <c r="L4" s="19"/>
    </row>
    <row r="6" spans="2:12">
      <c r="B6" t="s">
        <v>2</v>
      </c>
      <c r="C6" t="s">
        <v>0</v>
      </c>
      <c r="E6" t="s">
        <v>1</v>
      </c>
    </row>
    <row r="7" spans="2:12">
      <c r="B7" s="2">
        <v>20</v>
      </c>
      <c r="C7">
        <v>1</v>
      </c>
      <c r="D7" t="str">
        <f>VLOOKUP(C7,$I$9:$J$16,2)</f>
        <v>Region 1</v>
      </c>
      <c r="E7">
        <v>6</v>
      </c>
      <c r="F7" t="str">
        <f>VLOOKUP(E7,$I$9:$J$16,2)</f>
        <v>Pine Hills</v>
      </c>
      <c r="G7">
        <v>6.5</v>
      </c>
      <c r="L7" s="19" t="s">
        <v>16</v>
      </c>
    </row>
    <row r="8" spans="2:12">
      <c r="B8" s="2">
        <v>10</v>
      </c>
      <c r="C8">
        <v>1</v>
      </c>
      <c r="D8" t="str">
        <f t="shared" ref="D8:D17" si="0">VLOOKUP(C8,$I$9:$J$16,2)</f>
        <v>Region 1</v>
      </c>
      <c r="E8">
        <v>7</v>
      </c>
      <c r="F8" t="str">
        <f t="shared" ref="F8:F17" si="1">VLOOKUP(E8,$I$9:$J$16,2)</f>
        <v>Eustis</v>
      </c>
      <c r="G8">
        <v>7.5</v>
      </c>
      <c r="I8" t="s">
        <v>13</v>
      </c>
      <c r="J8" t="s">
        <v>7</v>
      </c>
      <c r="K8" t="s">
        <v>14</v>
      </c>
      <c r="L8" s="19"/>
    </row>
    <row r="9" spans="2:12">
      <c r="B9" s="2">
        <v>40</v>
      </c>
      <c r="C9">
        <v>2</v>
      </c>
      <c r="D9" t="str">
        <f t="shared" si="0"/>
        <v>Region 2</v>
      </c>
      <c r="E9">
        <v>6</v>
      </c>
      <c r="F9" t="str">
        <f t="shared" si="1"/>
        <v>Pine Hills</v>
      </c>
      <c r="G9">
        <v>7</v>
      </c>
      <c r="I9">
        <v>1</v>
      </c>
      <c r="J9" t="s">
        <v>8</v>
      </c>
      <c r="K9">
        <f>SUMIF($E$7:$E$17,I9,$B$7:$B$17)-SUMIF($C$7:$C$17,I9,$B$7:$B$17)</f>
        <v>-30</v>
      </c>
      <c r="L9">
        <v>-30</v>
      </c>
    </row>
    <row r="10" spans="2:12">
      <c r="B10" s="2">
        <v>0</v>
      </c>
      <c r="C10">
        <v>2</v>
      </c>
      <c r="D10" t="str">
        <f t="shared" si="0"/>
        <v>Region 2</v>
      </c>
      <c r="E10">
        <v>7</v>
      </c>
      <c r="F10" t="str">
        <f t="shared" si="1"/>
        <v>Eustis</v>
      </c>
      <c r="G10">
        <v>8</v>
      </c>
      <c r="I10">
        <v>2</v>
      </c>
      <c r="J10" t="s">
        <v>9</v>
      </c>
      <c r="K10">
        <f t="shared" ref="K10:K16" si="2">SUMIF($E$7:$E$17,I10,$B$7:$B$17)-SUMIF($C$7:$C$17,I10,$B$7:$B$17)</f>
        <v>-40</v>
      </c>
      <c r="L10">
        <v>-40</v>
      </c>
    </row>
    <row r="11" spans="2:12">
      <c r="B11" s="2">
        <v>0</v>
      </c>
      <c r="C11">
        <v>3</v>
      </c>
      <c r="D11" t="str">
        <f t="shared" si="0"/>
        <v>Region 3</v>
      </c>
      <c r="E11">
        <v>6</v>
      </c>
      <c r="F11" t="str">
        <f t="shared" si="1"/>
        <v>Pine Hills</v>
      </c>
      <c r="G11">
        <v>8.25</v>
      </c>
      <c r="I11">
        <v>3</v>
      </c>
      <c r="J11" t="s">
        <v>10</v>
      </c>
      <c r="K11">
        <f t="shared" si="2"/>
        <v>-25</v>
      </c>
      <c r="L11">
        <v>-25</v>
      </c>
    </row>
    <row r="12" spans="2:12">
      <c r="B12" s="2">
        <v>25</v>
      </c>
      <c r="C12">
        <v>3</v>
      </c>
      <c r="D12" t="str">
        <f t="shared" si="0"/>
        <v>Region 3</v>
      </c>
      <c r="E12">
        <v>7</v>
      </c>
      <c r="F12" t="str">
        <f t="shared" si="1"/>
        <v>Eustis</v>
      </c>
      <c r="G12">
        <v>7.25</v>
      </c>
      <c r="I12">
        <v>4</v>
      </c>
      <c r="J12" t="s">
        <v>11</v>
      </c>
      <c r="K12">
        <f t="shared" si="2"/>
        <v>-35</v>
      </c>
      <c r="L12">
        <v>-35</v>
      </c>
    </row>
    <row r="13" spans="2:12">
      <c r="B13" s="2">
        <v>0</v>
      </c>
      <c r="C13">
        <v>3</v>
      </c>
      <c r="D13" t="str">
        <f t="shared" si="0"/>
        <v>Region 3</v>
      </c>
      <c r="E13">
        <v>8</v>
      </c>
      <c r="F13" t="str">
        <f t="shared" si="1"/>
        <v>Sanford</v>
      </c>
      <c r="G13">
        <v>6.75</v>
      </c>
      <c r="I13">
        <v>5</v>
      </c>
      <c r="J13" t="s">
        <v>12</v>
      </c>
      <c r="K13">
        <f t="shared" si="2"/>
        <v>-33</v>
      </c>
      <c r="L13">
        <v>-33</v>
      </c>
    </row>
    <row r="14" spans="2:12">
      <c r="B14" s="2">
        <v>0</v>
      </c>
      <c r="C14">
        <v>4</v>
      </c>
      <c r="D14" t="str">
        <f t="shared" si="0"/>
        <v>Region 4</v>
      </c>
      <c r="E14">
        <v>7</v>
      </c>
      <c r="F14" t="str">
        <f t="shared" si="1"/>
        <v>Eustis</v>
      </c>
      <c r="G14">
        <v>7.75</v>
      </c>
      <c r="I14">
        <v>6</v>
      </c>
      <c r="J14" t="s">
        <v>4</v>
      </c>
      <c r="K14">
        <f t="shared" si="2"/>
        <v>60</v>
      </c>
      <c r="L14">
        <v>60</v>
      </c>
    </row>
    <row r="15" spans="2:12">
      <c r="B15" s="2">
        <v>35</v>
      </c>
      <c r="C15">
        <v>4</v>
      </c>
      <c r="D15" t="str">
        <f t="shared" si="0"/>
        <v>Region 4</v>
      </c>
      <c r="E15">
        <v>8</v>
      </c>
      <c r="F15" t="str">
        <f t="shared" si="1"/>
        <v>Sanford</v>
      </c>
      <c r="G15">
        <v>7</v>
      </c>
      <c r="I15">
        <v>7</v>
      </c>
      <c r="J15" t="s">
        <v>5</v>
      </c>
      <c r="K15">
        <f t="shared" si="2"/>
        <v>63</v>
      </c>
      <c r="L15">
        <v>70</v>
      </c>
    </row>
    <row r="16" spans="2:12">
      <c r="B16" s="2">
        <v>28</v>
      </c>
      <c r="C16">
        <v>5</v>
      </c>
      <c r="D16" t="str">
        <f t="shared" si="0"/>
        <v>Region 5</v>
      </c>
      <c r="E16">
        <v>7</v>
      </c>
      <c r="F16" t="str">
        <f t="shared" si="1"/>
        <v>Eustis</v>
      </c>
      <c r="G16">
        <v>7.5</v>
      </c>
      <c r="I16">
        <v>8</v>
      </c>
      <c r="J16" t="s">
        <v>6</v>
      </c>
      <c r="K16">
        <f t="shared" si="2"/>
        <v>40</v>
      </c>
      <c r="L16">
        <v>40</v>
      </c>
    </row>
    <row r="17" spans="2:7">
      <c r="B17" s="2">
        <v>5</v>
      </c>
      <c r="C17">
        <v>5</v>
      </c>
      <c r="D17" t="str">
        <f t="shared" si="0"/>
        <v>Region 5</v>
      </c>
      <c r="E17">
        <v>8</v>
      </c>
      <c r="F17" t="str">
        <f t="shared" si="1"/>
        <v>Sanford</v>
      </c>
      <c r="G17">
        <v>6.75</v>
      </c>
    </row>
    <row r="20" spans="2:7">
      <c r="E20" t="s">
        <v>3</v>
      </c>
      <c r="G20">
        <f>SUMPRODUCT(B7:B17,G7:G17)</f>
        <v>1155</v>
      </c>
    </row>
    <row r="25" spans="2:7">
      <c r="C25" s="19"/>
    </row>
    <row r="26" spans="2:7">
      <c r="C26" s="19"/>
    </row>
  </sheetData>
  <mergeCells count="3">
    <mergeCell ref="C25:C26"/>
    <mergeCell ref="L7:L8"/>
    <mergeCell ref="H3:L4"/>
  </mergeCells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L22"/>
  <sheetViews>
    <sheetView topLeftCell="A21" workbookViewId="0">
      <selection activeCell="C25" sqref="C25"/>
    </sheetView>
  </sheetViews>
  <sheetFormatPr defaultRowHeight="14.4"/>
  <sheetData>
    <row r="2" spans="1:12">
      <c r="F2" s="22" t="s">
        <v>122</v>
      </c>
    </row>
    <row r="3" spans="1:12">
      <c r="A3" s="15" t="s">
        <v>114</v>
      </c>
      <c r="B3" s="15" t="s">
        <v>0</v>
      </c>
      <c r="C3" s="15"/>
      <c r="D3" s="15" t="s">
        <v>22</v>
      </c>
      <c r="E3" s="15"/>
      <c r="F3" s="22"/>
      <c r="G3" s="5"/>
    </row>
    <row r="4" spans="1:12">
      <c r="A4">
        <v>10</v>
      </c>
      <c r="B4">
        <v>1</v>
      </c>
      <c r="C4" t="s">
        <v>115</v>
      </c>
      <c r="D4">
        <v>2</v>
      </c>
      <c r="E4" t="s">
        <v>116</v>
      </c>
      <c r="F4">
        <v>30</v>
      </c>
    </row>
    <row r="5" spans="1:12">
      <c r="A5">
        <v>25</v>
      </c>
      <c r="B5">
        <v>1</v>
      </c>
      <c r="C5" t="s">
        <v>115</v>
      </c>
      <c r="D5">
        <v>3</v>
      </c>
      <c r="E5" t="s">
        <v>49</v>
      </c>
      <c r="F5">
        <v>25</v>
      </c>
      <c r="H5" s="15" t="s">
        <v>110</v>
      </c>
      <c r="I5" s="15" t="s">
        <v>117</v>
      </c>
      <c r="J5" s="15" t="s">
        <v>66</v>
      </c>
      <c r="K5" s="15" t="s">
        <v>15</v>
      </c>
      <c r="L5" s="5"/>
    </row>
    <row r="6" spans="1:12">
      <c r="A6">
        <v>20</v>
      </c>
      <c r="B6">
        <v>1</v>
      </c>
      <c r="C6" t="s">
        <v>115</v>
      </c>
      <c r="D6">
        <v>4</v>
      </c>
      <c r="E6" t="s">
        <v>118</v>
      </c>
      <c r="F6">
        <v>35</v>
      </c>
      <c r="H6">
        <v>1</v>
      </c>
      <c r="I6" t="s">
        <v>115</v>
      </c>
      <c r="J6">
        <f>SUMIF($D$4:$D$19,H6,$A$4:$A$19)-SUMIF($B$4:$B$19,H6,$A$4:$A$19)</f>
        <v>0</v>
      </c>
      <c r="K6">
        <v>0</v>
      </c>
    </row>
    <row r="7" spans="1:12">
      <c r="A7">
        <v>0</v>
      </c>
      <c r="B7">
        <v>2</v>
      </c>
      <c r="C7" t="s">
        <v>116</v>
      </c>
      <c r="D7">
        <v>4</v>
      </c>
      <c r="E7" t="s">
        <v>118</v>
      </c>
      <c r="F7">
        <v>5</v>
      </c>
      <c r="H7">
        <v>2</v>
      </c>
      <c r="I7" t="s">
        <v>116</v>
      </c>
      <c r="J7">
        <f t="shared" ref="J7:J13" si="0">SUMIF($D$4:$D$19,H7,$A$4:$A$19)-SUMIF($B$4:$B$19,H7,$A$4:$A$19)</f>
        <v>0</v>
      </c>
      <c r="K7">
        <v>0</v>
      </c>
    </row>
    <row r="8" spans="1:12">
      <c r="A8">
        <v>10</v>
      </c>
      <c r="B8">
        <v>2</v>
      </c>
      <c r="C8" t="s">
        <v>116</v>
      </c>
      <c r="D8">
        <v>5</v>
      </c>
      <c r="E8" t="s">
        <v>119</v>
      </c>
      <c r="F8">
        <v>10</v>
      </c>
      <c r="H8">
        <v>3</v>
      </c>
      <c r="I8" t="s">
        <v>49</v>
      </c>
      <c r="J8">
        <f t="shared" si="0"/>
        <v>0</v>
      </c>
      <c r="K8">
        <v>0</v>
      </c>
    </row>
    <row r="9" spans="1:12">
      <c r="A9">
        <v>15</v>
      </c>
      <c r="B9">
        <v>3</v>
      </c>
      <c r="C9" t="s">
        <v>49</v>
      </c>
      <c r="D9">
        <v>5</v>
      </c>
      <c r="E9" t="s">
        <v>119</v>
      </c>
      <c r="F9">
        <v>15</v>
      </c>
      <c r="H9">
        <v>4</v>
      </c>
      <c r="I9" t="s">
        <v>118</v>
      </c>
      <c r="J9">
        <f t="shared" si="0"/>
        <v>0</v>
      </c>
      <c r="K9">
        <v>0</v>
      </c>
    </row>
    <row r="10" spans="1:12">
      <c r="A10">
        <v>10</v>
      </c>
      <c r="B10">
        <v>3</v>
      </c>
      <c r="C10" t="s">
        <v>49</v>
      </c>
      <c r="D10">
        <v>6</v>
      </c>
      <c r="E10" t="s">
        <v>44</v>
      </c>
      <c r="F10">
        <v>20</v>
      </c>
      <c r="H10">
        <v>5</v>
      </c>
      <c r="I10" t="s">
        <v>119</v>
      </c>
      <c r="J10">
        <f t="shared" si="0"/>
        <v>0</v>
      </c>
      <c r="K10">
        <v>0</v>
      </c>
    </row>
    <row r="11" spans="1:12">
      <c r="A11">
        <v>15</v>
      </c>
      <c r="B11">
        <v>4</v>
      </c>
      <c r="C11" t="s">
        <v>118</v>
      </c>
      <c r="D11">
        <v>6</v>
      </c>
      <c r="E11" t="s">
        <v>44</v>
      </c>
      <c r="F11">
        <v>15</v>
      </c>
      <c r="H11">
        <v>6</v>
      </c>
      <c r="I11" t="s">
        <v>44</v>
      </c>
      <c r="J11">
        <f t="shared" si="0"/>
        <v>0</v>
      </c>
      <c r="K11">
        <v>0</v>
      </c>
    </row>
    <row r="12" spans="1:12">
      <c r="A12">
        <v>5</v>
      </c>
      <c r="B12">
        <v>4</v>
      </c>
      <c r="C12" t="s">
        <v>118</v>
      </c>
      <c r="D12">
        <v>7</v>
      </c>
      <c r="E12" t="s">
        <v>43</v>
      </c>
      <c r="F12">
        <v>5</v>
      </c>
      <c r="H12">
        <v>7</v>
      </c>
      <c r="I12" t="s">
        <v>43</v>
      </c>
      <c r="J12">
        <f t="shared" si="0"/>
        <v>0</v>
      </c>
      <c r="K12">
        <v>0</v>
      </c>
    </row>
    <row r="13" spans="1:12">
      <c r="A13">
        <v>15</v>
      </c>
      <c r="B13">
        <v>5</v>
      </c>
      <c r="C13" t="s">
        <v>119</v>
      </c>
      <c r="D13">
        <v>7</v>
      </c>
      <c r="E13" t="s">
        <v>43</v>
      </c>
      <c r="F13">
        <v>25</v>
      </c>
      <c r="H13">
        <v>8</v>
      </c>
      <c r="I13" t="s">
        <v>120</v>
      </c>
      <c r="J13">
        <f t="shared" si="0"/>
        <v>0</v>
      </c>
      <c r="K13">
        <v>0</v>
      </c>
    </row>
    <row r="14" spans="1:12">
      <c r="A14">
        <v>10</v>
      </c>
      <c r="B14">
        <v>5</v>
      </c>
      <c r="C14" t="s">
        <v>119</v>
      </c>
      <c r="D14">
        <v>8</v>
      </c>
      <c r="E14" t="s">
        <v>120</v>
      </c>
      <c r="F14">
        <v>10</v>
      </c>
    </row>
    <row r="15" spans="1:12">
      <c r="A15">
        <v>10</v>
      </c>
      <c r="B15">
        <v>6</v>
      </c>
      <c r="C15" t="s">
        <v>44</v>
      </c>
      <c r="D15">
        <v>7</v>
      </c>
      <c r="E15" t="s">
        <v>43</v>
      </c>
      <c r="F15">
        <v>20</v>
      </c>
    </row>
    <row r="16" spans="1:12">
      <c r="A16">
        <v>15</v>
      </c>
      <c r="B16">
        <v>6</v>
      </c>
      <c r="C16" t="s">
        <v>44</v>
      </c>
      <c r="D16">
        <v>8</v>
      </c>
      <c r="E16" t="s">
        <v>120</v>
      </c>
      <c r="F16">
        <v>15</v>
      </c>
    </row>
    <row r="17" spans="1:6">
      <c r="A17">
        <v>0</v>
      </c>
      <c r="B17">
        <v>7</v>
      </c>
      <c r="C17" t="s">
        <v>43</v>
      </c>
      <c r="D17">
        <v>6</v>
      </c>
      <c r="E17" t="s">
        <v>44</v>
      </c>
      <c r="F17">
        <v>15</v>
      </c>
    </row>
    <row r="18" spans="1:6">
      <c r="A18">
        <v>30</v>
      </c>
      <c r="B18">
        <v>7</v>
      </c>
      <c r="C18" t="s">
        <v>43</v>
      </c>
      <c r="D18">
        <v>8</v>
      </c>
      <c r="E18" t="s">
        <v>120</v>
      </c>
      <c r="F18">
        <v>30</v>
      </c>
    </row>
    <row r="19" spans="1:6">
      <c r="A19">
        <v>55</v>
      </c>
      <c r="B19">
        <v>8</v>
      </c>
      <c r="C19" t="s">
        <v>120</v>
      </c>
      <c r="D19">
        <v>1</v>
      </c>
      <c r="E19" t="s">
        <v>115</v>
      </c>
      <c r="F19">
        <v>999</v>
      </c>
    </row>
    <row r="21" spans="1:6">
      <c r="F21" s="14"/>
    </row>
    <row r="22" spans="1:6">
      <c r="C22" t="s">
        <v>121</v>
      </c>
      <c r="D22">
        <f>A19</f>
        <v>55</v>
      </c>
      <c r="F22" s="14"/>
    </row>
  </sheetData>
  <mergeCells count="1">
    <mergeCell ref="F2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G22" sqref="G22"/>
    </sheetView>
  </sheetViews>
  <sheetFormatPr defaultRowHeight="14.4"/>
  <cols>
    <col min="4" max="4" width="33.44140625" bestFit="1" customWidth="1"/>
    <col min="8" max="8" width="14.88671875" bestFit="1" customWidth="1"/>
  </cols>
  <sheetData>
    <row r="1" spans="1:8">
      <c r="A1" s="15" t="s">
        <v>114</v>
      </c>
      <c r="B1" s="15" t="s">
        <v>0</v>
      </c>
      <c r="C1" s="15" t="s">
        <v>22</v>
      </c>
      <c r="D1" s="15" t="s">
        <v>123</v>
      </c>
    </row>
    <row r="2" spans="1:8">
      <c r="A2" s="16">
        <v>100</v>
      </c>
      <c r="B2" s="17">
        <v>1</v>
      </c>
      <c r="C2" s="17">
        <v>2</v>
      </c>
      <c r="D2" s="17">
        <v>100</v>
      </c>
      <c r="E2" s="18"/>
    </row>
    <row r="3" spans="1:8">
      <c r="A3" s="16">
        <v>0</v>
      </c>
      <c r="B3" s="17">
        <v>1</v>
      </c>
      <c r="C3" s="17">
        <v>3</v>
      </c>
      <c r="D3" s="17">
        <v>100</v>
      </c>
      <c r="E3" s="18"/>
    </row>
    <row r="4" spans="1:8">
      <c r="A4" s="16">
        <v>200</v>
      </c>
      <c r="B4" s="17">
        <v>1</v>
      </c>
      <c r="C4" s="17">
        <v>5</v>
      </c>
      <c r="D4" s="17">
        <v>200</v>
      </c>
      <c r="E4" s="18"/>
    </row>
    <row r="5" spans="1:8">
      <c r="A5" s="16">
        <v>100</v>
      </c>
      <c r="B5" s="17">
        <v>2</v>
      </c>
      <c r="C5" s="17">
        <v>4</v>
      </c>
      <c r="D5" s="17">
        <v>100</v>
      </c>
      <c r="E5" s="18"/>
    </row>
    <row r="6" spans="1:8">
      <c r="A6" s="16">
        <v>50</v>
      </c>
      <c r="B6" s="17">
        <v>2</v>
      </c>
      <c r="C6" s="17">
        <v>5</v>
      </c>
      <c r="D6" s="17">
        <v>150</v>
      </c>
      <c r="E6" s="18"/>
      <c r="F6" s="15" t="s">
        <v>110</v>
      </c>
      <c r="G6" s="15" t="s">
        <v>14</v>
      </c>
      <c r="H6" s="15" t="s">
        <v>15</v>
      </c>
    </row>
    <row r="7" spans="1:8">
      <c r="A7" s="16">
        <v>0</v>
      </c>
      <c r="B7" s="17">
        <v>3</v>
      </c>
      <c r="C7" s="17">
        <v>5</v>
      </c>
      <c r="D7" s="17">
        <v>150</v>
      </c>
      <c r="E7" s="18"/>
      <c r="F7" s="17">
        <v>1</v>
      </c>
      <c r="G7" s="16">
        <f>SUMIF($C$2:$C$21,F7,$A$2:$A$21)-SUMIF($B$2:$B$21,F7,$A$2:$A$21)</f>
        <v>0</v>
      </c>
      <c r="H7" s="16">
        <v>0</v>
      </c>
    </row>
    <row r="8" spans="1:8">
      <c r="A8" s="16">
        <v>150</v>
      </c>
      <c r="B8" s="17">
        <v>3</v>
      </c>
      <c r="C8" s="17">
        <v>6</v>
      </c>
      <c r="D8" s="17">
        <v>150</v>
      </c>
      <c r="E8" s="18"/>
      <c r="F8" s="17">
        <v>2</v>
      </c>
      <c r="G8" s="16">
        <f t="shared" ref="G8:G15" si="0">SUMIF($C$2:$C$21,F8,$A$2:$A$21)-SUMIF($B$2:$B$21,F8,$A$2:$A$21)</f>
        <v>0</v>
      </c>
      <c r="H8" s="16">
        <v>0</v>
      </c>
    </row>
    <row r="9" spans="1:8">
      <c r="A9" s="16">
        <v>0</v>
      </c>
      <c r="B9" s="17">
        <v>4</v>
      </c>
      <c r="C9" s="17">
        <v>5</v>
      </c>
      <c r="D9" s="17">
        <v>100</v>
      </c>
      <c r="E9" s="18"/>
      <c r="F9" s="17">
        <v>3</v>
      </c>
      <c r="G9" s="16">
        <f t="shared" si="0"/>
        <v>0</v>
      </c>
      <c r="H9" s="16">
        <v>0</v>
      </c>
    </row>
    <row r="10" spans="1:8">
      <c r="A10" s="16">
        <v>150</v>
      </c>
      <c r="B10" s="17">
        <v>4</v>
      </c>
      <c r="C10" s="17">
        <v>7</v>
      </c>
      <c r="D10" s="17">
        <v>150</v>
      </c>
      <c r="E10" s="18"/>
      <c r="F10" s="17">
        <v>4</v>
      </c>
      <c r="G10" s="16">
        <f t="shared" si="0"/>
        <v>0</v>
      </c>
      <c r="H10" s="16">
        <v>0</v>
      </c>
    </row>
    <row r="11" spans="1:8">
      <c r="A11" s="16">
        <v>50</v>
      </c>
      <c r="B11" s="17">
        <v>5</v>
      </c>
      <c r="C11" s="17">
        <v>4</v>
      </c>
      <c r="D11" s="17">
        <v>100</v>
      </c>
      <c r="E11" s="18"/>
      <c r="F11" s="17">
        <v>5</v>
      </c>
      <c r="G11" s="16">
        <f t="shared" si="0"/>
        <v>0</v>
      </c>
      <c r="H11" s="16">
        <v>0</v>
      </c>
    </row>
    <row r="12" spans="1:8">
      <c r="A12" s="16">
        <v>0</v>
      </c>
      <c r="B12" s="17">
        <v>5</v>
      </c>
      <c r="C12" s="17">
        <v>6</v>
      </c>
      <c r="D12" s="17">
        <v>100</v>
      </c>
      <c r="E12" s="18"/>
      <c r="F12" s="17">
        <v>6</v>
      </c>
      <c r="G12" s="16">
        <f t="shared" si="0"/>
        <v>0</v>
      </c>
      <c r="H12" s="16">
        <v>0</v>
      </c>
    </row>
    <row r="13" spans="1:8">
      <c r="A13" s="16">
        <v>100</v>
      </c>
      <c r="B13" s="17">
        <v>5</v>
      </c>
      <c r="C13" s="17">
        <v>7</v>
      </c>
      <c r="D13" s="17">
        <v>100</v>
      </c>
      <c r="E13" s="18"/>
      <c r="F13" s="17">
        <v>7</v>
      </c>
      <c r="G13" s="16">
        <f t="shared" si="0"/>
        <v>0</v>
      </c>
      <c r="H13" s="16">
        <v>0</v>
      </c>
    </row>
    <row r="14" spans="1:8">
      <c r="A14" s="16">
        <v>100</v>
      </c>
      <c r="B14" s="17">
        <v>5</v>
      </c>
      <c r="C14" s="17">
        <v>8</v>
      </c>
      <c r="D14" s="17">
        <v>100</v>
      </c>
      <c r="E14" s="18"/>
      <c r="F14" s="17">
        <v>8</v>
      </c>
      <c r="G14" s="16">
        <f t="shared" si="0"/>
        <v>0</v>
      </c>
      <c r="H14" s="16">
        <v>0</v>
      </c>
    </row>
    <row r="15" spans="1:8">
      <c r="A15" s="16">
        <v>0</v>
      </c>
      <c r="B15" s="17">
        <v>6</v>
      </c>
      <c r="C15" s="17">
        <v>5</v>
      </c>
      <c r="D15" s="17">
        <v>100</v>
      </c>
      <c r="E15" s="18"/>
      <c r="F15" s="17">
        <v>9</v>
      </c>
      <c r="G15" s="16">
        <f t="shared" si="0"/>
        <v>0</v>
      </c>
      <c r="H15" s="16">
        <v>0</v>
      </c>
    </row>
    <row r="16" spans="1:8">
      <c r="A16" s="16">
        <v>150</v>
      </c>
      <c r="B16" s="17">
        <v>6</v>
      </c>
      <c r="C16" s="17">
        <v>8</v>
      </c>
      <c r="D16" s="17">
        <v>150</v>
      </c>
      <c r="E16" s="18"/>
      <c r="F16" s="18"/>
    </row>
    <row r="17" spans="1:5">
      <c r="A17">
        <v>250</v>
      </c>
      <c r="B17" s="17">
        <v>7</v>
      </c>
      <c r="C17" s="17">
        <v>9</v>
      </c>
      <c r="D17" s="17">
        <v>9999</v>
      </c>
    </row>
    <row r="18" spans="1:5">
      <c r="A18">
        <v>250</v>
      </c>
      <c r="B18" s="17">
        <v>8</v>
      </c>
      <c r="C18" s="17">
        <v>9</v>
      </c>
      <c r="D18" s="17">
        <v>9999</v>
      </c>
    </row>
    <row r="19" spans="1:5">
      <c r="A19">
        <v>300</v>
      </c>
      <c r="B19" s="17">
        <v>9</v>
      </c>
      <c r="C19" s="17">
        <v>1</v>
      </c>
      <c r="D19" s="17">
        <v>9999</v>
      </c>
    </row>
    <row r="20" spans="1:5">
      <c r="A20">
        <v>50</v>
      </c>
      <c r="B20" s="17">
        <v>9</v>
      </c>
      <c r="C20" s="17">
        <v>2</v>
      </c>
      <c r="D20" s="17">
        <v>9999</v>
      </c>
    </row>
    <row r="21" spans="1:5">
      <c r="A21">
        <v>150</v>
      </c>
      <c r="B21" s="17">
        <v>9</v>
      </c>
      <c r="C21" s="17">
        <v>3</v>
      </c>
      <c r="D21" s="17">
        <v>9999</v>
      </c>
    </row>
    <row r="23" spans="1:5">
      <c r="D23" t="s">
        <v>124</v>
      </c>
      <c r="E23">
        <f>SUM(A19:A21)</f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I55" sqref="I55"/>
    </sheetView>
  </sheetViews>
  <sheetFormatPr defaultRowHeight="14.4"/>
  <cols>
    <col min="6" max="6" width="8.33203125" bestFit="1" customWidth="1"/>
    <col min="9" max="9" width="12.21875" bestFit="1" customWidth="1"/>
    <col min="10" max="10" width="13.88671875" bestFit="1" customWidth="1"/>
    <col min="11" max="11" width="13.109375" bestFit="1" customWidth="1"/>
    <col min="12" max="13" width="13.88671875" bestFit="1" customWidth="1"/>
  </cols>
  <sheetData>
    <row r="1" spans="1:13">
      <c r="B1" s="1" t="s">
        <v>0</v>
      </c>
      <c r="C1" s="1"/>
      <c r="D1" s="1" t="s">
        <v>22</v>
      </c>
      <c r="E1" s="1"/>
      <c r="F1" s="1"/>
      <c r="K1" t="s">
        <v>32</v>
      </c>
      <c r="L1">
        <f>ABS(SUM(K7:K12))</f>
        <v>147</v>
      </c>
    </row>
    <row r="2" spans="1:13">
      <c r="A2" t="s">
        <v>2</v>
      </c>
      <c r="B2" t="s">
        <v>20</v>
      </c>
      <c r="C2" t="s">
        <v>21</v>
      </c>
      <c r="D2" t="s">
        <v>23</v>
      </c>
      <c r="E2" t="s">
        <v>21</v>
      </c>
      <c r="F2" t="s">
        <v>37</v>
      </c>
      <c r="K2" t="s">
        <v>33</v>
      </c>
      <c r="L2">
        <f>SUM(K13:K18)</f>
        <v>131</v>
      </c>
    </row>
    <row r="3" spans="1:13">
      <c r="A3" s="2"/>
      <c r="B3">
        <v>1</v>
      </c>
      <c r="C3" s="5" t="s">
        <v>24</v>
      </c>
      <c r="D3" s="5">
        <v>13</v>
      </c>
      <c r="E3" s="5" t="s">
        <v>25</v>
      </c>
      <c r="F3" s="5"/>
    </row>
    <row r="4" spans="1:13">
      <c r="A4" s="2"/>
      <c r="B4">
        <v>1</v>
      </c>
      <c r="C4" s="5" t="s">
        <v>24</v>
      </c>
      <c r="D4" s="5">
        <v>14</v>
      </c>
      <c r="E4" s="5" t="s">
        <v>26</v>
      </c>
      <c r="F4" s="5"/>
    </row>
    <row r="5" spans="1:13">
      <c r="A5" s="2"/>
      <c r="B5">
        <v>1</v>
      </c>
      <c r="C5" s="5" t="s">
        <v>24</v>
      </c>
      <c r="D5" s="5">
        <v>15</v>
      </c>
      <c r="E5" s="5" t="s">
        <v>27</v>
      </c>
      <c r="F5" s="5"/>
    </row>
    <row r="6" spans="1:13">
      <c r="A6" s="2"/>
      <c r="B6">
        <v>1</v>
      </c>
      <c r="C6" s="5" t="s">
        <v>24</v>
      </c>
      <c r="D6" s="5">
        <v>16</v>
      </c>
      <c r="E6" s="5" t="s">
        <v>28</v>
      </c>
      <c r="F6" s="5"/>
      <c r="H6" t="s">
        <v>13</v>
      </c>
      <c r="I6" t="s">
        <v>21</v>
      </c>
      <c r="J6" t="s">
        <v>14</v>
      </c>
      <c r="K6" t="s">
        <v>15</v>
      </c>
      <c r="L6" t="s">
        <v>35</v>
      </c>
      <c r="M6" t="s">
        <v>36</v>
      </c>
    </row>
    <row r="7" spans="1:13">
      <c r="A7" s="2"/>
      <c r="B7">
        <v>1</v>
      </c>
      <c r="C7" s="5" t="s">
        <v>24</v>
      </c>
      <c r="D7" s="5">
        <v>7</v>
      </c>
      <c r="E7" s="5" t="s">
        <v>29</v>
      </c>
      <c r="F7" s="5"/>
      <c r="H7">
        <v>1</v>
      </c>
      <c r="I7" t="s">
        <v>24</v>
      </c>
      <c r="J7">
        <f>SUMIF($D$3:$D$32,H7,$A$3:$A$32)-SUMIF($B$3:$B$32,H7,A3:A32)</f>
        <v>0</v>
      </c>
      <c r="K7">
        <v>-16</v>
      </c>
      <c r="L7" s="6">
        <v>110</v>
      </c>
      <c r="M7" s="6">
        <v>55</v>
      </c>
    </row>
    <row r="8" spans="1:13">
      <c r="A8" s="2"/>
      <c r="B8">
        <v>1</v>
      </c>
      <c r="C8" s="5" t="s">
        <v>24</v>
      </c>
      <c r="D8" s="5">
        <v>8</v>
      </c>
      <c r="E8" s="5" t="s">
        <v>30</v>
      </c>
      <c r="F8" s="5"/>
      <c r="H8">
        <v>2</v>
      </c>
      <c r="I8" t="s">
        <v>31</v>
      </c>
      <c r="J8">
        <f t="shared" ref="J8:J18" si="0">SUMIF($D$3:$D$32,H8,$A$3:$A$32)-SUMIF($B$3:$B$32,H8,A4:A34)</f>
        <v>0</v>
      </c>
      <c r="K8">
        <v>-18</v>
      </c>
      <c r="L8" s="6">
        <v>110</v>
      </c>
      <c r="M8" s="6">
        <v>55</v>
      </c>
    </row>
    <row r="9" spans="1:13">
      <c r="A9" s="2"/>
      <c r="B9">
        <v>2</v>
      </c>
      <c r="C9" s="5" t="s">
        <v>31</v>
      </c>
      <c r="D9" s="5">
        <v>13</v>
      </c>
      <c r="E9" s="5" t="s">
        <v>25</v>
      </c>
      <c r="F9" s="5"/>
      <c r="H9">
        <v>3</v>
      </c>
      <c r="I9" t="s">
        <v>25</v>
      </c>
      <c r="J9">
        <f t="shared" si="0"/>
        <v>0</v>
      </c>
      <c r="K9">
        <v>-20</v>
      </c>
      <c r="L9" s="6">
        <v>120</v>
      </c>
      <c r="M9" s="6">
        <v>55</v>
      </c>
    </row>
    <row r="10" spans="1:13">
      <c r="A10" s="2"/>
      <c r="B10">
        <v>2</v>
      </c>
      <c r="C10" s="5" t="s">
        <v>31</v>
      </c>
      <c r="D10" s="5">
        <v>14</v>
      </c>
      <c r="E10" s="5" t="s">
        <v>26</v>
      </c>
      <c r="F10" s="5"/>
      <c r="H10">
        <v>4</v>
      </c>
      <c r="I10" t="s">
        <v>26</v>
      </c>
      <c r="J10">
        <f t="shared" si="0"/>
        <v>0</v>
      </c>
      <c r="K10">
        <v>-28</v>
      </c>
      <c r="L10" s="6">
        <v>135</v>
      </c>
      <c r="M10" s="6">
        <v>55</v>
      </c>
    </row>
    <row r="11" spans="1:13">
      <c r="A11" s="2"/>
      <c r="B11">
        <v>2</v>
      </c>
      <c r="C11" s="5" t="s">
        <v>31</v>
      </c>
      <c r="D11" s="5">
        <v>15</v>
      </c>
      <c r="E11" s="5" t="s">
        <v>27</v>
      </c>
      <c r="F11" s="5"/>
      <c r="H11">
        <v>5</v>
      </c>
      <c r="I11" t="s">
        <v>27</v>
      </c>
      <c r="J11">
        <f t="shared" si="0"/>
        <v>0</v>
      </c>
      <c r="K11">
        <v>-29</v>
      </c>
      <c r="L11" s="6">
        <v>150</v>
      </c>
      <c r="M11" s="6">
        <v>55</v>
      </c>
    </row>
    <row r="12" spans="1:13">
      <c r="A12" s="2"/>
      <c r="B12">
        <v>2</v>
      </c>
      <c r="C12" s="5" t="s">
        <v>31</v>
      </c>
      <c r="D12" s="5">
        <v>16</v>
      </c>
      <c r="E12" s="5" t="s">
        <v>28</v>
      </c>
      <c r="F12" s="5"/>
      <c r="H12">
        <v>6</v>
      </c>
      <c r="I12" t="s">
        <v>28</v>
      </c>
      <c r="J12">
        <f t="shared" si="0"/>
        <v>0</v>
      </c>
      <c r="K12">
        <v>-36</v>
      </c>
      <c r="L12" s="6">
        <v>155</v>
      </c>
      <c r="M12" s="6">
        <v>55</v>
      </c>
    </row>
    <row r="13" spans="1:13">
      <c r="A13" s="2"/>
      <c r="B13">
        <v>2</v>
      </c>
      <c r="C13" s="5" t="s">
        <v>31</v>
      </c>
      <c r="D13" s="5">
        <v>7</v>
      </c>
      <c r="E13" s="5" t="s">
        <v>29</v>
      </c>
      <c r="F13" s="5"/>
      <c r="H13">
        <v>13</v>
      </c>
      <c r="I13" t="s">
        <v>25</v>
      </c>
      <c r="J13">
        <f t="shared" si="0"/>
        <v>0</v>
      </c>
      <c r="K13">
        <v>14</v>
      </c>
    </row>
    <row r="14" spans="1:13">
      <c r="A14" s="2"/>
      <c r="B14">
        <v>2</v>
      </c>
      <c r="C14" s="5" t="s">
        <v>31</v>
      </c>
      <c r="D14" s="5">
        <v>8</v>
      </c>
      <c r="E14" s="5" t="s">
        <v>30</v>
      </c>
      <c r="F14" s="5"/>
      <c r="H14">
        <v>14</v>
      </c>
      <c r="I14" t="s">
        <v>26</v>
      </c>
      <c r="J14">
        <f t="shared" si="0"/>
        <v>0</v>
      </c>
      <c r="K14">
        <v>20</v>
      </c>
    </row>
    <row r="15" spans="1:13">
      <c r="A15" s="2"/>
      <c r="B15">
        <v>3</v>
      </c>
      <c r="C15" s="5" t="s">
        <v>25</v>
      </c>
      <c r="D15" s="5">
        <v>13</v>
      </c>
      <c r="E15" s="5" t="s">
        <v>25</v>
      </c>
      <c r="F15" s="5"/>
      <c r="H15">
        <v>15</v>
      </c>
      <c r="I15" t="s">
        <v>27</v>
      </c>
      <c r="J15">
        <f t="shared" si="0"/>
        <v>0</v>
      </c>
      <c r="K15">
        <v>26</v>
      </c>
    </row>
    <row r="16" spans="1:13">
      <c r="A16" s="2"/>
      <c r="B16">
        <v>3</v>
      </c>
      <c r="C16" s="5" t="s">
        <v>25</v>
      </c>
      <c r="D16" s="5">
        <v>14</v>
      </c>
      <c r="E16" s="5" t="s">
        <v>26</v>
      </c>
      <c r="F16" s="5"/>
      <c r="H16">
        <v>16</v>
      </c>
      <c r="I16" t="s">
        <v>28</v>
      </c>
      <c r="J16">
        <f t="shared" si="0"/>
        <v>0</v>
      </c>
      <c r="K16">
        <v>33</v>
      </c>
    </row>
    <row r="17" spans="1:12">
      <c r="A17" s="2"/>
      <c r="B17">
        <v>3</v>
      </c>
      <c r="C17" s="5" t="s">
        <v>25</v>
      </c>
      <c r="D17" s="5">
        <v>15</v>
      </c>
      <c r="E17" s="5" t="s">
        <v>27</v>
      </c>
      <c r="F17" s="5"/>
      <c r="H17" s="5">
        <v>7</v>
      </c>
      <c r="I17" s="5" t="s">
        <v>29</v>
      </c>
      <c r="J17">
        <f t="shared" si="0"/>
        <v>0</v>
      </c>
      <c r="K17">
        <v>28</v>
      </c>
    </row>
    <row r="18" spans="1:12">
      <c r="A18" s="2"/>
      <c r="B18">
        <v>3</v>
      </c>
      <c r="C18" s="5" t="s">
        <v>25</v>
      </c>
      <c r="D18" s="5">
        <v>16</v>
      </c>
      <c r="E18" s="5" t="s">
        <v>28</v>
      </c>
      <c r="F18" s="5"/>
      <c r="H18" s="5">
        <v>8</v>
      </c>
      <c r="I18" s="5" t="s">
        <v>30</v>
      </c>
      <c r="J18">
        <f t="shared" si="0"/>
        <v>0</v>
      </c>
      <c r="K18">
        <v>10</v>
      </c>
    </row>
    <row r="19" spans="1:12">
      <c r="A19" s="2"/>
      <c r="B19">
        <v>3</v>
      </c>
      <c r="C19" s="5" t="s">
        <v>25</v>
      </c>
      <c r="D19" s="5">
        <v>7</v>
      </c>
      <c r="E19" s="5" t="s">
        <v>29</v>
      </c>
      <c r="F19" s="5"/>
    </row>
    <row r="20" spans="1:12">
      <c r="A20" s="2"/>
      <c r="B20">
        <v>3</v>
      </c>
      <c r="C20" s="5" t="s">
        <v>25</v>
      </c>
      <c r="D20" s="5">
        <v>8</v>
      </c>
      <c r="E20" s="5" t="s">
        <v>30</v>
      </c>
      <c r="F20" s="5"/>
    </row>
    <row r="21" spans="1:12" ht="14.4" customHeight="1">
      <c r="A21" s="2"/>
      <c r="B21">
        <v>4</v>
      </c>
      <c r="C21" s="5" t="s">
        <v>26</v>
      </c>
      <c r="D21" s="5">
        <v>14</v>
      </c>
      <c r="E21" s="5" t="s">
        <v>26</v>
      </c>
      <c r="F21" s="5"/>
      <c r="J21" s="19" t="s">
        <v>34</v>
      </c>
      <c r="K21" s="19"/>
      <c r="L21" s="19"/>
    </row>
    <row r="22" spans="1:12" ht="14.4" customHeight="1">
      <c r="A22" s="2"/>
      <c r="B22">
        <v>4</v>
      </c>
      <c r="C22" s="5" t="s">
        <v>26</v>
      </c>
      <c r="D22" s="5">
        <v>15</v>
      </c>
      <c r="E22" s="5" t="s">
        <v>27</v>
      </c>
      <c r="F22" s="5"/>
      <c r="J22" s="19"/>
      <c r="K22" s="19"/>
      <c r="L22" s="19"/>
    </row>
    <row r="23" spans="1:12">
      <c r="A23" s="2"/>
      <c r="B23">
        <v>4</v>
      </c>
      <c r="C23" s="5" t="s">
        <v>26</v>
      </c>
      <c r="D23" s="5">
        <v>16</v>
      </c>
      <c r="E23" s="5" t="s">
        <v>28</v>
      </c>
      <c r="F23" s="5"/>
    </row>
    <row r="24" spans="1:12">
      <c r="A24" s="2"/>
      <c r="B24">
        <v>4</v>
      </c>
      <c r="C24" s="5" t="s">
        <v>26</v>
      </c>
      <c r="D24" s="5">
        <v>7</v>
      </c>
      <c r="E24" s="5" t="s">
        <v>29</v>
      </c>
      <c r="F24" s="5"/>
    </row>
    <row r="25" spans="1:12">
      <c r="A25" s="2"/>
      <c r="B25">
        <v>4</v>
      </c>
      <c r="C25" s="5" t="s">
        <v>26</v>
      </c>
      <c r="D25" s="5">
        <v>8</v>
      </c>
      <c r="E25" s="5" t="s">
        <v>30</v>
      </c>
      <c r="F25" s="5"/>
    </row>
    <row r="26" spans="1:12">
      <c r="A26" s="2"/>
      <c r="B26">
        <v>5</v>
      </c>
      <c r="C26" s="5" t="s">
        <v>27</v>
      </c>
      <c r="D26" s="5">
        <v>15</v>
      </c>
      <c r="E26" s="5" t="s">
        <v>27</v>
      </c>
      <c r="F26" s="5"/>
    </row>
    <row r="27" spans="1:12">
      <c r="A27" s="2"/>
      <c r="B27">
        <v>5</v>
      </c>
      <c r="C27" s="5" t="s">
        <v>27</v>
      </c>
      <c r="D27" s="5">
        <v>16</v>
      </c>
      <c r="E27" s="5" t="s">
        <v>28</v>
      </c>
      <c r="F27" s="5"/>
    </row>
    <row r="28" spans="1:12">
      <c r="A28" s="2"/>
      <c r="B28">
        <v>5</v>
      </c>
      <c r="C28" s="5" t="s">
        <v>27</v>
      </c>
      <c r="D28" s="5">
        <v>7</v>
      </c>
      <c r="E28" s="5" t="s">
        <v>29</v>
      </c>
      <c r="F28" s="5"/>
    </row>
    <row r="29" spans="1:12">
      <c r="A29" s="2"/>
      <c r="B29">
        <v>5</v>
      </c>
      <c r="C29" s="5" t="s">
        <v>27</v>
      </c>
      <c r="D29" s="5">
        <v>8</v>
      </c>
      <c r="E29" s="5" t="s">
        <v>30</v>
      </c>
      <c r="F29" s="5"/>
    </row>
    <row r="30" spans="1:12">
      <c r="A30" s="2"/>
      <c r="B30">
        <v>6</v>
      </c>
      <c r="C30" s="5" t="s">
        <v>28</v>
      </c>
      <c r="D30" s="5">
        <v>16</v>
      </c>
      <c r="E30" s="5" t="s">
        <v>28</v>
      </c>
      <c r="F30" s="5"/>
    </row>
    <row r="31" spans="1:12">
      <c r="A31" s="2"/>
      <c r="B31">
        <v>6</v>
      </c>
      <c r="C31" s="5" t="s">
        <v>28</v>
      </c>
      <c r="D31" s="5">
        <v>7</v>
      </c>
      <c r="E31" s="5" t="s">
        <v>29</v>
      </c>
      <c r="F31" s="5"/>
    </row>
    <row r="32" spans="1:12">
      <c r="A32" s="2"/>
      <c r="B32">
        <v>6</v>
      </c>
      <c r="C32" s="5" t="s">
        <v>28</v>
      </c>
      <c r="D32" s="5">
        <v>8</v>
      </c>
      <c r="E32" s="5" t="s">
        <v>30</v>
      </c>
      <c r="F32" s="5"/>
    </row>
    <row r="44" spans="11:11">
      <c r="K44" s="1"/>
    </row>
  </sheetData>
  <mergeCells count="1">
    <mergeCell ref="J21:L22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5"/>
  <sheetViews>
    <sheetView topLeftCell="A21" workbookViewId="0">
      <selection activeCell="G32" sqref="G32"/>
    </sheetView>
  </sheetViews>
  <sheetFormatPr defaultRowHeight="14.4"/>
  <cols>
    <col min="2" max="2" width="2" bestFit="1" customWidth="1"/>
    <col min="3" max="3" width="10.44140625" bestFit="1" customWidth="1"/>
    <col min="4" max="4" width="2" bestFit="1" customWidth="1"/>
    <col min="5" max="5" width="10.44140625" bestFit="1" customWidth="1"/>
    <col min="9" max="9" width="10.44140625" bestFit="1" customWidth="1"/>
    <col min="11" max="11" width="13.88671875" bestFit="1" customWidth="1"/>
  </cols>
  <sheetData>
    <row r="2" spans="1:11">
      <c r="A2" t="s">
        <v>2</v>
      </c>
      <c r="B2" t="s">
        <v>20</v>
      </c>
      <c r="C2" t="s">
        <v>0</v>
      </c>
      <c r="D2" t="s">
        <v>23</v>
      </c>
      <c r="E2" t="s">
        <v>22</v>
      </c>
      <c r="F2" t="s">
        <v>38</v>
      </c>
    </row>
    <row r="3" spans="1:11">
      <c r="A3" s="2">
        <v>0</v>
      </c>
      <c r="B3">
        <v>1</v>
      </c>
      <c r="C3" t="str">
        <f>VLOOKUP(B3,$H$5:$I$11,2)</f>
        <v>San Diego</v>
      </c>
      <c r="D3">
        <v>2</v>
      </c>
      <c r="E3" t="str">
        <f>VLOOKUP(D3,$H$5:$I$11,2)</f>
        <v>Los Angeles</v>
      </c>
      <c r="F3" s="8">
        <v>5</v>
      </c>
    </row>
    <row r="4" spans="1:11">
      <c r="A4" s="2">
        <v>1</v>
      </c>
      <c r="B4">
        <v>1</v>
      </c>
      <c r="C4" t="str">
        <f t="shared" ref="C4:C22" si="0">VLOOKUP(B4,$H$5:$I$11,2)</f>
        <v>San Diego</v>
      </c>
      <c r="D4">
        <v>3</v>
      </c>
      <c r="E4" t="str">
        <f t="shared" ref="E4:E22" si="1">VLOOKUP(D4,$H$5:$I$11,2)</f>
        <v>Denver</v>
      </c>
      <c r="F4" s="8">
        <v>13</v>
      </c>
      <c r="I4" t="s">
        <v>13</v>
      </c>
      <c r="J4" t="s">
        <v>14</v>
      </c>
      <c r="K4" t="s">
        <v>46</v>
      </c>
    </row>
    <row r="5" spans="1:11">
      <c r="A5" s="2">
        <v>0</v>
      </c>
      <c r="B5">
        <v>1</v>
      </c>
      <c r="C5" t="str">
        <f t="shared" si="0"/>
        <v>San Diego</v>
      </c>
      <c r="D5">
        <v>5</v>
      </c>
      <c r="E5" t="str">
        <f t="shared" si="1"/>
        <v>Memphis</v>
      </c>
      <c r="F5" s="8">
        <v>45</v>
      </c>
      <c r="H5">
        <v>1</v>
      </c>
      <c r="I5" t="s">
        <v>39</v>
      </c>
      <c r="J5">
        <f>SUMIF($D$3:$D$22,H5,$A$3:$A$22)-SUMIF($B$3:$B$22,H5,$A$3:$A$22)</f>
        <v>-1</v>
      </c>
      <c r="K5" s="3">
        <v>-1</v>
      </c>
    </row>
    <row r="6" spans="1:11">
      <c r="A6" s="2">
        <v>0</v>
      </c>
      <c r="B6">
        <v>1</v>
      </c>
      <c r="C6" t="str">
        <f t="shared" si="0"/>
        <v>San Diego</v>
      </c>
      <c r="D6">
        <v>7</v>
      </c>
      <c r="E6" t="str">
        <f t="shared" si="1"/>
        <v>New York</v>
      </c>
      <c r="F6" s="8">
        <v>105</v>
      </c>
      <c r="H6">
        <v>2</v>
      </c>
      <c r="I6" t="s">
        <v>40</v>
      </c>
      <c r="J6">
        <f t="shared" ref="J6:J11" si="2">SUMIF($D$3:$D$22,H6,$A$3:$A$22)-SUMIF($B$3:$B$22,H6,$A$3:$A$22)</f>
        <v>0</v>
      </c>
      <c r="K6" s="3">
        <v>0</v>
      </c>
    </row>
    <row r="7" spans="1:11">
      <c r="A7" s="2">
        <v>0</v>
      </c>
      <c r="B7">
        <v>2</v>
      </c>
      <c r="C7" t="str">
        <f t="shared" si="0"/>
        <v>Los Angeles</v>
      </c>
      <c r="D7">
        <v>3</v>
      </c>
      <c r="E7" t="str">
        <f t="shared" si="1"/>
        <v>Denver</v>
      </c>
      <c r="F7" s="8">
        <v>27</v>
      </c>
      <c r="H7">
        <v>3</v>
      </c>
      <c r="I7" t="s">
        <v>41</v>
      </c>
      <c r="J7">
        <f t="shared" si="2"/>
        <v>0</v>
      </c>
      <c r="K7" s="3">
        <v>0</v>
      </c>
    </row>
    <row r="8" spans="1:11">
      <c r="A8" s="2">
        <v>0</v>
      </c>
      <c r="B8">
        <v>2</v>
      </c>
      <c r="C8" t="str">
        <f t="shared" si="0"/>
        <v>Los Angeles</v>
      </c>
      <c r="D8">
        <v>4</v>
      </c>
      <c r="E8" t="str">
        <f t="shared" si="1"/>
        <v>St. Louis</v>
      </c>
      <c r="F8" s="8">
        <v>19</v>
      </c>
      <c r="H8">
        <v>4</v>
      </c>
      <c r="I8" t="s">
        <v>42</v>
      </c>
      <c r="J8">
        <f t="shared" si="2"/>
        <v>0</v>
      </c>
      <c r="K8" s="3">
        <v>0</v>
      </c>
    </row>
    <row r="9" spans="1:11">
      <c r="A9" s="2">
        <v>0</v>
      </c>
      <c r="B9">
        <v>2</v>
      </c>
      <c r="C9" t="str">
        <f t="shared" si="0"/>
        <v>Los Angeles</v>
      </c>
      <c r="D9">
        <v>5</v>
      </c>
      <c r="E9" t="str">
        <f t="shared" si="1"/>
        <v>Memphis</v>
      </c>
      <c r="F9" s="8">
        <v>50</v>
      </c>
      <c r="H9">
        <v>5</v>
      </c>
      <c r="I9" t="s">
        <v>43</v>
      </c>
      <c r="J9">
        <f t="shared" si="2"/>
        <v>0</v>
      </c>
      <c r="K9" s="3">
        <v>0</v>
      </c>
    </row>
    <row r="10" spans="1:11">
      <c r="A10" s="2">
        <v>0</v>
      </c>
      <c r="B10">
        <v>2</v>
      </c>
      <c r="C10" t="str">
        <f t="shared" si="0"/>
        <v>Los Angeles</v>
      </c>
      <c r="D10">
        <v>7</v>
      </c>
      <c r="E10" t="str">
        <f t="shared" si="1"/>
        <v>New York</v>
      </c>
      <c r="F10" s="8">
        <v>95</v>
      </c>
      <c r="H10">
        <v>6</v>
      </c>
      <c r="I10" t="s">
        <v>44</v>
      </c>
      <c r="J10">
        <f t="shared" si="2"/>
        <v>0</v>
      </c>
      <c r="K10" s="3">
        <v>0</v>
      </c>
    </row>
    <row r="11" spans="1:11">
      <c r="A11" s="2">
        <v>0</v>
      </c>
      <c r="B11">
        <v>3</v>
      </c>
      <c r="C11" t="str">
        <f t="shared" si="0"/>
        <v>Denver</v>
      </c>
      <c r="D11">
        <v>4</v>
      </c>
      <c r="E11" t="str">
        <f t="shared" si="1"/>
        <v>St. Louis</v>
      </c>
      <c r="F11" s="8">
        <v>14</v>
      </c>
      <c r="H11">
        <v>7</v>
      </c>
      <c r="I11" t="s">
        <v>45</v>
      </c>
      <c r="J11">
        <f t="shared" si="2"/>
        <v>1</v>
      </c>
      <c r="K11" s="3">
        <v>1</v>
      </c>
    </row>
    <row r="12" spans="1:11">
      <c r="A12" s="2">
        <v>0</v>
      </c>
      <c r="B12">
        <v>3</v>
      </c>
      <c r="C12" t="str">
        <f t="shared" si="0"/>
        <v>Denver</v>
      </c>
      <c r="D12">
        <v>5</v>
      </c>
      <c r="E12" t="str">
        <f t="shared" si="1"/>
        <v>Memphis</v>
      </c>
      <c r="F12" s="8">
        <v>30</v>
      </c>
    </row>
    <row r="13" spans="1:11">
      <c r="A13" s="2">
        <v>1</v>
      </c>
      <c r="B13">
        <v>3</v>
      </c>
      <c r="C13" t="str">
        <f t="shared" si="0"/>
        <v>Denver</v>
      </c>
      <c r="D13">
        <v>6</v>
      </c>
      <c r="E13" t="str">
        <f t="shared" si="1"/>
        <v>Chicago</v>
      </c>
      <c r="F13" s="8">
        <v>32</v>
      </c>
    </row>
    <row r="14" spans="1:11">
      <c r="A14" s="2">
        <v>0</v>
      </c>
      <c r="B14">
        <v>4</v>
      </c>
      <c r="C14" t="str">
        <f t="shared" si="0"/>
        <v>St. Louis</v>
      </c>
      <c r="D14">
        <v>3</v>
      </c>
      <c r="E14" t="str">
        <f t="shared" si="1"/>
        <v>Denver</v>
      </c>
      <c r="F14" s="8">
        <v>14</v>
      </c>
    </row>
    <row r="15" spans="1:11">
      <c r="A15" s="2">
        <v>0</v>
      </c>
      <c r="B15">
        <v>4</v>
      </c>
      <c r="C15" t="str">
        <f t="shared" si="0"/>
        <v>St. Louis</v>
      </c>
      <c r="D15">
        <v>5</v>
      </c>
      <c r="E15" t="str">
        <f t="shared" si="1"/>
        <v>Memphis</v>
      </c>
      <c r="F15" s="8">
        <v>35</v>
      </c>
    </row>
    <row r="16" spans="1:11">
      <c r="A16" s="2">
        <v>0</v>
      </c>
      <c r="B16">
        <v>4</v>
      </c>
      <c r="C16" t="str">
        <f t="shared" si="0"/>
        <v>St. Louis</v>
      </c>
      <c r="D16">
        <v>6</v>
      </c>
      <c r="E16" t="str">
        <f t="shared" si="1"/>
        <v>Chicago</v>
      </c>
      <c r="F16" s="8">
        <v>24</v>
      </c>
    </row>
    <row r="17" spans="1:6">
      <c r="A17" s="2">
        <v>0</v>
      </c>
      <c r="B17">
        <v>5</v>
      </c>
      <c r="C17" t="str">
        <f t="shared" si="0"/>
        <v>Memphis</v>
      </c>
      <c r="D17">
        <v>4</v>
      </c>
      <c r="E17" t="str">
        <f t="shared" si="1"/>
        <v>St. Louis</v>
      </c>
      <c r="F17" s="8">
        <v>35</v>
      </c>
    </row>
    <row r="18" spans="1:6">
      <c r="A18" s="2">
        <v>0</v>
      </c>
      <c r="B18">
        <v>5</v>
      </c>
      <c r="C18" t="str">
        <f t="shared" si="0"/>
        <v>Memphis</v>
      </c>
      <c r="D18">
        <v>6</v>
      </c>
      <c r="E18" t="str">
        <f t="shared" si="1"/>
        <v>Chicago</v>
      </c>
      <c r="F18" s="8">
        <v>18</v>
      </c>
    </row>
    <row r="19" spans="1:6">
      <c r="A19" s="2">
        <v>0</v>
      </c>
      <c r="B19">
        <v>5</v>
      </c>
      <c r="C19" t="str">
        <f t="shared" si="0"/>
        <v>Memphis</v>
      </c>
      <c r="D19">
        <v>7</v>
      </c>
      <c r="E19" t="str">
        <f t="shared" si="1"/>
        <v>New York</v>
      </c>
      <c r="F19" s="8">
        <v>25</v>
      </c>
    </row>
    <row r="20" spans="1:6">
      <c r="A20" s="2">
        <v>0</v>
      </c>
      <c r="B20">
        <v>6</v>
      </c>
      <c r="C20" t="str">
        <f t="shared" si="0"/>
        <v>Chicago</v>
      </c>
      <c r="D20">
        <v>4</v>
      </c>
      <c r="E20" t="str">
        <f t="shared" si="1"/>
        <v>St. Louis</v>
      </c>
      <c r="F20" s="8">
        <v>24</v>
      </c>
    </row>
    <row r="21" spans="1:6">
      <c r="A21" s="2">
        <v>0</v>
      </c>
      <c r="B21">
        <v>6</v>
      </c>
      <c r="C21" t="str">
        <f t="shared" si="0"/>
        <v>Chicago</v>
      </c>
      <c r="D21">
        <v>5</v>
      </c>
      <c r="E21" t="str">
        <f t="shared" si="1"/>
        <v>Memphis</v>
      </c>
      <c r="F21" s="8">
        <v>18</v>
      </c>
    </row>
    <row r="22" spans="1:6">
      <c r="A22" s="2">
        <v>1</v>
      </c>
      <c r="B22">
        <v>6</v>
      </c>
      <c r="C22" t="str">
        <f t="shared" si="0"/>
        <v>Chicago</v>
      </c>
      <c r="D22">
        <v>7</v>
      </c>
      <c r="E22" t="str">
        <f t="shared" si="1"/>
        <v>New York</v>
      </c>
      <c r="F22" s="8">
        <v>17</v>
      </c>
    </row>
    <row r="24" spans="1:6">
      <c r="E24" t="s">
        <v>47</v>
      </c>
    </row>
    <row r="25" spans="1:6">
      <c r="E25" s="9">
        <f>SUMPRODUCT(A3:A22,F3:F22)</f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D20" sqref="D20"/>
    </sheetView>
  </sheetViews>
  <sheetFormatPr defaultRowHeight="14.4"/>
  <cols>
    <col min="2" max="2" width="2" bestFit="1" customWidth="1"/>
    <col min="3" max="3" width="8.88671875" customWidth="1"/>
    <col min="4" max="4" width="2" bestFit="1" customWidth="1"/>
    <col min="5" max="5" width="8.88671875" customWidth="1"/>
    <col min="7" max="7" width="2" bestFit="1" customWidth="1"/>
    <col min="9" max="9" width="12.21875" bestFit="1" customWidth="1"/>
    <col min="10" max="10" width="13.88671875" bestFit="1" customWidth="1"/>
  </cols>
  <sheetData>
    <row r="1" spans="1:11">
      <c r="A1" s="19" t="s">
        <v>48</v>
      </c>
      <c r="B1" s="20" t="s">
        <v>0</v>
      </c>
      <c r="C1" s="20"/>
      <c r="D1" s="20" t="s">
        <v>22</v>
      </c>
      <c r="E1" s="20"/>
    </row>
    <row r="2" spans="1:11">
      <c r="A2" s="19"/>
      <c r="B2" t="s">
        <v>20</v>
      </c>
      <c r="C2" t="s">
        <v>13</v>
      </c>
      <c r="D2" t="s">
        <v>23</v>
      </c>
      <c r="E2" t="s">
        <v>13</v>
      </c>
      <c r="F2" t="s">
        <v>37</v>
      </c>
      <c r="I2" t="s">
        <v>56</v>
      </c>
      <c r="J2">
        <f>ABS(SUM(J6:J7))</f>
        <v>2500</v>
      </c>
    </row>
    <row r="3" spans="1:11">
      <c r="A3">
        <v>0</v>
      </c>
      <c r="B3">
        <v>1</v>
      </c>
      <c r="C3" t="str">
        <f>VLOOKUP(B3,$G$6:$H$12,2)</f>
        <v>Pittsburgh</v>
      </c>
      <c r="D3">
        <v>3</v>
      </c>
      <c r="E3" t="str">
        <f>VLOOKUP(D3,$G$6:$H$12,2)</f>
        <v>Charleston</v>
      </c>
      <c r="F3" s="8">
        <v>3</v>
      </c>
      <c r="I3" t="s">
        <v>33</v>
      </c>
      <c r="J3">
        <f>SUM(J8:J12)</f>
        <v>2400</v>
      </c>
    </row>
    <row r="4" spans="1:11">
      <c r="A4">
        <v>1300</v>
      </c>
      <c r="B4">
        <v>1</v>
      </c>
      <c r="C4" t="str">
        <f t="shared" ref="C4:C14" si="0">VLOOKUP(B4,$G$6:$H$12,2)</f>
        <v>Pittsburgh</v>
      </c>
      <c r="D4">
        <v>4</v>
      </c>
      <c r="E4" t="str">
        <f t="shared" ref="E4:E14" si="1">VLOOKUP(D4,$G$6:$H$12,2)</f>
        <v>Roanoke</v>
      </c>
      <c r="F4" s="8">
        <v>4</v>
      </c>
      <c r="I4" t="s">
        <v>57</v>
      </c>
    </row>
    <row r="5" spans="1:11">
      <c r="A5">
        <v>1100</v>
      </c>
      <c r="B5">
        <v>2</v>
      </c>
      <c r="C5" t="str">
        <f t="shared" si="0"/>
        <v>Staunton</v>
      </c>
      <c r="D5">
        <v>3</v>
      </c>
      <c r="E5" t="str">
        <f t="shared" si="1"/>
        <v>Charleston</v>
      </c>
      <c r="F5" s="8">
        <v>3</v>
      </c>
      <c r="H5" t="s">
        <v>13</v>
      </c>
      <c r="I5" t="s">
        <v>14</v>
      </c>
      <c r="J5" t="s">
        <v>46</v>
      </c>
    </row>
    <row r="6" spans="1:11">
      <c r="A6">
        <v>0</v>
      </c>
      <c r="B6">
        <v>2</v>
      </c>
      <c r="C6" t="str">
        <f t="shared" si="0"/>
        <v>Staunton</v>
      </c>
      <c r="D6">
        <v>4</v>
      </c>
      <c r="E6" t="str">
        <f t="shared" si="1"/>
        <v>Roanoke</v>
      </c>
      <c r="F6" s="8">
        <v>4</v>
      </c>
      <c r="G6">
        <v>1</v>
      </c>
      <c r="H6" t="s">
        <v>49</v>
      </c>
      <c r="I6">
        <f>SUMIF($D$3:$D$14,G6,$A$3:$A$14)-SUMIF($B$3:$B$14,G6,$A$3:$A$14)</f>
        <v>-1300</v>
      </c>
      <c r="J6">
        <v>-1300</v>
      </c>
    </row>
    <row r="7" spans="1:11">
      <c r="A7">
        <v>0</v>
      </c>
      <c r="B7">
        <v>3</v>
      </c>
      <c r="C7" t="str">
        <f t="shared" si="0"/>
        <v>Charleston</v>
      </c>
      <c r="D7">
        <v>4</v>
      </c>
      <c r="E7" t="str">
        <f t="shared" si="1"/>
        <v>Roanoke</v>
      </c>
      <c r="F7" s="8">
        <v>7</v>
      </c>
      <c r="G7">
        <v>2</v>
      </c>
      <c r="H7" t="s">
        <v>50</v>
      </c>
      <c r="I7">
        <f t="shared" ref="I7:I12" si="2">SUMIF($D$3:$D$14,G7,$A$3:$A$14)-SUMIF($B$3:$B$14,G7,$A$3:$A$14)</f>
        <v>-1100</v>
      </c>
      <c r="J7">
        <v>-1200</v>
      </c>
    </row>
    <row r="8" spans="1:11">
      <c r="A8">
        <v>800</v>
      </c>
      <c r="B8">
        <v>3</v>
      </c>
      <c r="C8" t="str">
        <f t="shared" si="0"/>
        <v>Charleston</v>
      </c>
      <c r="D8">
        <v>5</v>
      </c>
      <c r="E8" t="str">
        <f t="shared" si="1"/>
        <v>Richmond</v>
      </c>
      <c r="F8" s="8">
        <v>9</v>
      </c>
      <c r="G8">
        <v>3</v>
      </c>
      <c r="H8" t="s">
        <v>51</v>
      </c>
      <c r="I8">
        <f t="shared" si="2"/>
        <v>300</v>
      </c>
      <c r="J8">
        <v>300</v>
      </c>
    </row>
    <row r="9" spans="1:11">
      <c r="A9">
        <v>0</v>
      </c>
      <c r="B9">
        <v>3</v>
      </c>
      <c r="C9" t="str">
        <f t="shared" si="0"/>
        <v>Charleston</v>
      </c>
      <c r="D9">
        <v>6</v>
      </c>
      <c r="E9" t="str">
        <f t="shared" si="1"/>
        <v>Norfolk</v>
      </c>
      <c r="F9" s="8">
        <v>6</v>
      </c>
      <c r="G9">
        <v>4</v>
      </c>
      <c r="H9" t="s">
        <v>52</v>
      </c>
      <c r="I9">
        <f t="shared" si="2"/>
        <v>200</v>
      </c>
      <c r="J9">
        <v>200</v>
      </c>
    </row>
    <row r="10" spans="1:11">
      <c r="A10">
        <v>0</v>
      </c>
      <c r="B10">
        <v>4</v>
      </c>
      <c r="C10" t="str">
        <f t="shared" si="0"/>
        <v>Roanoke</v>
      </c>
      <c r="D10">
        <v>3</v>
      </c>
      <c r="E10" t="str">
        <f t="shared" si="1"/>
        <v>Charleston</v>
      </c>
      <c r="F10" s="8">
        <v>7</v>
      </c>
      <c r="G10">
        <v>5</v>
      </c>
      <c r="H10" t="s">
        <v>53</v>
      </c>
      <c r="I10">
        <f t="shared" si="2"/>
        <v>800</v>
      </c>
      <c r="J10">
        <v>800</v>
      </c>
    </row>
    <row r="11" spans="1:11">
      <c r="A11">
        <v>1100</v>
      </c>
      <c r="B11">
        <v>4</v>
      </c>
      <c r="C11" t="str">
        <f t="shared" si="0"/>
        <v>Roanoke</v>
      </c>
      <c r="D11">
        <v>6</v>
      </c>
      <c r="E11" t="str">
        <f t="shared" si="1"/>
        <v>Norfolk</v>
      </c>
      <c r="F11" s="8">
        <v>4</v>
      </c>
      <c r="G11">
        <v>6</v>
      </c>
      <c r="H11" t="s">
        <v>54</v>
      </c>
      <c r="I11">
        <f t="shared" si="2"/>
        <v>700</v>
      </c>
      <c r="J11">
        <v>700</v>
      </c>
    </row>
    <row r="12" spans="1:11">
      <c r="A12">
        <v>0</v>
      </c>
      <c r="B12">
        <v>4</v>
      </c>
      <c r="C12" t="str">
        <f t="shared" si="0"/>
        <v>Roanoke</v>
      </c>
      <c r="D12">
        <v>7</v>
      </c>
      <c r="E12" t="str">
        <f t="shared" si="1"/>
        <v>Surfolk</v>
      </c>
      <c r="F12" s="8">
        <v>8</v>
      </c>
      <c r="G12">
        <v>7</v>
      </c>
      <c r="H12" t="s">
        <v>55</v>
      </c>
      <c r="I12">
        <f t="shared" si="2"/>
        <v>400</v>
      </c>
      <c r="J12">
        <v>400</v>
      </c>
    </row>
    <row r="13" spans="1:11">
      <c r="A13">
        <v>0</v>
      </c>
      <c r="B13">
        <v>5</v>
      </c>
      <c r="C13" t="str">
        <f t="shared" si="0"/>
        <v>Richmond</v>
      </c>
      <c r="D13">
        <v>6</v>
      </c>
      <c r="E13" t="str">
        <f t="shared" si="1"/>
        <v>Norfolk</v>
      </c>
      <c r="F13" s="8">
        <v>3</v>
      </c>
    </row>
    <row r="14" spans="1:11">
      <c r="A14">
        <v>400</v>
      </c>
      <c r="B14">
        <v>6</v>
      </c>
      <c r="C14" t="str">
        <f t="shared" si="0"/>
        <v>Norfolk</v>
      </c>
      <c r="D14">
        <v>7</v>
      </c>
      <c r="E14" t="str">
        <f t="shared" si="1"/>
        <v>Surfolk</v>
      </c>
      <c r="F14" s="8">
        <v>2</v>
      </c>
    </row>
    <row r="15" spans="1:11" ht="14.4" customHeight="1">
      <c r="H15" s="21" t="s">
        <v>58</v>
      </c>
      <c r="I15" s="21"/>
      <c r="J15" s="21"/>
      <c r="K15" s="10"/>
    </row>
    <row r="16" spans="1:11">
      <c r="E16" t="s">
        <v>47</v>
      </c>
      <c r="H16" s="21"/>
      <c r="I16" s="21"/>
      <c r="J16" s="21"/>
      <c r="K16" s="10"/>
    </row>
    <row r="17" spans="5:11">
      <c r="E17">
        <f>SUMPRODUCT(A3:A14,F3:F14)</f>
        <v>20900</v>
      </c>
      <c r="H17" s="7"/>
      <c r="I17" s="7"/>
      <c r="J17" s="7"/>
      <c r="K17" s="7"/>
    </row>
  </sheetData>
  <mergeCells count="4">
    <mergeCell ref="A1:A2"/>
    <mergeCell ref="B1:C1"/>
    <mergeCell ref="D1:E1"/>
    <mergeCell ref="H15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B21" sqref="B21"/>
    </sheetView>
  </sheetViews>
  <sheetFormatPr defaultRowHeight="14.4"/>
  <cols>
    <col min="9" max="9" width="24" bestFit="1" customWidth="1"/>
  </cols>
  <sheetData>
    <row r="1" spans="1:10">
      <c r="A1" s="19" t="s">
        <v>48</v>
      </c>
      <c r="B1" s="20" t="s">
        <v>0</v>
      </c>
      <c r="C1" s="20"/>
      <c r="D1" s="20" t="s">
        <v>22</v>
      </c>
      <c r="E1" s="20"/>
    </row>
    <row r="2" spans="1:10">
      <c r="A2" s="19"/>
      <c r="B2" t="s">
        <v>20</v>
      </c>
      <c r="C2" t="s">
        <v>13</v>
      </c>
      <c r="D2" t="s">
        <v>23</v>
      </c>
      <c r="E2" t="s">
        <v>13</v>
      </c>
      <c r="F2" t="s">
        <v>37</v>
      </c>
      <c r="I2" t="s">
        <v>56</v>
      </c>
      <c r="J2">
        <f>ABS(SUM(J6:J7))</f>
        <v>2500</v>
      </c>
    </row>
    <row r="3" spans="1:10">
      <c r="A3">
        <v>1000</v>
      </c>
      <c r="B3">
        <v>1</v>
      </c>
      <c r="C3" t="str">
        <f>VLOOKUP(B3,$G$6:$H$12,2)</f>
        <v>Pittsburgh</v>
      </c>
      <c r="D3">
        <v>3</v>
      </c>
      <c r="E3" t="str">
        <f>VLOOKUP(D3,$G$6:$H$12,2)</f>
        <v>Charleston</v>
      </c>
      <c r="F3" s="8">
        <v>3</v>
      </c>
      <c r="I3" t="s">
        <v>33</v>
      </c>
      <c r="J3">
        <f>SUM(J8:J12)</f>
        <v>2400</v>
      </c>
    </row>
    <row r="4" spans="1:10">
      <c r="A4">
        <v>300</v>
      </c>
      <c r="B4">
        <v>1</v>
      </c>
      <c r="C4" t="str">
        <f t="shared" ref="C4:C14" si="0">VLOOKUP(B4,$G$6:$H$12,2)</f>
        <v>Pittsburgh</v>
      </c>
      <c r="D4">
        <v>4</v>
      </c>
      <c r="E4" t="str">
        <f t="shared" ref="E4:E14" si="1">VLOOKUP(D4,$G$6:$H$12,2)</f>
        <v>Roanoke</v>
      </c>
      <c r="F4" s="8">
        <v>4</v>
      </c>
      <c r="I4" t="s">
        <v>57</v>
      </c>
    </row>
    <row r="5" spans="1:10">
      <c r="A5">
        <v>200</v>
      </c>
      <c r="B5">
        <v>2</v>
      </c>
      <c r="C5" t="str">
        <f t="shared" si="0"/>
        <v>Staunton</v>
      </c>
      <c r="D5">
        <v>3</v>
      </c>
      <c r="E5" t="str">
        <f t="shared" si="1"/>
        <v>Charleston</v>
      </c>
      <c r="F5" s="8">
        <v>3</v>
      </c>
      <c r="H5" t="s">
        <v>13</v>
      </c>
      <c r="I5" t="s">
        <v>14</v>
      </c>
      <c r="J5" t="s">
        <v>46</v>
      </c>
    </row>
    <row r="6" spans="1:10">
      <c r="A6">
        <v>900</v>
      </c>
      <c r="B6">
        <v>2</v>
      </c>
      <c r="C6" t="str">
        <f t="shared" si="0"/>
        <v>Staunton</v>
      </c>
      <c r="D6">
        <v>4</v>
      </c>
      <c r="E6" t="str">
        <f t="shared" si="1"/>
        <v>Roanoke</v>
      </c>
      <c r="F6" s="8">
        <v>4</v>
      </c>
      <c r="G6">
        <v>1</v>
      </c>
      <c r="H6" t="s">
        <v>49</v>
      </c>
      <c r="I6">
        <f>SUMIF($D$3:$D$14,G6,$A$3:$A$14)-SUMIF($B$3:$B$14,G6,$A$3:$A$14)</f>
        <v>-1300</v>
      </c>
      <c r="J6">
        <v>-1300</v>
      </c>
    </row>
    <row r="7" spans="1:10">
      <c r="A7">
        <v>0</v>
      </c>
      <c r="B7">
        <v>3</v>
      </c>
      <c r="C7" t="str">
        <f t="shared" si="0"/>
        <v>Charleston</v>
      </c>
      <c r="D7">
        <v>4</v>
      </c>
      <c r="E7" t="str">
        <f t="shared" si="1"/>
        <v>Roanoke</v>
      </c>
      <c r="F7" s="8">
        <v>7</v>
      </c>
      <c r="G7">
        <v>2</v>
      </c>
      <c r="H7" t="s">
        <v>50</v>
      </c>
      <c r="I7">
        <f t="shared" ref="I7:I12" si="2">SUMIF($D$3:$D$14,G7,$A$3:$A$14)-SUMIF($B$3:$B$14,G7,$A$3:$A$14)</f>
        <v>-1100</v>
      </c>
      <c r="J7">
        <v>-1200</v>
      </c>
    </row>
    <row r="8" spans="1:10">
      <c r="A8">
        <v>800</v>
      </c>
      <c r="B8">
        <v>3</v>
      </c>
      <c r="C8" t="str">
        <f t="shared" si="0"/>
        <v>Charleston</v>
      </c>
      <c r="D8">
        <v>5</v>
      </c>
      <c r="E8" t="str">
        <f t="shared" si="1"/>
        <v>Richmond</v>
      </c>
      <c r="F8" s="8">
        <v>9</v>
      </c>
      <c r="G8">
        <v>3</v>
      </c>
      <c r="H8" t="s">
        <v>51</v>
      </c>
      <c r="I8">
        <f t="shared" si="2"/>
        <v>300</v>
      </c>
      <c r="J8">
        <v>300</v>
      </c>
    </row>
    <row r="9" spans="1:10">
      <c r="A9">
        <v>100</v>
      </c>
      <c r="B9">
        <v>3</v>
      </c>
      <c r="C9" t="str">
        <f t="shared" si="0"/>
        <v>Charleston</v>
      </c>
      <c r="D9">
        <v>6</v>
      </c>
      <c r="E9" t="str">
        <f t="shared" si="1"/>
        <v>Norfolk</v>
      </c>
      <c r="F9" s="8">
        <v>6</v>
      </c>
      <c r="G9">
        <v>4</v>
      </c>
      <c r="H9" t="s">
        <v>52</v>
      </c>
      <c r="I9">
        <f t="shared" si="2"/>
        <v>200</v>
      </c>
      <c r="J9">
        <v>200</v>
      </c>
    </row>
    <row r="10" spans="1:10">
      <c r="A10">
        <v>0</v>
      </c>
      <c r="B10">
        <v>4</v>
      </c>
      <c r="C10" t="str">
        <f t="shared" si="0"/>
        <v>Roanoke</v>
      </c>
      <c r="D10">
        <v>3</v>
      </c>
      <c r="E10" t="str">
        <f t="shared" si="1"/>
        <v>Charleston</v>
      </c>
      <c r="F10" s="8">
        <v>7</v>
      </c>
      <c r="G10">
        <v>5</v>
      </c>
      <c r="H10" t="s">
        <v>53</v>
      </c>
      <c r="I10">
        <f t="shared" si="2"/>
        <v>800</v>
      </c>
      <c r="J10">
        <v>800</v>
      </c>
    </row>
    <row r="11" spans="1:10">
      <c r="A11">
        <v>1000</v>
      </c>
      <c r="B11">
        <v>4</v>
      </c>
      <c r="C11" t="str">
        <f t="shared" si="0"/>
        <v>Roanoke</v>
      </c>
      <c r="D11">
        <v>6</v>
      </c>
      <c r="E11" t="str">
        <f t="shared" si="1"/>
        <v>Norfolk</v>
      </c>
      <c r="F11" s="8">
        <v>4</v>
      </c>
      <c r="G11">
        <v>6</v>
      </c>
      <c r="H11" t="s">
        <v>54</v>
      </c>
      <c r="I11">
        <f t="shared" si="2"/>
        <v>700</v>
      </c>
      <c r="J11">
        <v>700</v>
      </c>
    </row>
    <row r="12" spans="1:10">
      <c r="A12">
        <v>0</v>
      </c>
      <c r="B12">
        <v>4</v>
      </c>
      <c r="C12" t="str">
        <f t="shared" si="0"/>
        <v>Roanoke</v>
      </c>
      <c r="D12">
        <v>7</v>
      </c>
      <c r="E12" t="str">
        <f t="shared" si="1"/>
        <v>Surfolk</v>
      </c>
      <c r="F12" s="8">
        <v>8</v>
      </c>
      <c r="G12">
        <v>7</v>
      </c>
      <c r="H12" t="s">
        <v>55</v>
      </c>
      <c r="I12">
        <f t="shared" si="2"/>
        <v>400</v>
      </c>
      <c r="J12">
        <v>400</v>
      </c>
    </row>
    <row r="13" spans="1:10">
      <c r="A13">
        <v>0</v>
      </c>
      <c r="B13">
        <v>5</v>
      </c>
      <c r="C13" t="str">
        <f t="shared" si="0"/>
        <v>Richmond</v>
      </c>
      <c r="D13">
        <v>6</v>
      </c>
      <c r="E13" t="str">
        <f t="shared" si="1"/>
        <v>Norfolk</v>
      </c>
      <c r="F13" s="8">
        <v>3</v>
      </c>
    </row>
    <row r="14" spans="1:10">
      <c r="A14">
        <v>400</v>
      </c>
      <c r="B14">
        <v>6</v>
      </c>
      <c r="C14" t="str">
        <f t="shared" si="0"/>
        <v>Norfolk</v>
      </c>
      <c r="D14">
        <v>7</v>
      </c>
      <c r="E14" t="str">
        <f t="shared" si="1"/>
        <v>Surfolk</v>
      </c>
      <c r="F14" s="8">
        <v>2</v>
      </c>
    </row>
    <row r="15" spans="1:10">
      <c r="H15" s="21" t="s">
        <v>58</v>
      </c>
      <c r="I15" s="21"/>
      <c r="J15" s="21"/>
    </row>
    <row r="16" spans="1:10">
      <c r="E16" t="s">
        <v>47</v>
      </c>
      <c r="H16" s="21"/>
      <c r="I16" s="21"/>
      <c r="J16" s="21"/>
    </row>
    <row r="17" spans="1:10">
      <c r="E17">
        <f>SUMPRODUCT(A3:A14,F3:F14)</f>
        <v>21000</v>
      </c>
      <c r="H17" s="7"/>
      <c r="I17" s="7"/>
      <c r="J17" s="7"/>
    </row>
    <row r="19" spans="1:10" ht="14.4" customHeight="1">
      <c r="A19" t="s">
        <v>59</v>
      </c>
      <c r="B19" s="19" t="s">
        <v>60</v>
      </c>
      <c r="C19" s="19"/>
      <c r="D19" s="19"/>
      <c r="E19" s="19"/>
      <c r="F19" s="19"/>
      <c r="G19" s="19"/>
    </row>
    <row r="20" spans="1:10">
      <c r="B20" s="19"/>
      <c r="C20" s="19"/>
      <c r="D20" s="19"/>
      <c r="E20" s="19"/>
      <c r="F20" s="19"/>
      <c r="G20" s="19"/>
    </row>
  </sheetData>
  <mergeCells count="5">
    <mergeCell ref="A1:A2"/>
    <mergeCell ref="B1:C1"/>
    <mergeCell ref="D1:E1"/>
    <mergeCell ref="H15:J16"/>
    <mergeCell ref="B19:G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18" sqref="B18"/>
    </sheetView>
  </sheetViews>
  <sheetFormatPr defaultRowHeight="14.4"/>
  <cols>
    <col min="4" max="4" width="10.109375" bestFit="1" customWidth="1"/>
    <col min="8" max="8" width="13.88671875" bestFit="1" customWidth="1"/>
    <col min="9" max="9" width="12.44140625" bestFit="1" customWidth="1"/>
  </cols>
  <sheetData>
    <row r="1" spans="1:10">
      <c r="A1" s="19" t="s">
        <v>48</v>
      </c>
      <c r="B1" s="4" t="s">
        <v>0</v>
      </c>
      <c r="C1" s="4" t="s">
        <v>22</v>
      </c>
    </row>
    <row r="2" spans="1:10">
      <c r="A2" s="19"/>
      <c r="B2" t="s">
        <v>61</v>
      </c>
      <c r="C2" t="s">
        <v>62</v>
      </c>
      <c r="D2" t="s">
        <v>37</v>
      </c>
    </row>
    <row r="3" spans="1:10">
      <c r="A3">
        <v>20</v>
      </c>
      <c r="B3">
        <v>1</v>
      </c>
      <c r="C3">
        <v>3</v>
      </c>
      <c r="D3" s="8">
        <v>20</v>
      </c>
      <c r="F3" t="s">
        <v>13</v>
      </c>
      <c r="G3" t="s">
        <v>14</v>
      </c>
      <c r="H3" t="s">
        <v>15</v>
      </c>
    </row>
    <row r="4" spans="1:10">
      <c r="A4">
        <v>0</v>
      </c>
      <c r="B4">
        <v>1</v>
      </c>
      <c r="C4">
        <v>4</v>
      </c>
      <c r="D4" s="8">
        <v>30</v>
      </c>
      <c r="F4">
        <v>1</v>
      </c>
      <c r="G4">
        <f>SUMIF($C$3:$C$11,F4,$A$3:$A$11)-SUMIF($B$3:$B$11,F4,$A$3:$A$11)</f>
        <v>-20</v>
      </c>
      <c r="H4">
        <v>-30</v>
      </c>
      <c r="I4" t="s">
        <v>32</v>
      </c>
      <c r="J4">
        <f>ABS(SUM(H4:H6))</f>
        <v>90</v>
      </c>
    </row>
    <row r="5" spans="1:10">
      <c r="A5">
        <v>10</v>
      </c>
      <c r="B5">
        <v>2</v>
      </c>
      <c r="C5">
        <v>4</v>
      </c>
      <c r="D5" s="8">
        <v>10</v>
      </c>
      <c r="F5">
        <v>2</v>
      </c>
      <c r="G5">
        <f t="shared" ref="G5:G9" si="0">SUMIF($C$3:$C$11,F5,$A$3:$A$11)-SUMIF($B$3:$B$11,F5,$A$3:$A$11)</f>
        <v>-40</v>
      </c>
      <c r="H5">
        <v>-40</v>
      </c>
      <c r="I5" t="s">
        <v>18</v>
      </c>
      <c r="J5">
        <f>SUM(H7:H9)</f>
        <v>80</v>
      </c>
    </row>
    <row r="6" spans="1:10">
      <c r="A6">
        <v>30</v>
      </c>
      <c r="B6">
        <v>2</v>
      </c>
      <c r="C6">
        <v>5</v>
      </c>
      <c r="D6" s="8">
        <v>20</v>
      </c>
      <c r="F6">
        <v>3</v>
      </c>
      <c r="G6">
        <f t="shared" si="0"/>
        <v>-20</v>
      </c>
      <c r="H6">
        <v>-20</v>
      </c>
    </row>
    <row r="7" spans="1:10">
      <c r="A7">
        <v>0</v>
      </c>
      <c r="B7">
        <v>3</v>
      </c>
      <c r="C7">
        <v>4</v>
      </c>
      <c r="D7" s="8">
        <v>20</v>
      </c>
      <c r="F7">
        <v>4</v>
      </c>
      <c r="G7">
        <f t="shared" si="0"/>
        <v>10</v>
      </c>
      <c r="H7">
        <v>10</v>
      </c>
    </row>
    <row r="8" spans="1:10">
      <c r="A8">
        <v>40</v>
      </c>
      <c r="B8">
        <v>3</v>
      </c>
      <c r="C8">
        <v>6</v>
      </c>
      <c r="D8" s="8">
        <v>40</v>
      </c>
      <c r="F8">
        <v>5</v>
      </c>
      <c r="G8">
        <f t="shared" si="0"/>
        <v>30</v>
      </c>
      <c r="H8">
        <v>30</v>
      </c>
    </row>
    <row r="9" spans="1:10">
      <c r="A9">
        <v>0</v>
      </c>
      <c r="B9">
        <v>4</v>
      </c>
      <c r="C9">
        <v>6</v>
      </c>
      <c r="D9" s="8">
        <v>30</v>
      </c>
      <c r="F9">
        <v>6</v>
      </c>
      <c r="G9">
        <f t="shared" si="0"/>
        <v>40</v>
      </c>
      <c r="H9">
        <v>40</v>
      </c>
    </row>
    <row r="10" spans="1:10">
      <c r="A10">
        <v>0</v>
      </c>
      <c r="B10">
        <v>5</v>
      </c>
      <c r="C10">
        <v>4</v>
      </c>
      <c r="D10" s="8">
        <v>50</v>
      </c>
    </row>
    <row r="11" spans="1:10">
      <c r="A11">
        <v>0</v>
      </c>
      <c r="B11">
        <v>5</v>
      </c>
      <c r="C11">
        <v>6</v>
      </c>
      <c r="D11" s="8">
        <v>30</v>
      </c>
      <c r="F11" s="21" t="s">
        <v>63</v>
      </c>
      <c r="G11" s="21"/>
      <c r="H11" s="21"/>
      <c r="I11" s="21"/>
    </row>
    <row r="12" spans="1:10">
      <c r="F12" s="21"/>
      <c r="G12" s="21"/>
      <c r="H12" s="21"/>
      <c r="I12" s="21"/>
    </row>
    <row r="13" spans="1:10">
      <c r="C13" t="s">
        <v>47</v>
      </c>
      <c r="D13" s="8">
        <f>SUMPRODUCT(A3:A11,D3:D11)</f>
        <v>2700</v>
      </c>
    </row>
  </sheetData>
  <mergeCells count="2">
    <mergeCell ref="A1:A2"/>
    <mergeCell ref="F11:I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6"/>
  <sheetViews>
    <sheetView topLeftCell="A21" workbookViewId="0">
      <selection activeCell="C19" sqref="C19"/>
    </sheetView>
  </sheetViews>
  <sheetFormatPr defaultRowHeight="14.4"/>
  <sheetData>
    <row r="1" spans="1:7">
      <c r="A1" s="19" t="s">
        <v>64</v>
      </c>
      <c r="B1" s="4" t="s">
        <v>0</v>
      </c>
      <c r="C1" s="4" t="s">
        <v>22</v>
      </c>
    </row>
    <row r="2" spans="1:7">
      <c r="A2" s="19"/>
      <c r="B2" t="s">
        <v>61</v>
      </c>
      <c r="C2" t="s">
        <v>62</v>
      </c>
      <c r="D2" t="s">
        <v>65</v>
      </c>
    </row>
    <row r="3" spans="1:7">
      <c r="A3">
        <v>8</v>
      </c>
      <c r="B3">
        <v>1</v>
      </c>
      <c r="C3">
        <v>2</v>
      </c>
      <c r="D3">
        <v>8</v>
      </c>
    </row>
    <row r="4" spans="1:7">
      <c r="A4">
        <v>9</v>
      </c>
      <c r="B4">
        <v>1</v>
      </c>
      <c r="C4">
        <v>3</v>
      </c>
      <c r="D4">
        <v>9</v>
      </c>
    </row>
    <row r="5" spans="1:7">
      <c r="A5">
        <v>7</v>
      </c>
      <c r="B5">
        <v>1</v>
      </c>
      <c r="C5">
        <v>4</v>
      </c>
      <c r="D5">
        <v>7</v>
      </c>
      <c r="F5" t="s">
        <v>13</v>
      </c>
      <c r="G5" t="s">
        <v>66</v>
      </c>
    </row>
    <row r="6" spans="1:7">
      <c r="A6">
        <v>0</v>
      </c>
      <c r="B6">
        <v>2</v>
      </c>
      <c r="C6">
        <v>3</v>
      </c>
      <c r="D6">
        <v>7</v>
      </c>
      <c r="F6">
        <v>1</v>
      </c>
      <c r="G6">
        <f>SUMIF($C$3:$C$15,F6,$A$3:$A$15)-SUMIF($B$3:$B$15,F6,$A$3:$A$15)</f>
        <v>0</v>
      </c>
    </row>
    <row r="7" spans="1:7">
      <c r="A7">
        <v>8</v>
      </c>
      <c r="B7">
        <v>2</v>
      </c>
      <c r="C7">
        <v>5</v>
      </c>
      <c r="D7">
        <v>10</v>
      </c>
      <c r="F7">
        <v>2</v>
      </c>
      <c r="G7">
        <f t="shared" ref="G7:G12" si="0">SUMIF($C$3:$C$15,F7,$A$3:$A$15)-SUMIF($B$3:$B$15,F7,$A$3:$A$15)</f>
        <v>0</v>
      </c>
    </row>
    <row r="8" spans="1:7">
      <c r="A8">
        <v>0</v>
      </c>
      <c r="B8">
        <v>3</v>
      </c>
      <c r="C8">
        <v>5</v>
      </c>
      <c r="D8">
        <v>10</v>
      </c>
      <c r="F8">
        <v>3</v>
      </c>
      <c r="G8">
        <f t="shared" si="0"/>
        <v>0</v>
      </c>
    </row>
    <row r="9" spans="1:7">
      <c r="A9">
        <v>0</v>
      </c>
      <c r="B9">
        <v>3</v>
      </c>
      <c r="C9">
        <v>6</v>
      </c>
      <c r="D9">
        <v>8</v>
      </c>
      <c r="F9">
        <v>4</v>
      </c>
      <c r="G9">
        <f t="shared" si="0"/>
        <v>0</v>
      </c>
    </row>
    <row r="10" spans="1:7">
      <c r="A10">
        <v>9</v>
      </c>
      <c r="B10">
        <v>3</v>
      </c>
      <c r="C10">
        <v>7</v>
      </c>
      <c r="D10">
        <v>9</v>
      </c>
      <c r="F10">
        <v>5</v>
      </c>
      <c r="G10">
        <f t="shared" si="0"/>
        <v>0</v>
      </c>
    </row>
    <row r="11" spans="1:7">
      <c r="A11">
        <v>0</v>
      </c>
      <c r="B11">
        <v>4</v>
      </c>
      <c r="C11">
        <v>3</v>
      </c>
      <c r="D11">
        <v>6</v>
      </c>
      <c r="F11">
        <v>6</v>
      </c>
      <c r="G11">
        <f t="shared" si="0"/>
        <v>0</v>
      </c>
    </row>
    <row r="12" spans="1:7">
      <c r="A12">
        <v>7</v>
      </c>
      <c r="B12">
        <v>4</v>
      </c>
      <c r="C12">
        <v>6</v>
      </c>
      <c r="D12">
        <v>9</v>
      </c>
      <c r="F12">
        <v>7</v>
      </c>
      <c r="G12">
        <f t="shared" si="0"/>
        <v>0</v>
      </c>
    </row>
    <row r="13" spans="1:7">
      <c r="A13">
        <v>8</v>
      </c>
      <c r="B13">
        <v>5</v>
      </c>
      <c r="C13">
        <v>7</v>
      </c>
      <c r="D13">
        <v>9</v>
      </c>
    </row>
    <row r="14" spans="1:7">
      <c r="A14">
        <v>7</v>
      </c>
      <c r="B14">
        <v>6</v>
      </c>
      <c r="C14">
        <v>7</v>
      </c>
      <c r="D14">
        <v>11</v>
      </c>
    </row>
    <row r="15" spans="1:7">
      <c r="A15">
        <v>24</v>
      </c>
      <c r="B15">
        <v>7</v>
      </c>
      <c r="C15">
        <v>1</v>
      </c>
      <c r="D15">
        <v>9999</v>
      </c>
    </row>
    <row r="16" spans="1:7" ht="14.4" customHeight="1">
      <c r="A16" s="20" t="s">
        <v>67</v>
      </c>
      <c r="B16" s="20"/>
      <c r="C16" s="20"/>
      <c r="D16">
        <f>A15</f>
        <v>24</v>
      </c>
    </row>
  </sheetData>
  <mergeCells count="2">
    <mergeCell ref="A1:A2"/>
    <mergeCell ref="A16:C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topLeftCell="A51" workbookViewId="0">
      <selection activeCell="B54" sqref="B54"/>
    </sheetView>
  </sheetViews>
  <sheetFormatPr defaultRowHeight="14.4"/>
  <cols>
    <col min="2" max="2" width="3" bestFit="1" customWidth="1"/>
    <col min="3" max="3" width="16.33203125" bestFit="1" customWidth="1"/>
    <col min="4" max="4" width="3.109375" bestFit="1" customWidth="1"/>
    <col min="5" max="5" width="19.21875" bestFit="1" customWidth="1"/>
    <col min="6" max="6" width="10.109375" bestFit="1" customWidth="1"/>
    <col min="8" max="8" width="19.21875" bestFit="1" customWidth="1"/>
    <col min="9" max="9" width="16.33203125" bestFit="1" customWidth="1"/>
  </cols>
  <sheetData>
    <row r="1" spans="1:10">
      <c r="A1" s="19" t="s">
        <v>68</v>
      </c>
      <c r="B1" s="20" t="s">
        <v>79</v>
      </c>
      <c r="C1" s="20"/>
      <c r="D1" s="19" t="s">
        <v>80</v>
      </c>
      <c r="E1" s="19"/>
    </row>
    <row r="2" spans="1:10">
      <c r="A2" s="19"/>
      <c r="B2" t="s">
        <v>69</v>
      </c>
      <c r="C2" t="s">
        <v>13</v>
      </c>
      <c r="D2" t="s">
        <v>78</v>
      </c>
      <c r="E2" t="s">
        <v>13</v>
      </c>
      <c r="F2" t="s">
        <v>38</v>
      </c>
    </row>
    <row r="3" spans="1:10">
      <c r="A3">
        <v>0</v>
      </c>
      <c r="B3">
        <v>2</v>
      </c>
      <c r="C3" t="s">
        <v>82</v>
      </c>
      <c r="D3">
        <v>6</v>
      </c>
      <c r="E3" t="s">
        <v>83</v>
      </c>
      <c r="F3" s="11">
        <v>750</v>
      </c>
    </row>
    <row r="4" spans="1:10">
      <c r="A4">
        <v>0</v>
      </c>
      <c r="B4">
        <v>2</v>
      </c>
      <c r="C4" t="s">
        <v>82</v>
      </c>
      <c r="D4">
        <v>12</v>
      </c>
      <c r="E4" t="s">
        <v>84</v>
      </c>
      <c r="F4" s="11">
        <v>487.5</v>
      </c>
    </row>
    <row r="5" spans="1:10">
      <c r="A5">
        <v>0</v>
      </c>
      <c r="B5">
        <v>2</v>
      </c>
      <c r="C5" t="s">
        <v>82</v>
      </c>
      <c r="D5">
        <v>20</v>
      </c>
      <c r="E5" t="s">
        <v>85</v>
      </c>
      <c r="F5" s="11">
        <v>487.5</v>
      </c>
      <c r="H5" t="s">
        <v>13</v>
      </c>
      <c r="I5" t="s">
        <v>66</v>
      </c>
      <c r="J5" t="s">
        <v>81</v>
      </c>
    </row>
    <row r="6" spans="1:10">
      <c r="A6">
        <v>1</v>
      </c>
      <c r="B6">
        <v>2</v>
      </c>
      <c r="C6" t="s">
        <v>82</v>
      </c>
      <c r="D6">
        <v>25</v>
      </c>
      <c r="E6" t="s">
        <v>86</v>
      </c>
      <c r="F6" s="11">
        <v>412.5</v>
      </c>
      <c r="G6">
        <v>2</v>
      </c>
      <c r="H6" t="s">
        <v>70</v>
      </c>
      <c r="I6">
        <f>SUMIF($D$3:$D$18,G6,$A$3:$A$18)-SUMIF($B$3:$B$18,G6,$A$3:$A$18)</f>
        <v>-1</v>
      </c>
      <c r="J6">
        <v>-1</v>
      </c>
    </row>
    <row r="7" spans="1:10">
      <c r="A7">
        <v>0</v>
      </c>
      <c r="B7">
        <v>9</v>
      </c>
      <c r="C7" t="s">
        <v>87</v>
      </c>
      <c r="D7">
        <v>6</v>
      </c>
      <c r="E7" t="s">
        <v>83</v>
      </c>
      <c r="F7" s="11">
        <v>562.5</v>
      </c>
      <c r="G7">
        <v>9</v>
      </c>
      <c r="H7" t="s">
        <v>71</v>
      </c>
      <c r="I7">
        <f t="shared" ref="I7:I13" si="0">SUMIF($D$3:$D$18,G7,$A$3:$A$18)-SUMIF($B$3:$B$18,G7,$A$3:$A$18)</f>
        <v>-1</v>
      </c>
      <c r="J7">
        <v>-1</v>
      </c>
    </row>
    <row r="8" spans="1:10">
      <c r="A8">
        <v>0</v>
      </c>
      <c r="B8">
        <v>9</v>
      </c>
      <c r="C8" t="s">
        <v>87</v>
      </c>
      <c r="D8">
        <v>12</v>
      </c>
      <c r="E8" t="s">
        <v>84</v>
      </c>
      <c r="F8" s="11">
        <v>750</v>
      </c>
      <c r="G8">
        <v>17</v>
      </c>
      <c r="H8" t="s">
        <v>72</v>
      </c>
      <c r="I8">
        <f t="shared" si="0"/>
        <v>-1</v>
      </c>
      <c r="J8">
        <v>-1</v>
      </c>
    </row>
    <row r="9" spans="1:10">
      <c r="A9">
        <v>1</v>
      </c>
      <c r="B9">
        <v>9</v>
      </c>
      <c r="C9" t="s">
        <v>88</v>
      </c>
      <c r="D9">
        <v>20</v>
      </c>
      <c r="E9" t="s">
        <v>85</v>
      </c>
      <c r="F9" s="11">
        <v>487.5</v>
      </c>
      <c r="G9">
        <v>23</v>
      </c>
      <c r="H9" t="s">
        <v>73</v>
      </c>
      <c r="I9">
        <f t="shared" si="0"/>
        <v>-1</v>
      </c>
      <c r="J9">
        <v>-1</v>
      </c>
    </row>
    <row r="10" spans="1:10">
      <c r="A10">
        <v>0</v>
      </c>
      <c r="B10">
        <v>9</v>
      </c>
      <c r="C10" t="s">
        <v>87</v>
      </c>
      <c r="D10">
        <v>25</v>
      </c>
      <c r="E10" t="s">
        <v>86</v>
      </c>
      <c r="F10" s="11">
        <v>487.5</v>
      </c>
      <c r="G10">
        <v>6</v>
      </c>
      <c r="H10" t="s">
        <v>74</v>
      </c>
      <c r="I10">
        <f t="shared" si="0"/>
        <v>1</v>
      </c>
      <c r="J10">
        <v>1</v>
      </c>
    </row>
    <row r="11" spans="1:10">
      <c r="A11">
        <v>1</v>
      </c>
      <c r="B11">
        <v>17</v>
      </c>
      <c r="C11" t="s">
        <v>89</v>
      </c>
      <c r="D11">
        <v>6</v>
      </c>
      <c r="E11" t="s">
        <v>83</v>
      </c>
      <c r="F11" s="11">
        <v>487.5</v>
      </c>
      <c r="G11">
        <v>12</v>
      </c>
      <c r="H11" t="s">
        <v>75</v>
      </c>
      <c r="I11">
        <f t="shared" si="0"/>
        <v>1</v>
      </c>
      <c r="J11">
        <v>1</v>
      </c>
    </row>
    <row r="12" spans="1:10">
      <c r="A12">
        <v>0</v>
      </c>
      <c r="B12">
        <v>17</v>
      </c>
      <c r="C12" t="s">
        <v>89</v>
      </c>
      <c r="D12">
        <v>12</v>
      </c>
      <c r="E12" t="s">
        <v>84</v>
      </c>
      <c r="F12" s="11">
        <v>562.5</v>
      </c>
      <c r="G12">
        <v>20</v>
      </c>
      <c r="H12" t="s">
        <v>76</v>
      </c>
      <c r="I12">
        <f t="shared" si="0"/>
        <v>1</v>
      </c>
      <c r="J12">
        <v>1</v>
      </c>
    </row>
    <row r="13" spans="1:10">
      <c r="A13">
        <v>0</v>
      </c>
      <c r="B13">
        <v>17</v>
      </c>
      <c r="C13" t="s">
        <v>89</v>
      </c>
      <c r="D13">
        <v>20</v>
      </c>
      <c r="E13" t="s">
        <v>85</v>
      </c>
      <c r="F13" s="11">
        <v>750</v>
      </c>
      <c r="G13">
        <v>25</v>
      </c>
      <c r="H13" t="s">
        <v>77</v>
      </c>
      <c r="I13">
        <f t="shared" si="0"/>
        <v>1</v>
      </c>
      <c r="J13">
        <v>1</v>
      </c>
    </row>
    <row r="14" spans="1:10">
      <c r="A14">
        <v>0</v>
      </c>
      <c r="B14">
        <v>17</v>
      </c>
      <c r="C14" t="s">
        <v>89</v>
      </c>
      <c r="D14">
        <v>25</v>
      </c>
      <c r="E14" t="s">
        <v>86</v>
      </c>
      <c r="F14" s="11">
        <v>562.5</v>
      </c>
    </row>
    <row r="15" spans="1:10">
      <c r="A15">
        <v>0</v>
      </c>
      <c r="B15">
        <v>23</v>
      </c>
      <c r="C15" t="s">
        <v>90</v>
      </c>
      <c r="D15">
        <v>6</v>
      </c>
      <c r="E15" t="s">
        <v>83</v>
      </c>
      <c r="F15" s="11">
        <v>487.5</v>
      </c>
    </row>
    <row r="16" spans="1:10">
      <c r="A16">
        <v>1</v>
      </c>
      <c r="B16">
        <v>23</v>
      </c>
      <c r="C16" t="s">
        <v>90</v>
      </c>
      <c r="D16">
        <v>12</v>
      </c>
      <c r="E16" t="s">
        <v>84</v>
      </c>
      <c r="F16" s="11">
        <v>487.5</v>
      </c>
    </row>
    <row r="17" spans="1:6">
      <c r="A17">
        <v>0</v>
      </c>
      <c r="B17">
        <v>23</v>
      </c>
      <c r="C17" t="s">
        <v>90</v>
      </c>
      <c r="D17">
        <v>20</v>
      </c>
      <c r="E17" t="s">
        <v>85</v>
      </c>
      <c r="F17" s="11">
        <v>562.5</v>
      </c>
    </row>
    <row r="18" spans="1:6">
      <c r="A18">
        <v>0</v>
      </c>
      <c r="B18">
        <v>23</v>
      </c>
      <c r="C18" t="s">
        <v>90</v>
      </c>
      <c r="D18">
        <v>25</v>
      </c>
      <c r="E18" t="s">
        <v>86</v>
      </c>
      <c r="F18" s="11">
        <v>750</v>
      </c>
    </row>
    <row r="20" spans="1:6">
      <c r="E20" s="13" t="s">
        <v>47</v>
      </c>
      <c r="F20" s="12">
        <f>SUMPRODUCT(F3:F18,A3:A18)</f>
        <v>1875</v>
      </c>
    </row>
    <row r="21" spans="1:6">
      <c r="E21" t="s">
        <v>91</v>
      </c>
      <c r="F21">
        <f>SUM(A3:A18)</f>
        <v>4</v>
      </c>
    </row>
    <row r="23" spans="1:6">
      <c r="E23" t="s">
        <v>92</v>
      </c>
      <c r="F23" s="12">
        <f>750*4-F20</f>
        <v>1125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4"/>
  <sheetViews>
    <sheetView topLeftCell="A58" workbookViewId="0">
      <selection activeCell="C39" sqref="C39"/>
    </sheetView>
  </sheetViews>
  <sheetFormatPr defaultRowHeight="14.4"/>
  <cols>
    <col min="6" max="6" width="13.77734375" bestFit="1" customWidth="1"/>
  </cols>
  <sheetData>
    <row r="1" spans="1:10">
      <c r="A1" s="19" t="s">
        <v>93</v>
      </c>
      <c r="B1" s="4" t="s">
        <v>0</v>
      </c>
      <c r="C1" s="4" t="s">
        <v>22</v>
      </c>
    </row>
    <row r="2" spans="1:10">
      <c r="A2" s="19"/>
      <c r="B2" s="19" t="s">
        <v>108</v>
      </c>
      <c r="C2" s="19"/>
      <c r="D2" s="19" t="s">
        <v>109</v>
      </c>
      <c r="E2" s="19"/>
      <c r="F2" t="s">
        <v>112</v>
      </c>
    </row>
    <row r="3" spans="1:10">
      <c r="A3">
        <v>1</v>
      </c>
      <c r="B3">
        <v>1</v>
      </c>
      <c r="C3" t="s">
        <v>94</v>
      </c>
      <c r="D3">
        <v>10</v>
      </c>
      <c r="E3" t="s">
        <v>95</v>
      </c>
      <c r="F3">
        <v>1</v>
      </c>
    </row>
    <row r="4" spans="1:10">
      <c r="A4">
        <v>0</v>
      </c>
      <c r="B4">
        <v>1</v>
      </c>
      <c r="C4" t="s">
        <v>94</v>
      </c>
      <c r="D4">
        <v>11</v>
      </c>
      <c r="E4" t="s">
        <v>96</v>
      </c>
      <c r="F4">
        <v>4</v>
      </c>
    </row>
    <row r="5" spans="1:10">
      <c r="A5">
        <v>0</v>
      </c>
      <c r="B5">
        <v>1</v>
      </c>
      <c r="C5" t="s">
        <v>94</v>
      </c>
      <c r="D5">
        <v>12</v>
      </c>
      <c r="E5" t="s">
        <v>97</v>
      </c>
      <c r="F5">
        <v>6</v>
      </c>
    </row>
    <row r="6" spans="1:10">
      <c r="A6">
        <v>0</v>
      </c>
      <c r="B6">
        <v>1</v>
      </c>
      <c r="C6" t="s">
        <v>94</v>
      </c>
      <c r="D6">
        <v>13</v>
      </c>
      <c r="E6" t="s">
        <v>98</v>
      </c>
      <c r="F6">
        <v>9</v>
      </c>
    </row>
    <row r="7" spans="1:10">
      <c r="A7">
        <v>0</v>
      </c>
      <c r="B7">
        <v>1</v>
      </c>
      <c r="C7" t="s">
        <v>94</v>
      </c>
      <c r="D7">
        <v>14</v>
      </c>
      <c r="E7" t="s">
        <v>99</v>
      </c>
      <c r="F7">
        <v>11</v>
      </c>
    </row>
    <row r="8" spans="1:10">
      <c r="A8">
        <v>0</v>
      </c>
      <c r="B8">
        <v>2</v>
      </c>
      <c r="C8" t="s">
        <v>100</v>
      </c>
      <c r="D8">
        <v>11</v>
      </c>
      <c r="E8" t="s">
        <v>96</v>
      </c>
      <c r="F8">
        <v>2</v>
      </c>
      <c r="H8" t="s">
        <v>110</v>
      </c>
      <c r="I8" t="s">
        <v>14</v>
      </c>
      <c r="J8" t="s">
        <v>111</v>
      </c>
    </row>
    <row r="9" spans="1:10">
      <c r="A9">
        <v>0</v>
      </c>
      <c r="B9">
        <v>2</v>
      </c>
      <c r="C9" t="s">
        <v>100</v>
      </c>
      <c r="D9">
        <v>12</v>
      </c>
      <c r="E9" t="s">
        <v>97</v>
      </c>
      <c r="F9">
        <v>4</v>
      </c>
      <c r="H9">
        <v>1</v>
      </c>
      <c r="I9">
        <f>SUMIF($D$3:$D$32,H9,$A$3:$A$32)-SUMIF($B$3:$B$32,H9,$A$3:$A$32)</f>
        <v>-1</v>
      </c>
      <c r="J9">
        <v>-1</v>
      </c>
    </row>
    <row r="10" spans="1:10">
      <c r="A10">
        <v>1</v>
      </c>
      <c r="B10">
        <v>2</v>
      </c>
      <c r="C10" t="s">
        <v>100</v>
      </c>
      <c r="D10">
        <v>13</v>
      </c>
      <c r="E10" t="s">
        <v>98</v>
      </c>
      <c r="F10">
        <v>7</v>
      </c>
      <c r="H10">
        <v>2</v>
      </c>
      <c r="I10">
        <f t="shared" ref="I10:I22" si="0">SUMIF($D$3:$D$32,H10,$A$3:$A$32)-SUMIF($B$3:$B$32,H10,$A$3:$A$32)</f>
        <v>-1</v>
      </c>
      <c r="J10">
        <v>-1</v>
      </c>
    </row>
    <row r="11" spans="1:10">
      <c r="A11">
        <v>0</v>
      </c>
      <c r="B11">
        <v>2</v>
      </c>
      <c r="C11" t="s">
        <v>100</v>
      </c>
      <c r="D11">
        <v>14</v>
      </c>
      <c r="E11" t="s">
        <v>99</v>
      </c>
      <c r="F11">
        <v>9</v>
      </c>
      <c r="H11">
        <v>3</v>
      </c>
      <c r="I11">
        <f t="shared" si="0"/>
        <v>-1</v>
      </c>
      <c r="J11">
        <v>-1</v>
      </c>
    </row>
    <row r="12" spans="1:10">
      <c r="A12">
        <v>1</v>
      </c>
      <c r="B12">
        <v>3</v>
      </c>
      <c r="C12" t="s">
        <v>101</v>
      </c>
      <c r="D12">
        <v>8</v>
      </c>
      <c r="E12" t="s">
        <v>102</v>
      </c>
      <c r="F12">
        <v>1</v>
      </c>
      <c r="H12">
        <v>4</v>
      </c>
      <c r="I12">
        <f t="shared" si="0"/>
        <v>-1</v>
      </c>
      <c r="J12">
        <v>-1</v>
      </c>
    </row>
    <row r="13" spans="1:10">
      <c r="A13">
        <v>0</v>
      </c>
      <c r="B13">
        <v>3</v>
      </c>
      <c r="C13" t="s">
        <v>101</v>
      </c>
      <c r="D13">
        <v>12</v>
      </c>
      <c r="E13" t="s">
        <v>97</v>
      </c>
      <c r="F13">
        <v>2</v>
      </c>
      <c r="H13">
        <v>5</v>
      </c>
      <c r="I13">
        <f t="shared" si="0"/>
        <v>-1</v>
      </c>
      <c r="J13">
        <v>-1</v>
      </c>
    </row>
    <row r="14" spans="1:10">
      <c r="A14">
        <v>0</v>
      </c>
      <c r="B14">
        <v>3</v>
      </c>
      <c r="C14" t="s">
        <v>101</v>
      </c>
      <c r="D14">
        <v>13</v>
      </c>
      <c r="E14" t="s">
        <v>98</v>
      </c>
      <c r="F14">
        <v>5</v>
      </c>
      <c r="H14">
        <v>6</v>
      </c>
      <c r="I14">
        <f t="shared" si="0"/>
        <v>-1</v>
      </c>
      <c r="J14">
        <v>-1</v>
      </c>
    </row>
    <row r="15" spans="1:10">
      <c r="A15">
        <v>0</v>
      </c>
      <c r="B15">
        <v>3</v>
      </c>
      <c r="C15" t="s">
        <v>101</v>
      </c>
      <c r="D15">
        <v>14</v>
      </c>
      <c r="E15" t="s">
        <v>99</v>
      </c>
      <c r="F15">
        <v>7</v>
      </c>
      <c r="H15">
        <v>7</v>
      </c>
      <c r="I15">
        <f t="shared" si="0"/>
        <v>-1</v>
      </c>
      <c r="J15">
        <v>-1</v>
      </c>
    </row>
    <row r="16" spans="1:10">
      <c r="A16">
        <v>0</v>
      </c>
      <c r="B16">
        <v>4</v>
      </c>
      <c r="C16" t="s">
        <v>103</v>
      </c>
      <c r="D16">
        <v>8</v>
      </c>
      <c r="E16" t="s">
        <v>102</v>
      </c>
      <c r="F16">
        <v>3</v>
      </c>
      <c r="H16">
        <v>8</v>
      </c>
      <c r="I16">
        <f t="shared" si="0"/>
        <v>1</v>
      </c>
      <c r="J16">
        <v>1</v>
      </c>
    </row>
    <row r="17" spans="1:10">
      <c r="A17">
        <v>1</v>
      </c>
      <c r="B17">
        <v>4</v>
      </c>
      <c r="C17" t="s">
        <v>103</v>
      </c>
      <c r="D17">
        <v>9</v>
      </c>
      <c r="E17" t="s">
        <v>104</v>
      </c>
      <c r="F17">
        <v>2</v>
      </c>
      <c r="H17">
        <v>9</v>
      </c>
      <c r="I17">
        <f t="shared" si="0"/>
        <v>1</v>
      </c>
      <c r="J17">
        <v>1</v>
      </c>
    </row>
    <row r="18" spans="1:10">
      <c r="A18">
        <v>0</v>
      </c>
      <c r="B18">
        <v>4</v>
      </c>
      <c r="C18" t="s">
        <v>103</v>
      </c>
      <c r="D18">
        <v>13</v>
      </c>
      <c r="E18" t="s">
        <v>98</v>
      </c>
      <c r="F18">
        <v>3</v>
      </c>
      <c r="H18">
        <v>10</v>
      </c>
      <c r="I18">
        <f t="shared" si="0"/>
        <v>1</v>
      </c>
      <c r="J18">
        <v>1</v>
      </c>
    </row>
    <row r="19" spans="1:10">
      <c r="A19">
        <v>0</v>
      </c>
      <c r="B19">
        <v>4</v>
      </c>
      <c r="C19" t="s">
        <v>103</v>
      </c>
      <c r="D19">
        <v>14</v>
      </c>
      <c r="E19" t="s">
        <v>99</v>
      </c>
      <c r="F19">
        <v>5</v>
      </c>
      <c r="H19">
        <v>11</v>
      </c>
      <c r="I19">
        <f t="shared" si="0"/>
        <v>1</v>
      </c>
      <c r="J19">
        <v>1</v>
      </c>
    </row>
    <row r="20" spans="1:10">
      <c r="A20">
        <v>0</v>
      </c>
      <c r="B20">
        <v>5</v>
      </c>
      <c r="C20" t="s">
        <v>105</v>
      </c>
      <c r="D20">
        <v>8</v>
      </c>
      <c r="E20" t="s">
        <v>102</v>
      </c>
      <c r="F20">
        <v>7</v>
      </c>
      <c r="H20">
        <v>12</v>
      </c>
      <c r="I20">
        <f>SUMIF($D$3:$D$32,H20,$A$3:$A$32)-SUMIF($B$3:$B$32,H20,$A$3:$A$32)</f>
        <v>1</v>
      </c>
      <c r="J20">
        <v>1</v>
      </c>
    </row>
    <row r="21" spans="1:10">
      <c r="A21">
        <v>0</v>
      </c>
      <c r="B21">
        <v>5</v>
      </c>
      <c r="C21" t="s">
        <v>105</v>
      </c>
      <c r="D21">
        <v>9</v>
      </c>
      <c r="E21" t="s">
        <v>104</v>
      </c>
      <c r="F21">
        <v>6</v>
      </c>
      <c r="H21">
        <v>13</v>
      </c>
      <c r="I21">
        <f t="shared" si="0"/>
        <v>1</v>
      </c>
      <c r="J21">
        <v>1</v>
      </c>
    </row>
    <row r="22" spans="1:10">
      <c r="A22">
        <v>0</v>
      </c>
      <c r="B22">
        <v>5</v>
      </c>
      <c r="C22" t="s">
        <v>105</v>
      </c>
      <c r="D22">
        <v>10</v>
      </c>
      <c r="E22" t="s">
        <v>95</v>
      </c>
      <c r="F22">
        <v>3</v>
      </c>
      <c r="H22">
        <v>14</v>
      </c>
      <c r="I22">
        <f t="shared" si="0"/>
        <v>1</v>
      </c>
      <c r="J22">
        <v>1</v>
      </c>
    </row>
    <row r="23" spans="1:10">
      <c r="A23">
        <v>1</v>
      </c>
      <c r="B23">
        <v>5</v>
      </c>
      <c r="C23" t="s">
        <v>105</v>
      </c>
      <c r="D23">
        <v>14</v>
      </c>
      <c r="E23" t="s">
        <v>99</v>
      </c>
      <c r="F23">
        <v>1</v>
      </c>
    </row>
    <row r="24" spans="1:10">
      <c r="A24">
        <v>0</v>
      </c>
      <c r="B24">
        <v>6</v>
      </c>
      <c r="C24" t="s">
        <v>106</v>
      </c>
      <c r="D24">
        <v>8</v>
      </c>
      <c r="E24" t="s">
        <v>102</v>
      </c>
      <c r="F24">
        <v>9</v>
      </c>
    </row>
    <row r="25" spans="1:10">
      <c r="A25">
        <v>0</v>
      </c>
      <c r="B25">
        <v>6</v>
      </c>
      <c r="C25" t="s">
        <v>106</v>
      </c>
      <c r="D25">
        <v>9</v>
      </c>
      <c r="E25" t="s">
        <v>104</v>
      </c>
      <c r="F25">
        <v>8</v>
      </c>
    </row>
    <row r="26" spans="1:10">
      <c r="A26">
        <v>0</v>
      </c>
      <c r="B26">
        <v>6</v>
      </c>
      <c r="C26" t="s">
        <v>106</v>
      </c>
      <c r="D26">
        <v>10</v>
      </c>
      <c r="E26" t="s">
        <v>95</v>
      </c>
      <c r="F26">
        <v>5</v>
      </c>
    </row>
    <row r="27" spans="1:10">
      <c r="A27">
        <v>1</v>
      </c>
      <c r="B27">
        <v>6</v>
      </c>
      <c r="C27" t="s">
        <v>106</v>
      </c>
      <c r="D27">
        <v>11</v>
      </c>
      <c r="E27" t="s">
        <v>96</v>
      </c>
      <c r="F27">
        <v>2</v>
      </c>
    </row>
    <row r="28" spans="1:10">
      <c r="A28">
        <v>0</v>
      </c>
      <c r="B28">
        <v>7</v>
      </c>
      <c r="C28" t="s">
        <v>107</v>
      </c>
      <c r="D28">
        <v>8</v>
      </c>
      <c r="E28" t="s">
        <v>102</v>
      </c>
      <c r="F28">
        <v>10</v>
      </c>
    </row>
    <row r="29" spans="1:10">
      <c r="A29">
        <v>0</v>
      </c>
      <c r="B29">
        <v>7</v>
      </c>
      <c r="C29" t="s">
        <v>107</v>
      </c>
      <c r="D29">
        <v>9</v>
      </c>
      <c r="E29" t="s">
        <v>104</v>
      </c>
      <c r="F29">
        <v>9</v>
      </c>
    </row>
    <row r="30" spans="1:10">
      <c r="A30">
        <v>0</v>
      </c>
      <c r="B30">
        <v>7</v>
      </c>
      <c r="C30" t="s">
        <v>107</v>
      </c>
      <c r="D30">
        <v>10</v>
      </c>
      <c r="E30" t="s">
        <v>95</v>
      </c>
      <c r="F30">
        <v>6</v>
      </c>
    </row>
    <row r="31" spans="1:10">
      <c r="A31">
        <v>0</v>
      </c>
      <c r="B31">
        <v>7</v>
      </c>
      <c r="C31" t="s">
        <v>107</v>
      </c>
      <c r="D31">
        <v>11</v>
      </c>
      <c r="E31" t="s">
        <v>96</v>
      </c>
      <c r="F31">
        <v>3</v>
      </c>
    </row>
    <row r="32" spans="1:10">
      <c r="A32">
        <v>1</v>
      </c>
      <c r="B32">
        <v>7</v>
      </c>
      <c r="C32" t="s">
        <v>107</v>
      </c>
      <c r="D32">
        <v>12</v>
      </c>
      <c r="E32" t="s">
        <v>97</v>
      </c>
      <c r="F32">
        <v>1</v>
      </c>
    </row>
    <row r="34" spans="4:6">
      <c r="D34" s="19" t="s">
        <v>113</v>
      </c>
      <c r="E34" s="19"/>
      <c r="F34">
        <f>SUMPRODUCT(A3:A32,F3:F32)</f>
        <v>15</v>
      </c>
    </row>
  </sheetData>
  <mergeCells count="4">
    <mergeCell ref="A1:A2"/>
    <mergeCell ref="B2:C2"/>
    <mergeCell ref="D2:E2"/>
    <mergeCell ref="D34:E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</vt:lpstr>
      <vt:lpstr>11</vt:lpstr>
      <vt:lpstr>14</vt:lpstr>
      <vt:lpstr>16</vt:lpstr>
      <vt:lpstr>16.c</vt:lpstr>
      <vt:lpstr>17</vt:lpstr>
      <vt:lpstr>18</vt:lpstr>
      <vt:lpstr>21</vt:lpstr>
      <vt:lpstr>23</vt:lpstr>
      <vt:lpstr>27</vt:lpstr>
      <vt:lpstr>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Prasad Panta</dc:creator>
  <cp:lastModifiedBy>NIrmal Prasad Panta</cp:lastModifiedBy>
  <dcterms:created xsi:type="dcterms:W3CDTF">2023-07-18T10:22:15Z</dcterms:created>
  <dcterms:modified xsi:type="dcterms:W3CDTF">2023-09-28T02:59:07Z</dcterms:modified>
</cp:coreProperties>
</file>