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Sheet1!$A$4:$A$33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Sheet1!$A$4:$A$33</definedName>
    <definedName name="solver_lhs2" localSheetId="0" hidden="1">Sheet1!$N$3:$N$14</definedName>
    <definedName name="solver_lin" localSheetId="0" hidden="1">1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Sheet1!$G$35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Sheet1!$O$3:$O$14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F19" i="1"/>
  <c r="F20" s="1"/>
  <c r="F21" s="1"/>
  <c r="F18"/>
  <c r="F17"/>
  <c r="F13"/>
  <c r="G13" s="1"/>
  <c r="F14"/>
  <c r="G14" s="1"/>
  <c r="F15"/>
  <c r="G15" s="1"/>
  <c r="F11"/>
  <c r="F10"/>
  <c r="G10" s="1"/>
  <c r="F6"/>
  <c r="F7" s="1"/>
  <c r="F5"/>
  <c r="G5" s="1"/>
  <c r="F4"/>
  <c r="G4" s="1"/>
  <c r="G11"/>
  <c r="G12"/>
  <c r="G16"/>
  <c r="G22"/>
  <c r="G23"/>
  <c r="G24"/>
  <c r="G25"/>
  <c r="G26"/>
  <c r="G27"/>
  <c r="G28"/>
  <c r="G29"/>
  <c r="G30"/>
  <c r="G31"/>
  <c r="G32"/>
  <c r="G33"/>
  <c r="N4"/>
  <c r="N5"/>
  <c r="N6"/>
  <c r="N7"/>
  <c r="N8"/>
  <c r="N9"/>
  <c r="N10"/>
  <c r="N11"/>
  <c r="N12"/>
  <c r="N13"/>
  <c r="N14"/>
  <c r="N3"/>
  <c r="F33"/>
  <c r="F32"/>
  <c r="F29"/>
  <c r="F30" s="1"/>
  <c r="F28"/>
  <c r="F25"/>
  <c r="F26" s="1"/>
  <c r="F23"/>
  <c r="F24" s="1"/>
  <c r="F12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4"/>
  <c r="Q3"/>
  <c r="Q2"/>
  <c r="G18" l="1"/>
  <c r="G17"/>
  <c r="G7"/>
  <c r="F8"/>
  <c r="G6"/>
  <c r="G19" l="1"/>
  <c r="F9"/>
  <c r="G9" s="1"/>
  <c r="G8"/>
  <c r="G35" l="1"/>
  <c r="G21"/>
  <c r="G20"/>
</calcChain>
</file>

<file path=xl/sharedStrings.xml><?xml version="1.0" encoding="utf-8"?>
<sst xmlns="http://schemas.openxmlformats.org/spreadsheetml/2006/main" count="71" uniqueCount="59">
  <si>
    <t>Nodes</t>
  </si>
  <si>
    <t>net flow</t>
  </si>
  <si>
    <t>Supply/Demand</t>
  </si>
  <si>
    <t>Jan</t>
  </si>
  <si>
    <t>Feb</t>
  </si>
  <si>
    <t>Mar</t>
  </si>
  <si>
    <t>Apr</t>
  </si>
  <si>
    <t>May</t>
  </si>
  <si>
    <t>Jun</t>
  </si>
  <si>
    <t>Jul</t>
  </si>
  <si>
    <t>Aug</t>
  </si>
  <si>
    <t>Total Supply</t>
  </si>
  <si>
    <t>Total Demand</t>
  </si>
  <si>
    <t>Hence total supply&gt; total demand</t>
  </si>
  <si>
    <t>So we have constraints as Netflow&gt;=Supply/demand</t>
  </si>
  <si>
    <t>From</t>
  </si>
  <si>
    <t>Ship</t>
  </si>
  <si>
    <t>Node</t>
  </si>
  <si>
    <t>Month</t>
  </si>
  <si>
    <t xml:space="preserve">To </t>
  </si>
  <si>
    <t>First month</t>
  </si>
  <si>
    <t>Other</t>
  </si>
  <si>
    <t>Ship From To Unit Cost</t>
  </si>
  <si>
    <t>0 1 Jan 13 Mar $7,265</t>
  </si>
  <si>
    <t>0 1 Jan 14 Apr $7,320</t>
  </si>
  <si>
    <t>0 1 Jan 15 May $7,375</t>
  </si>
  <si>
    <t>0 1 Jan 16 Jun $7,430</t>
  </si>
  <si>
    <t>6 1 Jan 17 July $7,485</t>
  </si>
  <si>
    <t>10 1 Jan 18 Aug $7,540</t>
  </si>
  <si>
    <t>0 2 Feb 13 Mar $7,810</t>
  </si>
  <si>
    <t>0 2 Feb 14 Apr $7,865</t>
  </si>
  <si>
    <t>0 2 Feb 15 May $7,920</t>
  </si>
  <si>
    <t>0 2 Feb 16 Jun $7,975</t>
  </si>
  <si>
    <t>13 2 Feb 17 July $8,030</t>
  </si>
  <si>
    <t>0 2 Feb 18 Aug $8,085</t>
  </si>
  <si>
    <t>14 3 Mar 13 Mar $7,600</t>
  </si>
  <si>
    <t>0 3 Mar 14 Apr $7,720</t>
  </si>
  <si>
    <t>0 3 Mar 15 May $7,775</t>
  </si>
  <si>
    <t>0 3 Mar 16 Jun $7,830</t>
  </si>
  <si>
    <t>6 3 Mar 17 July $7,885</t>
  </si>
  <si>
    <t>0 3 Mar 18 Aug $7,940</t>
  </si>
  <si>
    <t>20 4 Apr 14 Apr $7,800</t>
  </si>
  <si>
    <t>0 4 Apr 15 May $7,935</t>
  </si>
  <si>
    <t>0 4 Apr 16 Jun $7,990</t>
  </si>
  <si>
    <t>0 4 Apr 17 July $8,045</t>
  </si>
  <si>
    <t>0 4 Apr 18 Aug $8,100</t>
  </si>
  <si>
    <t>26 5 May 15 May $7,900</t>
  </si>
  <si>
    <t>0 5 May 16 Jun $8,050</t>
  </si>
  <si>
    <t>0 5 May 17 July $8,105</t>
  </si>
  <si>
    <t>0 5 May 18 Aug $8,160</t>
  </si>
  <si>
    <t>33 6 Jun 16 Jun $7,400</t>
  </si>
  <si>
    <t>3 6 Jun 17 July $7,555</t>
  </si>
  <si>
    <t>0 6 Jun 18 Aug $7,610</t>
  </si>
  <si>
    <t>Shipping variable</t>
  </si>
  <si>
    <t>Constraints</t>
  </si>
  <si>
    <t>Objective</t>
  </si>
  <si>
    <t>Carrying cost per 1000</t>
  </si>
  <si>
    <t>Total Carrying cost</t>
  </si>
  <si>
    <t>Minimize Toal shipping cost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</si>
</sst>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NewRomanPSMT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63"/>
  <sheetViews>
    <sheetView tabSelected="1" topLeftCell="A13" workbookViewId="0">
      <selection activeCell="I31" sqref="I31"/>
    </sheetView>
  </sheetViews>
  <sheetFormatPr defaultRowHeight="14.4"/>
  <cols>
    <col min="6" max="6" width="19.33203125" bestFit="1" customWidth="1"/>
    <col min="7" max="7" width="19.33203125" customWidth="1"/>
    <col min="8" max="8" width="20.5546875" bestFit="1" customWidth="1"/>
    <col min="14" max="14" width="10.21875" bestFit="1" customWidth="1"/>
    <col min="15" max="15" width="13.88671875" bestFit="1" customWidth="1"/>
    <col min="16" max="16" width="12.44140625" bestFit="1" customWidth="1"/>
  </cols>
  <sheetData>
    <row r="2" spans="1:17">
      <c r="B2" t="s">
        <v>15</v>
      </c>
      <c r="D2" t="s">
        <v>19</v>
      </c>
      <c r="L2" s="1" t="s">
        <v>0</v>
      </c>
      <c r="M2" s="1"/>
      <c r="N2" t="s">
        <v>1</v>
      </c>
      <c r="O2" t="s">
        <v>2</v>
      </c>
      <c r="P2" t="s">
        <v>11</v>
      </c>
      <c r="Q2">
        <f>SUMIF(O3:O14,"&lt;0")</f>
        <v>-146</v>
      </c>
    </row>
    <row r="3" spans="1:17">
      <c r="A3" t="s">
        <v>16</v>
      </c>
      <c r="B3" t="s">
        <v>17</v>
      </c>
      <c r="C3" t="s">
        <v>18</v>
      </c>
      <c r="D3" t="s">
        <v>17</v>
      </c>
      <c r="E3" t="s">
        <v>18</v>
      </c>
      <c r="F3" t="s">
        <v>56</v>
      </c>
      <c r="G3" t="s">
        <v>57</v>
      </c>
      <c r="H3" s="2" t="s">
        <v>22</v>
      </c>
      <c r="L3">
        <v>1</v>
      </c>
      <c r="M3" t="s">
        <v>3</v>
      </c>
      <c r="N3">
        <f>SUMIF($D$4:$D$33,L3,$A$4:$A$33)-SUMIF($B$4:$B$33,L3,$A$4:$A$33)</f>
        <v>-0.99999999998280931</v>
      </c>
      <c r="O3" s="3">
        <v>-16</v>
      </c>
      <c r="P3" t="s">
        <v>12</v>
      </c>
      <c r="Q3">
        <f>SUMIF(O3:O14,"&gt;0")</f>
        <v>131</v>
      </c>
    </row>
    <row r="4" spans="1:17">
      <c r="A4" s="5">
        <v>0</v>
      </c>
      <c r="B4">
        <v>1</v>
      </c>
      <c r="C4" t="str">
        <f>VLOOKUP($B$4:$B$33,$L$3:$M$14,2)</f>
        <v>Jan</v>
      </c>
      <c r="D4">
        <v>13</v>
      </c>
      <c r="E4" t="str">
        <f>VLOOKUP($D$4:$D$33,$L$3:$M$14,2)</f>
        <v>Mar</v>
      </c>
      <c r="F4">
        <f>$N$17+$O$17</f>
        <v>165</v>
      </c>
      <c r="G4">
        <f>F4*A4</f>
        <v>0</v>
      </c>
      <c r="H4" s="2" t="s">
        <v>23</v>
      </c>
      <c r="I4">
        <v>7100</v>
      </c>
      <c r="L4">
        <v>2</v>
      </c>
      <c r="M4" t="s">
        <v>4</v>
      </c>
      <c r="N4">
        <f t="shared" ref="N4:N14" si="0">SUMIF($D$4:$D$33,L4,$A$4:$A$33)-SUMIF($B$4:$B$33,L4,$A$4:$A$33)</f>
        <v>-18.000000000035527</v>
      </c>
      <c r="O4" s="3">
        <v>-18</v>
      </c>
    </row>
    <row r="5" spans="1:17">
      <c r="A5" s="5">
        <v>0.99999999998280931</v>
      </c>
      <c r="B5">
        <v>1</v>
      </c>
      <c r="C5" t="str">
        <f>VLOOKUP($B$4:$B$33,$L$3:$M$14,2)</f>
        <v>Jan</v>
      </c>
      <c r="D5">
        <v>14</v>
      </c>
      <c r="E5" t="str">
        <f>VLOOKUP($D$4:$D$33,$L$3:$M$14,2)</f>
        <v>Apr</v>
      </c>
      <c r="F5">
        <f>F4+$O$17</f>
        <v>220</v>
      </c>
      <c r="G5">
        <f t="shared" ref="G5:G33" si="1">F5*A5</f>
        <v>219.99999999621804</v>
      </c>
      <c r="H5" s="2" t="s">
        <v>24</v>
      </c>
      <c r="I5">
        <v>7700</v>
      </c>
      <c r="L5">
        <v>3</v>
      </c>
      <c r="M5" t="s">
        <v>5</v>
      </c>
      <c r="N5">
        <f t="shared" si="0"/>
        <v>-20</v>
      </c>
      <c r="O5" s="3">
        <v>-20</v>
      </c>
      <c r="P5" t="s">
        <v>13</v>
      </c>
    </row>
    <row r="6" spans="1:17">
      <c r="A6" s="5">
        <v>0</v>
      </c>
      <c r="B6">
        <v>1</v>
      </c>
      <c r="C6" t="str">
        <f>VLOOKUP($B$4:$B$33,$L$3:$M$14,2)</f>
        <v>Jan</v>
      </c>
      <c r="D6">
        <v>15</v>
      </c>
      <c r="E6" t="str">
        <f>VLOOKUP($D$4:$D$33,$L$3:$M$14,2)</f>
        <v>May</v>
      </c>
      <c r="F6">
        <f t="shared" ref="F6:F9" si="2">F5+$O$17</f>
        <v>275</v>
      </c>
      <c r="G6">
        <f t="shared" si="1"/>
        <v>0</v>
      </c>
      <c r="H6" s="2" t="s">
        <v>25</v>
      </c>
      <c r="I6">
        <v>7600</v>
      </c>
      <c r="L6">
        <v>4</v>
      </c>
      <c r="M6" t="s">
        <v>6</v>
      </c>
      <c r="N6">
        <f t="shared" si="0"/>
        <v>-28.000000000035527</v>
      </c>
      <c r="O6" s="3">
        <v>-28</v>
      </c>
      <c r="P6" t="s">
        <v>14</v>
      </c>
    </row>
    <row r="7" spans="1:17">
      <c r="A7" s="5">
        <v>0</v>
      </c>
      <c r="B7">
        <v>1</v>
      </c>
      <c r="C7" t="str">
        <f>VLOOKUP($B$4:$B$33,$L$3:$M$14,2)</f>
        <v>Jan</v>
      </c>
      <c r="D7">
        <v>16</v>
      </c>
      <c r="E7" t="str">
        <f>VLOOKUP($D$4:$D$33,$L$3:$M$14,2)</f>
        <v>Jun</v>
      </c>
      <c r="F7">
        <f t="shared" si="2"/>
        <v>330</v>
      </c>
      <c r="G7">
        <f t="shared" si="1"/>
        <v>0</v>
      </c>
      <c r="H7" s="2" t="s">
        <v>26</v>
      </c>
      <c r="I7">
        <v>7800</v>
      </c>
      <c r="L7">
        <v>5</v>
      </c>
      <c r="M7" t="s">
        <v>7</v>
      </c>
      <c r="N7">
        <f t="shared" si="0"/>
        <v>-28</v>
      </c>
      <c r="O7" s="3">
        <v>-28</v>
      </c>
    </row>
    <row r="8" spans="1:17">
      <c r="A8" s="5">
        <v>0</v>
      </c>
      <c r="B8">
        <v>1</v>
      </c>
      <c r="C8" t="str">
        <f>VLOOKUP($B$4:$B$33,$L$3:$M$14,2)</f>
        <v>Jan</v>
      </c>
      <c r="D8">
        <v>17</v>
      </c>
      <c r="E8" t="str">
        <f>VLOOKUP($D$4:$D$33,$L$3:$M$14,2)</f>
        <v>Jul</v>
      </c>
      <c r="F8">
        <f t="shared" si="2"/>
        <v>385</v>
      </c>
      <c r="G8">
        <f t="shared" si="1"/>
        <v>0</v>
      </c>
      <c r="H8" s="2" t="s">
        <v>27</v>
      </c>
      <c r="I8">
        <v>7900</v>
      </c>
      <c r="L8">
        <v>6</v>
      </c>
      <c r="M8" t="s">
        <v>8</v>
      </c>
      <c r="N8">
        <f t="shared" si="0"/>
        <v>-36.000000000014658</v>
      </c>
      <c r="O8" s="3">
        <v>-36</v>
      </c>
    </row>
    <row r="9" spans="1:17">
      <c r="A9" s="5">
        <v>0</v>
      </c>
      <c r="B9">
        <v>1</v>
      </c>
      <c r="C9" t="str">
        <f>VLOOKUP($B$4:$B$33,$L$3:$M$14,2)</f>
        <v>Jan</v>
      </c>
      <c r="D9">
        <v>18</v>
      </c>
      <c r="E9" t="str">
        <f>VLOOKUP($D$4:$D$33,$L$3:$M$14,2)</f>
        <v>Aug</v>
      </c>
      <c r="F9">
        <f t="shared" si="2"/>
        <v>440</v>
      </c>
      <c r="G9">
        <f t="shared" si="1"/>
        <v>0</v>
      </c>
      <c r="H9" s="2" t="s">
        <v>28</v>
      </c>
      <c r="I9">
        <v>7400</v>
      </c>
      <c r="L9">
        <v>13</v>
      </c>
      <c r="M9" t="s">
        <v>5</v>
      </c>
      <c r="N9">
        <f t="shared" si="0"/>
        <v>14</v>
      </c>
      <c r="O9" s="3">
        <v>14</v>
      </c>
    </row>
    <row r="10" spans="1:17">
      <c r="A10" s="5">
        <v>0</v>
      </c>
      <c r="B10">
        <v>2</v>
      </c>
      <c r="C10" t="str">
        <f>VLOOKUP($B$4:$B$33,$L$3:$M$14,2)</f>
        <v>Feb</v>
      </c>
      <c r="D10">
        <v>13</v>
      </c>
      <c r="E10" t="str">
        <f>VLOOKUP($D$4:$D$33,$L$3:$M$14,2)</f>
        <v>Mar</v>
      </c>
      <c r="F10">
        <f>$N$18</f>
        <v>110</v>
      </c>
      <c r="G10">
        <f t="shared" si="1"/>
        <v>0</v>
      </c>
      <c r="H10" t="s">
        <v>29</v>
      </c>
      <c r="L10">
        <v>14</v>
      </c>
      <c r="M10" t="s">
        <v>6</v>
      </c>
      <c r="N10">
        <f t="shared" si="0"/>
        <v>20.000000000035527</v>
      </c>
      <c r="O10" s="3">
        <v>20</v>
      </c>
    </row>
    <row r="11" spans="1:17">
      <c r="A11" s="5">
        <v>18.000000000035527</v>
      </c>
      <c r="B11">
        <v>2</v>
      </c>
      <c r="C11" t="str">
        <f>VLOOKUP($B$4:$B$33,$L$3:$M$14,2)</f>
        <v>Feb</v>
      </c>
      <c r="D11">
        <v>14</v>
      </c>
      <c r="E11" t="str">
        <f>VLOOKUP($D$4:$D$33,$L$3:$M$14,2)</f>
        <v>Apr</v>
      </c>
      <c r="F11">
        <f>F10+$O$18</f>
        <v>165</v>
      </c>
      <c r="G11">
        <f t="shared" si="1"/>
        <v>2970.0000000058621</v>
      </c>
      <c r="H11" t="s">
        <v>30</v>
      </c>
      <c r="L11">
        <v>15</v>
      </c>
      <c r="M11" t="s">
        <v>7</v>
      </c>
      <c r="N11">
        <f t="shared" si="0"/>
        <v>26</v>
      </c>
      <c r="O11" s="3">
        <v>26</v>
      </c>
    </row>
    <row r="12" spans="1:17">
      <c r="A12" s="5">
        <v>0</v>
      </c>
      <c r="B12">
        <v>2</v>
      </c>
      <c r="C12" t="str">
        <f>VLOOKUP($B$4:$B$33,$L$3:$M$14,2)</f>
        <v>Feb</v>
      </c>
      <c r="D12">
        <v>15</v>
      </c>
      <c r="E12" t="str">
        <f>VLOOKUP($D$4:$D$33,$L$3:$M$14,2)</f>
        <v>May</v>
      </c>
      <c r="F12">
        <f t="shared" ref="F11:F15" si="3">$N$18+(D12-11-B12)*$O$17</f>
        <v>220</v>
      </c>
      <c r="G12">
        <f t="shared" si="1"/>
        <v>0</v>
      </c>
      <c r="H12" t="s">
        <v>31</v>
      </c>
      <c r="L12">
        <v>16</v>
      </c>
      <c r="M12" t="s">
        <v>8</v>
      </c>
      <c r="N12">
        <f t="shared" si="0"/>
        <v>32.999999999979707</v>
      </c>
      <c r="O12" s="3">
        <v>33</v>
      </c>
    </row>
    <row r="13" spans="1:17">
      <c r="A13" s="5">
        <v>0</v>
      </c>
      <c r="B13">
        <v>2</v>
      </c>
      <c r="C13" t="str">
        <f>VLOOKUP($B$4:$B$33,$L$3:$M$14,2)</f>
        <v>Feb</v>
      </c>
      <c r="D13">
        <v>16</v>
      </c>
      <c r="E13" t="str">
        <f>VLOOKUP($D$4:$D$33,$L$3:$M$14,2)</f>
        <v>Jun</v>
      </c>
      <c r="F13">
        <f t="shared" si="3"/>
        <v>275</v>
      </c>
      <c r="G13">
        <f t="shared" si="1"/>
        <v>0</v>
      </c>
      <c r="H13" t="s">
        <v>32</v>
      </c>
      <c r="L13">
        <v>17</v>
      </c>
      <c r="M13" t="s">
        <v>9</v>
      </c>
      <c r="N13">
        <f t="shared" si="0"/>
        <v>28.000000000035524</v>
      </c>
      <c r="O13" s="3">
        <v>28</v>
      </c>
    </row>
    <row r="14" spans="1:17">
      <c r="A14" s="5">
        <v>0</v>
      </c>
      <c r="B14">
        <v>2</v>
      </c>
      <c r="C14" t="str">
        <f>VLOOKUP($B$4:$B$33,$L$3:$M$14,2)</f>
        <v>Feb</v>
      </c>
      <c r="D14">
        <v>17</v>
      </c>
      <c r="E14" t="str">
        <f>VLOOKUP($D$4:$D$33,$L$3:$M$14,2)</f>
        <v>Jul</v>
      </c>
      <c r="F14">
        <f t="shared" si="3"/>
        <v>330</v>
      </c>
      <c r="G14">
        <f t="shared" si="1"/>
        <v>0</v>
      </c>
      <c r="H14" t="s">
        <v>33</v>
      </c>
      <c r="L14">
        <v>18</v>
      </c>
      <c r="M14" t="s">
        <v>10</v>
      </c>
      <c r="N14">
        <f t="shared" si="0"/>
        <v>10.000000000017764</v>
      </c>
      <c r="O14" s="3">
        <v>10</v>
      </c>
    </row>
    <row r="15" spans="1:17">
      <c r="A15" s="5">
        <v>0</v>
      </c>
      <c r="B15">
        <v>2</v>
      </c>
      <c r="C15" t="str">
        <f>VLOOKUP($B$4:$B$33,$L$3:$M$14,2)</f>
        <v>Feb</v>
      </c>
      <c r="D15">
        <v>18</v>
      </c>
      <c r="E15" t="str">
        <f>VLOOKUP($D$4:$D$33,$L$3:$M$14,2)</f>
        <v>Aug</v>
      </c>
      <c r="F15">
        <f t="shared" si="3"/>
        <v>385</v>
      </c>
      <c r="G15">
        <f t="shared" si="1"/>
        <v>0</v>
      </c>
      <c r="H15" t="s">
        <v>34</v>
      </c>
    </row>
    <row r="16" spans="1:17">
      <c r="A16" s="5">
        <v>14</v>
      </c>
      <c r="B16">
        <v>3</v>
      </c>
      <c r="C16" t="str">
        <f>VLOOKUP($B$4:$B$33,$L$3:$M$14,2)</f>
        <v>Mar</v>
      </c>
      <c r="D16">
        <v>13</v>
      </c>
      <c r="E16" t="str">
        <f>VLOOKUP($D$4:$D$33,$L$3:$M$14,2)</f>
        <v>Mar</v>
      </c>
      <c r="F16">
        <v>0</v>
      </c>
      <c r="G16">
        <f t="shared" si="1"/>
        <v>0</v>
      </c>
      <c r="H16" t="s">
        <v>35</v>
      </c>
      <c r="N16" t="s">
        <v>20</v>
      </c>
      <c r="O16" t="s">
        <v>21</v>
      </c>
    </row>
    <row r="17" spans="1:18">
      <c r="A17" s="5">
        <v>1.0000000000171916</v>
      </c>
      <c r="B17">
        <v>3</v>
      </c>
      <c r="C17" t="str">
        <f>VLOOKUP($B$4:$B$33,$L$3:$M$14,2)</f>
        <v>Mar</v>
      </c>
      <c r="D17">
        <v>14</v>
      </c>
      <c r="E17" t="str">
        <f>VLOOKUP($D$4:$D$33,$L$3:$M$14,2)</f>
        <v>Apr</v>
      </c>
      <c r="F17">
        <f>N19</f>
        <v>120</v>
      </c>
      <c r="G17">
        <f t="shared" si="1"/>
        <v>120.00000000206299</v>
      </c>
      <c r="H17" s="2" t="s">
        <v>36</v>
      </c>
      <c r="M17" t="s">
        <v>3</v>
      </c>
      <c r="N17">
        <v>110</v>
      </c>
      <c r="O17">
        <v>55</v>
      </c>
      <c r="Q17" s="5"/>
      <c r="R17" t="s">
        <v>53</v>
      </c>
    </row>
    <row r="18" spans="1:18">
      <c r="A18" s="5">
        <v>0</v>
      </c>
      <c r="B18">
        <v>3</v>
      </c>
      <c r="C18" t="str">
        <f>VLOOKUP($B$4:$B$33,$L$3:$M$14,2)</f>
        <v>Mar</v>
      </c>
      <c r="D18">
        <v>15</v>
      </c>
      <c r="E18" t="str">
        <f>VLOOKUP($D$4:$D$33,$L$3:$M$14,2)</f>
        <v>May</v>
      </c>
      <c r="F18">
        <f>F17+$O$19</f>
        <v>175</v>
      </c>
      <c r="G18">
        <f t="shared" si="1"/>
        <v>0</v>
      </c>
      <c r="H18" t="s">
        <v>37</v>
      </c>
      <c r="M18" t="s">
        <v>4</v>
      </c>
      <c r="N18">
        <v>110</v>
      </c>
      <c r="O18">
        <v>55</v>
      </c>
      <c r="Q18" s="3"/>
      <c r="R18" t="s">
        <v>54</v>
      </c>
    </row>
    <row r="19" spans="1:18">
      <c r="A19" s="5">
        <v>0</v>
      </c>
      <c r="B19">
        <v>3</v>
      </c>
      <c r="C19" t="str">
        <f>VLOOKUP($B$4:$B$33,$L$3:$M$14,2)</f>
        <v>Mar</v>
      </c>
      <c r="D19">
        <v>16</v>
      </c>
      <c r="E19" t="str">
        <f>VLOOKUP($D$4:$D$33,$L$3:$M$14,2)</f>
        <v>Jun</v>
      </c>
      <c r="F19">
        <f t="shared" ref="F19:F21" si="4">F18+$O$19</f>
        <v>230</v>
      </c>
      <c r="G19">
        <f t="shared" si="1"/>
        <v>0</v>
      </c>
      <c r="H19" s="2" t="s">
        <v>38</v>
      </c>
      <c r="M19" t="s">
        <v>5</v>
      </c>
      <c r="N19">
        <v>120</v>
      </c>
      <c r="O19">
        <v>55</v>
      </c>
      <c r="Q19" s="4"/>
      <c r="R19" t="s">
        <v>55</v>
      </c>
    </row>
    <row r="20" spans="1:18">
      <c r="A20" s="5">
        <v>0</v>
      </c>
      <c r="B20">
        <v>3</v>
      </c>
      <c r="C20" t="str">
        <f>VLOOKUP($B$4:$B$33,$L$3:$M$14,2)</f>
        <v>Mar</v>
      </c>
      <c r="D20">
        <v>17</v>
      </c>
      <c r="E20" t="str">
        <f>VLOOKUP($D$4:$D$33,$L$3:$M$14,2)</f>
        <v>Jul</v>
      </c>
      <c r="F20">
        <f t="shared" si="4"/>
        <v>285</v>
      </c>
      <c r="G20">
        <f t="shared" si="1"/>
        <v>0</v>
      </c>
      <c r="H20" t="s">
        <v>39</v>
      </c>
      <c r="M20" t="s">
        <v>6</v>
      </c>
      <c r="N20">
        <v>135</v>
      </c>
      <c r="O20">
        <v>55</v>
      </c>
    </row>
    <row r="21" spans="1:18">
      <c r="A21" s="5">
        <v>4.9999999999828066</v>
      </c>
      <c r="B21">
        <v>3</v>
      </c>
      <c r="C21" t="str">
        <f>VLOOKUP($B$4:$B$33,$L$3:$M$14,2)</f>
        <v>Mar</v>
      </c>
      <c r="D21">
        <v>18</v>
      </c>
      <c r="E21" t="str">
        <f>VLOOKUP($D$4:$D$33,$L$3:$M$14,2)</f>
        <v>Aug</v>
      </c>
      <c r="F21">
        <f t="shared" si="4"/>
        <v>340</v>
      </c>
      <c r="G21">
        <f t="shared" si="1"/>
        <v>1699.9999999941542</v>
      </c>
      <c r="H21" s="2" t="s">
        <v>40</v>
      </c>
      <c r="M21" t="s">
        <v>7</v>
      </c>
      <c r="N21">
        <v>150</v>
      </c>
      <c r="O21">
        <v>55</v>
      </c>
    </row>
    <row r="22" spans="1:18">
      <c r="A22" s="5">
        <v>0</v>
      </c>
      <c r="B22">
        <v>4</v>
      </c>
      <c r="C22" t="str">
        <f>VLOOKUP($B$4:$B$33,$L$3:$M$14,2)</f>
        <v>Apr</v>
      </c>
      <c r="D22">
        <v>14</v>
      </c>
      <c r="E22" t="str">
        <f>VLOOKUP($D$4:$D$33,$L$3:$M$14,2)</f>
        <v>Apr</v>
      </c>
      <c r="F22">
        <v>0</v>
      </c>
      <c r="G22">
        <f t="shared" si="1"/>
        <v>0</v>
      </c>
      <c r="H22" t="s">
        <v>41</v>
      </c>
      <c r="M22" t="s">
        <v>8</v>
      </c>
      <c r="N22">
        <v>155</v>
      </c>
      <c r="O22">
        <v>55</v>
      </c>
    </row>
    <row r="23" spans="1:18">
      <c r="A23" s="5">
        <v>0</v>
      </c>
      <c r="B23">
        <v>4</v>
      </c>
      <c r="C23" t="str">
        <f>VLOOKUP($B$4:$B$33,$L$3:$M$14,2)</f>
        <v>Apr</v>
      </c>
      <c r="D23">
        <v>15</v>
      </c>
      <c r="E23" t="str">
        <f>VLOOKUP($D$4:$D$33,$L$3:$M$14,2)</f>
        <v>May</v>
      </c>
      <c r="F23">
        <f>N20</f>
        <v>135</v>
      </c>
      <c r="G23">
        <f t="shared" si="1"/>
        <v>0</v>
      </c>
      <c r="H23" s="2" t="s">
        <v>42</v>
      </c>
    </row>
    <row r="24" spans="1:18">
      <c r="A24" s="5">
        <v>0</v>
      </c>
      <c r="B24">
        <v>4</v>
      </c>
      <c r="C24" t="str">
        <f>VLOOKUP($B$4:$B$33,$L$3:$M$14,2)</f>
        <v>Apr</v>
      </c>
      <c r="D24">
        <v>16</v>
      </c>
      <c r="E24" t="str">
        <f>VLOOKUP($D$4:$D$33,$L$3:$M$14,2)</f>
        <v>Jun</v>
      </c>
      <c r="F24">
        <f>F23+O20</f>
        <v>190</v>
      </c>
      <c r="G24">
        <f t="shared" si="1"/>
        <v>0</v>
      </c>
      <c r="H24" t="s">
        <v>43</v>
      </c>
    </row>
    <row r="25" spans="1:18">
      <c r="A25" s="5">
        <v>23.000000000000572</v>
      </c>
      <c r="B25">
        <v>4</v>
      </c>
      <c r="C25" t="str">
        <f>VLOOKUP($B$4:$B$33,$L$3:$M$14,2)</f>
        <v>Apr</v>
      </c>
      <c r="D25">
        <v>17</v>
      </c>
      <c r="E25" t="str">
        <f>VLOOKUP($D$4:$D$33,$L$3:$M$14,2)</f>
        <v>Jul</v>
      </c>
      <c r="F25">
        <f>N22</f>
        <v>155</v>
      </c>
      <c r="G25">
        <f t="shared" si="1"/>
        <v>3565.0000000000887</v>
      </c>
      <c r="H25" s="2" t="s">
        <v>44</v>
      </c>
    </row>
    <row r="26" spans="1:18">
      <c r="A26" s="5">
        <v>5.0000000000349569</v>
      </c>
      <c r="B26">
        <v>4</v>
      </c>
      <c r="C26" t="str">
        <f>VLOOKUP($B$4:$B$33,$L$3:$M$14,2)</f>
        <v>Apr</v>
      </c>
      <c r="D26">
        <v>18</v>
      </c>
      <c r="E26" t="str">
        <f>VLOOKUP($D$4:$D$33,$L$3:$M$14,2)</f>
        <v>Aug</v>
      </c>
      <c r="F26">
        <f>F25+O22</f>
        <v>210</v>
      </c>
      <c r="G26">
        <f t="shared" si="1"/>
        <v>1050.000000007341</v>
      </c>
      <c r="H26" t="s">
        <v>45</v>
      </c>
    </row>
    <row r="27" spans="1:18">
      <c r="A27" s="5">
        <v>26</v>
      </c>
      <c r="B27">
        <v>5</v>
      </c>
      <c r="C27" t="str">
        <f>VLOOKUP($B$4:$B$33,$L$3:$M$14,2)</f>
        <v>May</v>
      </c>
      <c r="D27">
        <v>15</v>
      </c>
      <c r="E27" t="str">
        <f>VLOOKUP($D$4:$D$33,$L$3:$M$14,2)</f>
        <v>May</v>
      </c>
      <c r="F27">
        <v>0</v>
      </c>
      <c r="G27">
        <f t="shared" si="1"/>
        <v>0</v>
      </c>
      <c r="H27" s="2" t="s">
        <v>46</v>
      </c>
    </row>
    <row r="28" spans="1:18">
      <c r="A28" s="5">
        <v>0</v>
      </c>
      <c r="B28">
        <v>5</v>
      </c>
      <c r="C28" t="str">
        <f>VLOOKUP($B$4:$B$33,$L$3:$M$14,2)</f>
        <v>May</v>
      </c>
      <c r="D28">
        <v>16</v>
      </c>
      <c r="E28" t="str">
        <f>VLOOKUP($D$4:$D$33,$L$3:$M$14,2)</f>
        <v>Jun</v>
      </c>
      <c r="F28">
        <f>N21</f>
        <v>150</v>
      </c>
      <c r="G28">
        <f t="shared" si="1"/>
        <v>0</v>
      </c>
      <c r="H28" t="s">
        <v>47</v>
      </c>
    </row>
    <row r="29" spans="1:18">
      <c r="A29" s="5">
        <v>2</v>
      </c>
      <c r="B29">
        <v>5</v>
      </c>
      <c r="C29" t="str">
        <f>VLOOKUP($B$4:$B$33,$L$3:$M$14,2)</f>
        <v>May</v>
      </c>
      <c r="D29">
        <v>17</v>
      </c>
      <c r="E29" t="str">
        <f>VLOOKUP($D$4:$D$33,$L$3:$M$14,2)</f>
        <v>Jul</v>
      </c>
      <c r="F29">
        <f>F28+O21</f>
        <v>205</v>
      </c>
      <c r="G29">
        <f t="shared" si="1"/>
        <v>410</v>
      </c>
      <c r="H29" s="2" t="s">
        <v>48</v>
      </c>
    </row>
    <row r="30" spans="1:18">
      <c r="A30" s="5">
        <v>0</v>
      </c>
      <c r="B30">
        <v>5</v>
      </c>
      <c r="C30" t="str">
        <f>VLOOKUP($B$4:$B$33,$L$3:$M$14,2)</f>
        <v>May</v>
      </c>
      <c r="D30">
        <v>18</v>
      </c>
      <c r="E30" t="str">
        <f>VLOOKUP($D$4:$D$33,$L$3:$M$14,2)</f>
        <v>Aug</v>
      </c>
      <c r="F30">
        <f>F29+O22</f>
        <v>260</v>
      </c>
      <c r="G30">
        <f t="shared" si="1"/>
        <v>0</v>
      </c>
      <c r="H30" t="s">
        <v>49</v>
      </c>
    </row>
    <row r="31" spans="1:18">
      <c r="A31" s="5">
        <v>32.999999999979707</v>
      </c>
      <c r="B31">
        <v>6</v>
      </c>
      <c r="C31" t="str">
        <f>VLOOKUP($B$4:$B$33,$L$3:$M$14,2)</f>
        <v>Jun</v>
      </c>
      <c r="D31">
        <v>16</v>
      </c>
      <c r="E31" t="str">
        <f>VLOOKUP($D$4:$D$33,$L$3:$M$14,2)</f>
        <v>Jun</v>
      </c>
      <c r="F31">
        <v>0</v>
      </c>
      <c r="G31">
        <f t="shared" si="1"/>
        <v>0</v>
      </c>
      <c r="H31" s="2" t="s">
        <v>50</v>
      </c>
    </row>
    <row r="32" spans="1:18">
      <c r="A32" s="5">
        <v>3.0000000000349507</v>
      </c>
      <c r="B32">
        <v>6</v>
      </c>
      <c r="C32" t="str">
        <f>VLOOKUP($B$4:$B$33,$L$3:$M$14,2)</f>
        <v>Jun</v>
      </c>
      <c r="D32">
        <v>17</v>
      </c>
      <c r="E32" t="str">
        <f>VLOOKUP($D$4:$D$33,$L$3:$M$14,2)</f>
        <v>Jul</v>
      </c>
      <c r="F32">
        <f>N22</f>
        <v>155</v>
      </c>
      <c r="G32">
        <f t="shared" si="1"/>
        <v>465.00000000541735</v>
      </c>
      <c r="H32" t="s">
        <v>51</v>
      </c>
    </row>
    <row r="33" spans="1:8">
      <c r="A33" s="5">
        <v>0</v>
      </c>
      <c r="B33">
        <v>6</v>
      </c>
      <c r="C33" t="str">
        <f>VLOOKUP($B$4:$B$33,$L$3:$M$14,2)</f>
        <v>Jun</v>
      </c>
      <c r="D33">
        <v>18</v>
      </c>
      <c r="E33" t="str">
        <f>VLOOKUP($D$4:$D$33,$L$3:$M$14,2)</f>
        <v>Aug</v>
      </c>
      <c r="F33">
        <f>F32+O22</f>
        <v>210</v>
      </c>
      <c r="G33">
        <f t="shared" si="1"/>
        <v>0</v>
      </c>
      <c r="H33" s="2" t="s">
        <v>52</v>
      </c>
    </row>
    <row r="35" spans="1:8" ht="14.4" customHeight="1">
      <c r="D35" s="1" t="s">
        <v>58</v>
      </c>
      <c r="E35" s="1"/>
      <c r="F35" s="1"/>
      <c r="G35" s="4">
        <f>SUM(G4:G33)</f>
        <v>10500.000000011145</v>
      </c>
      <c r="H35" s="2"/>
    </row>
    <row r="37" spans="1:8">
      <c r="H37" s="2"/>
    </row>
    <row r="39" spans="1:8">
      <c r="H39" s="2"/>
    </row>
    <row r="41" spans="1:8">
      <c r="H41" s="2"/>
    </row>
    <row r="43" spans="1:8">
      <c r="H43" s="2"/>
    </row>
    <row r="45" spans="1:8">
      <c r="H45" s="2"/>
    </row>
    <row r="47" spans="1:8">
      <c r="H47" s="2"/>
    </row>
    <row r="49" spans="8:8">
      <c r="H49" s="2"/>
    </row>
    <row r="51" spans="8:8">
      <c r="H51" s="2"/>
    </row>
    <row r="53" spans="8:8">
      <c r="H53" s="2"/>
    </row>
    <row r="55" spans="8:8">
      <c r="H55" s="2"/>
    </row>
    <row r="57" spans="8:8">
      <c r="H57" s="2"/>
    </row>
    <row r="59" spans="8:8">
      <c r="H59" s="2"/>
    </row>
    <row r="61" spans="8:8">
      <c r="H61" s="2"/>
    </row>
    <row r="63" spans="8:8">
      <c r="H63" s="2"/>
    </row>
  </sheetData>
  <mergeCells count="2">
    <mergeCell ref="L2:M2"/>
    <mergeCell ref="D35:F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2023-09-27T08:27:00Z</dcterms:modified>
</cp:coreProperties>
</file>