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sy\Documents\hos.docs\resources\"/>
    </mc:Choice>
  </mc:AlternateContent>
  <bookViews>
    <workbookView xWindow="0" yWindow="465" windowWidth="25605" windowHeight="14115"/>
  </bookViews>
  <sheets>
    <sheet name="draft sizing tool4" sheetId="15" r:id="rId1"/>
    <sheet name="retention2" sheetId="16" r:id="rId2"/>
  </sheets>
  <definedNames>
    <definedName name="number_compute_nodes" localSheetId="0">'draft sizing tool4'!$D$4</definedName>
    <definedName name="number_compute_nodes">#REF!</definedName>
    <definedName name="System_Memory" localSheetId="0">'draft sizing tool4'!$B$4</definedName>
    <definedName name="System_Memory" localSheetId="1">retention2!$B$4</definedName>
    <definedName name="System_Memory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16" l="1"/>
  <c r="I41" i="16"/>
  <c r="K40" i="16"/>
  <c r="L40" i="16"/>
  <c r="M40" i="16"/>
  <c r="I40" i="16"/>
  <c r="I16" i="16"/>
  <c r="I37" i="16"/>
  <c r="E44" i="16"/>
  <c r="I44" i="16"/>
  <c r="H48" i="16"/>
  <c r="E37" i="16"/>
  <c r="H37" i="16"/>
  <c r="E40" i="16"/>
  <c r="H40" i="16"/>
  <c r="E41" i="16"/>
  <c r="H41" i="16"/>
  <c r="E42" i="16"/>
  <c r="H42" i="16"/>
  <c r="H47" i="16"/>
  <c r="J45" i="16"/>
  <c r="J44" i="16"/>
  <c r="J43" i="16"/>
  <c r="J42" i="16"/>
  <c r="J41" i="16"/>
  <c r="J40" i="16"/>
  <c r="J39" i="16"/>
  <c r="J38" i="16"/>
  <c r="J37" i="16"/>
  <c r="J36" i="16"/>
  <c r="J35" i="16"/>
  <c r="K19" i="16"/>
  <c r="L19" i="16"/>
  <c r="M19" i="16"/>
  <c r="I19" i="16"/>
  <c r="I20" i="16"/>
  <c r="I21" i="16"/>
  <c r="E23" i="16"/>
  <c r="I23" i="16"/>
  <c r="H27" i="16"/>
  <c r="J24" i="16"/>
  <c r="J23" i="16"/>
  <c r="J22" i="16"/>
  <c r="J21" i="16"/>
  <c r="J20" i="16"/>
  <c r="J19" i="16"/>
  <c r="J18" i="16"/>
  <c r="J17" i="16"/>
  <c r="J16" i="16"/>
  <c r="J15" i="16"/>
  <c r="J14" i="16"/>
  <c r="E20" i="16"/>
  <c r="H20" i="16"/>
  <c r="E21" i="16"/>
  <c r="H21" i="16"/>
  <c r="E19" i="16"/>
  <c r="H19" i="16"/>
  <c r="E16" i="16"/>
  <c r="H16" i="16"/>
  <c r="H26" i="16"/>
  <c r="E45" i="16"/>
  <c r="E43" i="16"/>
  <c r="F42" i="16"/>
  <c r="F41" i="16"/>
  <c r="F40" i="16"/>
  <c r="E39" i="16"/>
  <c r="E38" i="16"/>
  <c r="F37" i="16"/>
  <c r="E36" i="16"/>
  <c r="E35" i="16"/>
  <c r="E24" i="16"/>
  <c r="E22" i="16"/>
  <c r="F21" i="16"/>
  <c r="F20" i="16"/>
  <c r="F19" i="16"/>
  <c r="E18" i="16"/>
  <c r="E17" i="16"/>
  <c r="F16" i="16"/>
  <c r="E15" i="16"/>
  <c r="E14" i="16"/>
  <c r="D16" i="15"/>
  <c r="F16" i="15"/>
  <c r="H16" i="15"/>
  <c r="J16" i="15"/>
  <c r="L16" i="15"/>
  <c r="D28" i="15"/>
  <c r="J26" i="15"/>
  <c r="Q23" i="15"/>
  <c r="O23" i="15"/>
  <c r="N23" i="15"/>
  <c r="J23" i="15"/>
  <c r="P21" i="15"/>
  <c r="O21" i="15"/>
  <c r="N21" i="15"/>
  <c r="Q20" i="15"/>
  <c r="P20" i="15"/>
  <c r="O20" i="15"/>
  <c r="N20" i="15"/>
  <c r="J20" i="15"/>
  <c r="P19" i="15"/>
  <c r="O19" i="15"/>
  <c r="N19" i="15"/>
  <c r="J19" i="15"/>
  <c r="L18" i="15"/>
  <c r="D15" i="15"/>
  <c r="D30" i="15"/>
  <c r="L32" i="15"/>
  <c r="L34" i="15"/>
  <c r="H34" i="15"/>
  <c r="F34" i="15"/>
  <c r="J34" i="15"/>
  <c r="J32" i="15"/>
  <c r="D34" i="15"/>
  <c r="D32" i="15"/>
</calcChain>
</file>

<file path=xl/sharedStrings.xml><?xml version="1.0" encoding="utf-8"?>
<sst xmlns="http://schemas.openxmlformats.org/spreadsheetml/2006/main" count="229" uniqueCount="72">
  <si>
    <t>Filesystem</t>
  </si>
  <si>
    <t>used by</t>
  </si>
  <si>
    <t>System Memory</t>
  </si>
  <si>
    <t>Comments</t>
  </si>
  <si>
    <t>/</t>
  </si>
  <si>
    <t>/var/crash</t>
  </si>
  <si>
    <t>x</t>
  </si>
  <si>
    <t>/var/log</t>
  </si>
  <si>
    <t>logging</t>
  </si>
  <si>
    <t>/var/audit</t>
  </si>
  <si>
    <t> </t>
  </si>
  <si>
    <t xml:space="preserve"> </t>
  </si>
  <si>
    <t>/var/lib/mysql</t>
  </si>
  <si>
    <t>MM</t>
  </si>
  <si>
    <t>/var/lib/rabbitmq</t>
  </si>
  <si>
    <t>/var/vertica</t>
  </si>
  <si>
    <t>/var/kafka</t>
  </si>
  <si>
    <t>MML</t>
  </si>
  <si>
    <t>/var/lib/elasticsearch</t>
  </si>
  <si>
    <t>LB</t>
  </si>
  <si>
    <t>BURA</t>
  </si>
  <si>
    <t>/var/lib/zookeeper</t>
  </si>
  <si>
    <t>monitoring, logging, metering</t>
  </si>
  <si>
    <t>/var/lib/glance/work_dir</t>
  </si>
  <si>
    <t>glance</t>
  </si>
  <si>
    <t>Entry Scale</t>
  </si>
  <si>
    <t>inputs</t>
  </si>
  <si>
    <t>Default Retention Values</t>
  </si>
  <si>
    <t>Minimum Retention Values</t>
  </si>
  <si>
    <t>system memory</t>
  </si>
  <si>
    <t>number of compute nodes</t>
  </si>
  <si>
    <t>number of VM's per compute node</t>
  </si>
  <si>
    <t>Disk Size (GB)</t>
  </si>
  <si>
    <t>number of services with logging</t>
  </si>
  <si>
    <t>Disk Requirement Rates ( GB per day)</t>
  </si>
  <si>
    <t>number of services on cluster</t>
  </si>
  <si>
    <t>Allocation Percentages</t>
  </si>
  <si>
    <t>Disk Allocated (GB)</t>
  </si>
  <si>
    <t>retention period supported (days)</t>
  </si>
  <si>
    <t>subcomponents</t>
  </si>
  <si>
    <t>base requirement</t>
  </si>
  <si>
    <t>Compute Node</t>
  </si>
  <si>
    <t>Virtual Machines per Compute Node</t>
  </si>
  <si>
    <t>Service</t>
  </si>
  <si>
    <t>n/a</t>
  </si>
  <si>
    <t>monitoring, core services</t>
  </si>
  <si>
    <t>current default value based on minimum disk size</t>
  </si>
  <si>
    <t>logging, core services</t>
  </si>
  <si>
    <t>disabled by default</t>
  </si>
  <si>
    <t>Entry Scale MML and Midscale - MML Server</t>
  </si>
  <si>
    <t>component</t>
  </si>
  <si>
    <t>number of services covered</t>
  </si>
  <si>
    <t>retention period</t>
  </si>
  <si>
    <t>Vertica(monitoring/metering)</t>
  </si>
  <si>
    <t>message queue (kafka)</t>
  </si>
  <si>
    <t>log storage (elastic search)</t>
  </si>
  <si>
    <t>audit</t>
  </si>
  <si>
    <t>metering/monitoring</t>
  </si>
  <si>
    <t>API/Core Services</t>
  </si>
  <si>
    <t>MMLB</t>
  </si>
  <si>
    <t>MySQL/RabbitMQ</t>
  </si>
  <si>
    <t>Networking (Neutron)</t>
  </si>
  <si>
    <t>Swift</t>
  </si>
  <si>
    <t>Defaults</t>
  </si>
  <si>
    <t>Minimums</t>
  </si>
  <si>
    <t>Entry Sacle MML</t>
  </si>
  <si>
    <t>Mid Scale</t>
  </si>
  <si>
    <t>retention period desired</t>
  </si>
  <si>
    <t>additional disk required</t>
  </si>
  <si>
    <t>new allocations</t>
  </si>
  <si>
    <t>total disk required</t>
  </si>
  <si>
    <t>incremental 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</si>
</sst>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Serif"/>
    </font>
    <font>
      <b/>
      <sz val="11"/>
      <color rgb="FF000000"/>
      <name val="'Calibri'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000000"/>
      <name val="Inconsolata"/>
    </font>
    <font>
      <sz val="11"/>
      <color rgb="FFF3F3F3"/>
      <name val="Calibri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10" borderId="11" applyNumberFormat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3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3" fillId="0" borderId="1" xfId="0" applyFont="1" applyBorder="1"/>
    <xf numFmtId="0" fontId="0" fillId="0" borderId="0" xfId="0" applyFont="1" applyAlignment="1"/>
    <xf numFmtId="0" fontId="0" fillId="2" borderId="0" xfId="0" applyFont="1" applyFill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1" fillId="5" borderId="3" xfId="0" applyFont="1" applyFill="1" applyBorder="1"/>
    <xf numFmtId="0" fontId="1" fillId="5" borderId="4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6" fillId="3" borderId="0" xfId="0" applyFont="1" applyFill="1" applyAlignment="1"/>
    <xf numFmtId="0" fontId="3" fillId="3" borderId="7" xfId="0" applyFont="1" applyFill="1" applyBorder="1" applyAlignment="1">
      <alignment wrapText="1"/>
    </xf>
    <xf numFmtId="0" fontId="3" fillId="0" borderId="1" xfId="0" applyFont="1" applyBorder="1" applyAlignment="1"/>
    <xf numFmtId="0" fontId="7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7" fillId="6" borderId="0" xfId="0" applyFont="1" applyFill="1" applyAlignment="1"/>
    <xf numFmtId="0" fontId="8" fillId="6" borderId="5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2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/>
    <xf numFmtId="0" fontId="3" fillId="0" borderId="2" xfId="0" applyFont="1" applyBorder="1" applyAlignment="1"/>
    <xf numFmtId="0" fontId="3" fillId="0" borderId="4" xfId="0" applyFont="1" applyBorder="1" applyAlignment="1">
      <alignment wrapText="1"/>
    </xf>
    <xf numFmtId="10" fontId="2" fillId="4" borderId="1" xfId="0" applyNumberFormat="1" applyFont="1" applyFill="1" applyBorder="1" applyAlignment="1">
      <alignment horizontal="right" wrapText="1"/>
    </xf>
    <xf numFmtId="10" fontId="9" fillId="4" borderId="1" xfId="0" applyNumberFormat="1" applyFont="1" applyFill="1" applyBorder="1" applyAlignment="1">
      <alignment horizontal="right" wrapText="1"/>
    </xf>
    <xf numFmtId="10" fontId="4" fillId="4" borderId="1" xfId="0" applyNumberFormat="1" applyFont="1" applyFill="1" applyBorder="1" applyAlignment="1">
      <alignment horizontal="right" wrapText="1"/>
    </xf>
    <xf numFmtId="2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11" fillId="5" borderId="0" xfId="0" applyFont="1" applyFill="1" applyAlignment="1">
      <alignment wrapText="1"/>
    </xf>
    <xf numFmtId="0" fontId="1" fillId="5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right" wrapText="1"/>
    </xf>
    <xf numFmtId="0" fontId="1" fillId="5" borderId="3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1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" fontId="3" fillId="7" borderId="1" xfId="0" applyNumberFormat="1" applyFont="1" applyFill="1" applyBorder="1"/>
    <xf numFmtId="1" fontId="3" fillId="0" borderId="1" xfId="0" applyNumberFormat="1" applyFont="1" applyBorder="1"/>
    <xf numFmtId="0" fontId="3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8" borderId="2" xfId="0" applyFont="1" applyFill="1" applyBorder="1" applyAlignment="1"/>
    <xf numFmtId="0" fontId="1" fillId="4" borderId="5" xfId="0" applyFont="1" applyFill="1" applyBorder="1" applyAlignment="1"/>
    <xf numFmtId="0" fontId="1" fillId="4" borderId="6" xfId="0" applyFont="1" applyFill="1" applyBorder="1"/>
    <xf numFmtId="0" fontId="1" fillId="0" borderId="2" xfId="0" applyFont="1" applyBorder="1"/>
    <xf numFmtId="1" fontId="3" fillId="8" borderId="2" xfId="0" applyNumberFormat="1" applyFont="1" applyFill="1" applyBorder="1" applyAlignment="1"/>
    <xf numFmtId="1" fontId="3" fillId="0" borderId="2" xfId="0" applyNumberFormat="1" applyFont="1" applyBorder="1" applyAlignment="1"/>
    <xf numFmtId="1" fontId="7" fillId="9" borderId="0" xfId="0" applyNumberFormat="1" applyFont="1" applyFill="1" applyAlignment="1">
      <alignment horizontal="center" wrapText="1"/>
    </xf>
    <xf numFmtId="1" fontId="11" fillId="0" borderId="0" xfId="0" applyNumberFormat="1" applyFont="1" applyAlignment="1">
      <alignment wrapText="1"/>
    </xf>
    <xf numFmtId="1" fontId="7" fillId="0" borderId="0" xfId="0" applyNumberFormat="1" applyFont="1" applyAlignment="1">
      <alignment horizontal="center" wrapText="1"/>
    </xf>
    <xf numFmtId="1" fontId="7" fillId="0" borderId="0" xfId="0" applyNumberFormat="1" applyFont="1"/>
    <xf numFmtId="1" fontId="7" fillId="0" borderId="0" xfId="0" applyNumberFormat="1" applyFont="1" applyAlignment="1">
      <alignment horizontal="center"/>
    </xf>
    <xf numFmtId="1" fontId="7" fillId="9" borderId="0" xfId="0" applyNumberFormat="1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2" fillId="0" borderId="2" xfId="0" applyFont="1" applyBorder="1" applyAlignment="1">
      <alignment horizontal="center" wrapText="1"/>
    </xf>
    <xf numFmtId="1" fontId="10" fillId="8" borderId="2" xfId="0" applyNumberFormat="1" applyFont="1" applyFill="1" applyBorder="1" applyAlignment="1">
      <alignment horizontal="right"/>
    </xf>
    <xf numFmtId="1" fontId="3" fillId="0" borderId="2" xfId="0" applyNumberFormat="1" applyFont="1" applyBorder="1"/>
    <xf numFmtId="0" fontId="2" fillId="0" borderId="9" xfId="0" applyFont="1" applyBorder="1" applyAlignment="1">
      <alignment wrapText="1"/>
    </xf>
    <xf numFmtId="0" fontId="3" fillId="0" borderId="4" xfId="0" applyFont="1" applyBorder="1" applyAlignment="1"/>
    <xf numFmtId="0" fontId="12" fillId="11" borderId="12" xfId="1" applyFill="1" applyBorder="1"/>
    <xf numFmtId="0" fontId="1" fillId="0" borderId="0" xfId="0" applyFont="1" applyAlignment="1">
      <alignment wrapText="1"/>
    </xf>
    <xf numFmtId="0" fontId="0" fillId="0" borderId="0" xfId="0" applyFont="1" applyAlignment="1"/>
    <xf numFmtId="0" fontId="13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2" fillId="0" borderId="2" xfId="0" applyFont="1" applyBorder="1" applyAlignment="1">
      <alignment horizontal="center" wrapText="1"/>
    </xf>
    <xf numFmtId="0" fontId="0" fillId="12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1" fillId="14" borderId="1" xfId="0" applyFont="1" applyFill="1" applyBorder="1" applyAlignment="1">
      <alignment horizontal="right"/>
    </xf>
    <xf numFmtId="0" fontId="1" fillId="14" borderId="1" xfId="0" applyFont="1" applyFill="1" applyBorder="1"/>
    <xf numFmtId="1" fontId="2" fillId="14" borderId="1" xfId="0" applyNumberFormat="1" applyFont="1" applyFill="1" applyBorder="1" applyAlignment="1">
      <alignment horizontal="right" wrapText="1"/>
    </xf>
    <xf numFmtId="4" fontId="6" fillId="14" borderId="1" xfId="0" applyNumberFormat="1" applyFont="1" applyFill="1" applyBorder="1" applyAlignment="1">
      <alignment horizontal="right" wrapText="1"/>
    </xf>
    <xf numFmtId="1" fontId="3" fillId="14" borderId="1" xfId="0" applyNumberFormat="1" applyFont="1" applyFill="1" applyBorder="1" applyAlignment="1">
      <alignment horizontal="right" wrapText="1"/>
    </xf>
    <xf numFmtId="1" fontId="4" fillId="14" borderId="1" xfId="0" applyNumberFormat="1" applyFont="1" applyFill="1" applyBorder="1" applyAlignment="1">
      <alignment horizontal="right" wrapText="1"/>
    </xf>
    <xf numFmtId="4" fontId="10" fillId="14" borderId="1" xfId="0" applyNumberFormat="1" applyFont="1" applyFill="1" applyBorder="1" applyAlignment="1">
      <alignment horizontal="right"/>
    </xf>
    <xf numFmtId="1" fontId="0" fillId="13" borderId="1" xfId="0" applyNumberFormat="1" applyFont="1" applyFill="1" applyBorder="1" applyAlignment="1">
      <alignment wrapText="1"/>
    </xf>
    <xf numFmtId="0" fontId="13" fillId="0" borderId="0" xfId="0" applyFont="1" applyAlignment="1"/>
    <xf numFmtId="164" fontId="0" fillId="0" borderId="0" xfId="0" applyNumberFormat="1" applyFont="1" applyAlignment="1"/>
    <xf numFmtId="0" fontId="13" fillId="0" borderId="1" xfId="0" applyFont="1" applyBorder="1" applyAlignment="1"/>
    <xf numFmtId="0" fontId="0" fillId="0" borderId="1" xfId="0" applyFont="1" applyBorder="1" applyAlignment="1"/>
    <xf numFmtId="0" fontId="0" fillId="13" borderId="1" xfId="0" applyFont="1" applyFill="1" applyBorder="1" applyAlignment="1"/>
    <xf numFmtId="0" fontId="13" fillId="11" borderId="1" xfId="0" applyFont="1" applyFill="1" applyBorder="1" applyAlignment="1">
      <alignment wrapText="1"/>
    </xf>
    <xf numFmtId="0" fontId="0" fillId="11" borderId="1" xfId="0" applyFont="1" applyFill="1" applyBorder="1" applyAlignment="1"/>
    <xf numFmtId="0" fontId="13" fillId="13" borderId="1" xfId="0" applyFont="1" applyFill="1" applyBorder="1" applyAlignment="1"/>
    <xf numFmtId="1" fontId="0" fillId="13" borderId="1" xfId="0" applyNumberFormat="1" applyFont="1" applyFill="1" applyBorder="1" applyAlignment="1"/>
    <xf numFmtId="9" fontId="0" fillId="13" borderId="1" xfId="0" applyNumberFormat="1" applyFont="1" applyFill="1" applyBorder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1" fontId="7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1" fontId="2" fillId="8" borderId="2" xfId="0" applyNumberFormat="1" applyFont="1" applyFill="1" applyBorder="1" applyAlignment="1">
      <alignment wrapText="1"/>
    </xf>
    <xf numFmtId="0" fontId="1" fillId="0" borderId="4" xfId="0" applyFont="1" applyBorder="1"/>
    <xf numFmtId="1" fontId="3" fillId="8" borderId="2" xfId="0" applyNumberFormat="1" applyFont="1" applyFill="1" applyBorder="1" applyAlignment="1"/>
    <xf numFmtId="1" fontId="3" fillId="0" borderId="2" xfId="0" applyNumberFormat="1" applyFont="1" applyBorder="1" applyAlignment="1">
      <alignment wrapText="1"/>
    </xf>
    <xf numFmtId="1" fontId="3" fillId="0" borderId="2" xfId="0" applyNumberFormat="1" applyFont="1" applyBorder="1" applyAlignment="1"/>
    <xf numFmtId="1" fontId="3" fillId="7" borderId="2" xfId="0" applyNumberFormat="1" applyFont="1" applyFill="1" applyBorder="1"/>
    <xf numFmtId="1" fontId="2" fillId="0" borderId="2" xfId="0" applyNumberFormat="1" applyFont="1" applyBorder="1" applyAlignment="1">
      <alignment wrapText="1"/>
    </xf>
    <xf numFmtId="1" fontId="10" fillId="8" borderId="2" xfId="0" applyNumberFormat="1" applyFont="1" applyFill="1" applyBorder="1"/>
    <xf numFmtId="1" fontId="4" fillId="0" borderId="2" xfId="0" applyNumberFormat="1" applyFont="1" applyBorder="1" applyAlignment="1">
      <alignment wrapText="1"/>
    </xf>
    <xf numFmtId="1" fontId="2" fillId="8" borderId="7" xfId="0" applyNumberFormat="1" applyFont="1" applyFill="1" applyBorder="1" applyAlignment="1">
      <alignment horizontal="center" wrapText="1"/>
    </xf>
    <xf numFmtId="0" fontId="1" fillId="0" borderId="8" xfId="0" applyFont="1" applyBorder="1"/>
    <xf numFmtId="0" fontId="2" fillId="0" borderId="2" xfId="0" applyFont="1" applyBorder="1" applyAlignment="1">
      <alignment horizontal="center" wrapText="1"/>
    </xf>
    <xf numFmtId="0" fontId="1" fillId="0" borderId="3" xfId="0" applyFont="1" applyBorder="1"/>
    <xf numFmtId="1" fontId="2" fillId="8" borderId="2" xfId="0" applyNumberFormat="1" applyFont="1" applyFill="1" applyBorder="1" applyAlignment="1">
      <alignment horizontal="center" wrapText="1"/>
    </xf>
    <xf numFmtId="1" fontId="3" fillId="8" borderId="2" xfId="0" applyNumberFormat="1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8" borderId="2" xfId="0" applyFont="1" applyFill="1" applyBorder="1" applyAlignment="1"/>
    <xf numFmtId="0" fontId="8" fillId="6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0</xdr:rowOff>
    </xdr:from>
    <xdr:to>
      <xdr:col>11</xdr:col>
      <xdr:colOff>647700</xdr:colOff>
      <xdr:row>0</xdr:row>
      <xdr:rowOff>523875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0"/>
          <a:ext cx="84296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0</xdr:row>
      <xdr:rowOff>561975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0"/>
  <sheetViews>
    <sheetView tabSelected="1" workbookViewId="0">
      <pane xSplit="1" topLeftCell="B1" activePane="topRight" state="frozen"/>
      <selection pane="topRight" activeCell="V6" sqref="V6"/>
    </sheetView>
  </sheetViews>
  <sheetFormatPr defaultColWidth="15.140625" defaultRowHeight="15" customHeight="1"/>
  <cols>
    <col min="1" max="2" width="21" style="12" customWidth="1"/>
    <col min="3" max="3" width="17.42578125" style="12" customWidth="1"/>
    <col min="4" max="4" width="15" style="12" customWidth="1"/>
    <col min="5" max="5" width="1.7109375" style="12" customWidth="1"/>
    <col min="6" max="6" width="15.140625" style="12"/>
    <col min="7" max="7" width="1.42578125" style="12" customWidth="1"/>
    <col min="8" max="8" width="15.140625" style="12"/>
    <col min="9" max="9" width="1.28515625" style="12" customWidth="1"/>
    <col min="10" max="10" width="15.140625" style="12"/>
    <col min="11" max="11" width="1.42578125" style="12" customWidth="1"/>
    <col min="12" max="12" width="19.140625" style="12" customWidth="1"/>
    <col min="13" max="13" width="4.7109375" style="113" customWidth="1"/>
    <col min="14" max="14" width="22.28515625" style="113" hidden="1" customWidth="1"/>
    <col min="15" max="20" width="0" style="113" hidden="1" customWidth="1"/>
    <col min="21" max="21" width="15.140625" style="113"/>
    <col min="22" max="16384" width="15.140625" style="12"/>
  </cols>
  <sheetData>
    <row r="1" spans="1:19" ht="53.25" customHeight="1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84"/>
      <c r="N1" s="84"/>
    </row>
    <row r="2" spans="1:19">
      <c r="A2" s="8" t="s">
        <v>11</v>
      </c>
      <c r="B2" s="61"/>
      <c r="C2" s="14" t="s">
        <v>26</v>
      </c>
      <c r="D2" s="50"/>
      <c r="E2" s="50"/>
      <c r="F2" s="50"/>
      <c r="G2" s="50"/>
      <c r="H2" s="137"/>
      <c r="I2" s="118"/>
      <c r="J2" s="137"/>
      <c r="K2" s="118"/>
      <c r="L2" s="51"/>
      <c r="N2" s="84"/>
    </row>
    <row r="3" spans="1:19" ht="45">
      <c r="A3" s="8"/>
      <c r="B3" s="52" t="s">
        <v>29</v>
      </c>
      <c r="C3" s="52" t="s">
        <v>30</v>
      </c>
      <c r="D3" s="52" t="s">
        <v>31</v>
      </c>
      <c r="E3" s="53"/>
      <c r="F3" s="53"/>
      <c r="G3" s="18"/>
      <c r="H3" s="138" t="s">
        <v>50</v>
      </c>
      <c r="I3" s="118"/>
      <c r="J3" s="138" t="s">
        <v>51</v>
      </c>
      <c r="K3" s="118"/>
      <c r="L3" s="52" t="s">
        <v>52</v>
      </c>
      <c r="N3" s="59" t="s">
        <v>63</v>
      </c>
      <c r="O3" s="41" t="s">
        <v>64</v>
      </c>
      <c r="P3" s="2"/>
      <c r="Q3" s="2"/>
      <c r="R3" s="2"/>
    </row>
    <row r="4" spans="1:19">
      <c r="A4" s="8"/>
      <c r="B4" s="22">
        <v>64</v>
      </c>
      <c r="C4" s="22">
        <v>100</v>
      </c>
      <c r="D4" s="23">
        <v>40</v>
      </c>
      <c r="E4" s="53"/>
      <c r="F4" s="53"/>
      <c r="G4" s="2"/>
      <c r="H4" s="132" t="s">
        <v>53</v>
      </c>
      <c r="I4" s="118"/>
      <c r="J4" s="132"/>
      <c r="K4" s="118"/>
      <c r="L4" s="23">
        <v>45</v>
      </c>
      <c r="N4" s="41">
        <v>45</v>
      </c>
      <c r="O4" s="21">
        <v>30</v>
      </c>
    </row>
    <row r="5" spans="1:19">
      <c r="A5" s="2"/>
      <c r="B5" s="2"/>
      <c r="C5" s="2"/>
      <c r="D5" s="53"/>
      <c r="E5" s="53"/>
      <c r="F5" s="53"/>
      <c r="G5" s="2"/>
      <c r="H5" s="132" t="s">
        <v>8</v>
      </c>
      <c r="I5" s="118"/>
      <c r="J5" s="136">
        <v>22</v>
      </c>
      <c r="K5" s="118"/>
      <c r="L5" s="23">
        <v>7</v>
      </c>
      <c r="N5" s="41">
        <v>7</v>
      </c>
      <c r="O5" s="21">
        <v>7</v>
      </c>
    </row>
    <row r="6" spans="1:19">
      <c r="A6" s="2"/>
      <c r="B6" s="2"/>
      <c r="C6" s="2"/>
      <c r="D6" s="53"/>
      <c r="E6" s="53"/>
      <c r="F6" s="53"/>
      <c r="G6" s="2"/>
      <c r="H6" s="132" t="s">
        <v>54</v>
      </c>
      <c r="I6" s="118"/>
      <c r="J6" s="132"/>
      <c r="K6" s="118"/>
      <c r="L6" s="23">
        <v>0.17</v>
      </c>
      <c r="N6" s="41">
        <v>0.17</v>
      </c>
      <c r="O6" s="21">
        <v>4.2000000000000003E-2</v>
      </c>
    </row>
    <row r="7" spans="1:19">
      <c r="A7" s="2"/>
      <c r="B7" s="2"/>
      <c r="C7" s="27"/>
      <c r="D7" s="53"/>
      <c r="E7" s="53"/>
      <c r="F7" s="53"/>
      <c r="G7" s="2"/>
      <c r="H7" s="132" t="s">
        <v>55</v>
      </c>
      <c r="I7" s="118"/>
      <c r="J7" s="132"/>
      <c r="K7" s="118"/>
      <c r="L7" s="23">
        <v>7</v>
      </c>
      <c r="N7" s="41">
        <v>7</v>
      </c>
      <c r="O7" s="21">
        <v>7</v>
      </c>
    </row>
    <row r="8" spans="1:19">
      <c r="A8" s="2"/>
      <c r="B8" s="2"/>
      <c r="C8" s="2"/>
      <c r="D8" s="53"/>
      <c r="E8" s="53"/>
      <c r="F8" s="53"/>
      <c r="G8" s="2"/>
      <c r="H8" s="132" t="s">
        <v>56</v>
      </c>
      <c r="I8" s="118"/>
      <c r="J8" s="132"/>
      <c r="K8" s="118"/>
      <c r="L8" s="23">
        <v>0</v>
      </c>
      <c r="N8" s="41">
        <v>0</v>
      </c>
      <c r="O8" s="21">
        <v>0</v>
      </c>
    </row>
    <row r="9" spans="1:19">
      <c r="A9" s="2"/>
      <c r="B9" s="2"/>
      <c r="C9" s="2"/>
      <c r="D9" s="53"/>
      <c r="E9" s="53"/>
      <c r="F9" s="53"/>
      <c r="G9" s="2"/>
      <c r="H9" s="132"/>
      <c r="I9" s="118"/>
      <c r="J9" s="132"/>
      <c r="K9" s="118"/>
      <c r="L9" s="41"/>
      <c r="N9" s="2"/>
    </row>
    <row r="11" spans="1:19">
      <c r="A11" s="2"/>
      <c r="B11" s="2"/>
      <c r="C11" s="2"/>
      <c r="D11" s="133" t="s">
        <v>58</v>
      </c>
      <c r="E11" s="118"/>
      <c r="F11" s="134" t="s">
        <v>61</v>
      </c>
      <c r="G11" s="118"/>
      <c r="H11" s="135" t="s">
        <v>62</v>
      </c>
      <c r="I11" s="118"/>
      <c r="J11" s="135" t="s">
        <v>59</v>
      </c>
      <c r="K11" s="118"/>
      <c r="L11" s="63" t="s">
        <v>60</v>
      </c>
      <c r="M11" s="83"/>
      <c r="N11" s="29"/>
      <c r="O11" s="28" t="s">
        <v>34</v>
      </c>
      <c r="P11" s="29"/>
      <c r="Q11" s="30"/>
      <c r="R11" s="2"/>
    </row>
    <row r="12" spans="1:19" ht="45">
      <c r="A12" s="2"/>
      <c r="B12" s="2"/>
      <c r="C12" s="2" t="s">
        <v>35</v>
      </c>
      <c r="D12" s="64">
        <v>13</v>
      </c>
      <c r="E12" s="65"/>
      <c r="F12" s="64">
        <v>10</v>
      </c>
      <c r="G12" s="65"/>
      <c r="H12" s="64">
        <v>10</v>
      </c>
      <c r="I12" s="65"/>
      <c r="J12" s="64">
        <v>9</v>
      </c>
      <c r="K12" s="65"/>
      <c r="L12" s="64">
        <v>6</v>
      </c>
      <c r="M12" s="83"/>
      <c r="N12" s="81"/>
      <c r="O12" s="33"/>
      <c r="P12" s="32"/>
      <c r="Q12" s="32"/>
      <c r="R12" s="2"/>
    </row>
    <row r="13" spans="1:19" ht="45">
      <c r="A13" s="41" t="s">
        <v>0</v>
      </c>
      <c r="B13" s="41" t="s">
        <v>1</v>
      </c>
      <c r="C13" s="34" t="s">
        <v>39</v>
      </c>
      <c r="D13" s="66"/>
      <c r="E13" s="3"/>
      <c r="F13" s="3"/>
      <c r="G13" s="3"/>
      <c r="H13" s="3"/>
      <c r="I13" s="3"/>
      <c r="J13" s="3"/>
      <c r="K13" s="3"/>
      <c r="L13" s="3"/>
      <c r="M13" s="83"/>
      <c r="N13" s="35" t="s">
        <v>40</v>
      </c>
      <c r="O13" s="41" t="s">
        <v>41</v>
      </c>
      <c r="P13" s="41" t="s">
        <v>42</v>
      </c>
      <c r="Q13" s="41" t="s">
        <v>43</v>
      </c>
      <c r="R13" s="41" t="s">
        <v>2</v>
      </c>
      <c r="S13" s="21" t="s">
        <v>3</v>
      </c>
    </row>
    <row r="14" spans="1:19">
      <c r="A14" s="41" t="s">
        <v>4</v>
      </c>
      <c r="B14" s="41"/>
      <c r="C14" s="11"/>
      <c r="D14" s="126">
        <v>60</v>
      </c>
      <c r="E14" s="127"/>
      <c r="F14" s="127"/>
      <c r="G14" s="127"/>
      <c r="H14" s="127"/>
      <c r="I14" s="127"/>
      <c r="J14" s="127"/>
      <c r="K14" s="127"/>
      <c r="L14" s="127"/>
      <c r="M14" s="83"/>
      <c r="N14" s="35"/>
      <c r="O14" s="128" t="s">
        <v>11</v>
      </c>
      <c r="P14" s="129"/>
      <c r="Q14" s="129"/>
      <c r="R14" s="129"/>
      <c r="S14" s="118"/>
    </row>
    <row r="15" spans="1:19">
      <c r="A15" s="41" t="s">
        <v>5</v>
      </c>
      <c r="B15" s="41"/>
      <c r="C15" s="11"/>
      <c r="D15" s="130">
        <f>SUM('draft sizing tool4'!System_Memory)</f>
        <v>64</v>
      </c>
      <c r="E15" s="129"/>
      <c r="F15" s="129"/>
      <c r="G15" s="129"/>
      <c r="H15" s="129"/>
      <c r="I15" s="129"/>
      <c r="J15" s="129"/>
      <c r="K15" s="129"/>
      <c r="L15" s="129"/>
      <c r="M15" s="83"/>
      <c r="N15" s="35"/>
      <c r="O15" s="56"/>
      <c r="P15" s="56"/>
      <c r="Q15" s="56"/>
      <c r="R15" s="56">
        <v>1</v>
      </c>
      <c r="S15" s="56" t="s">
        <v>11</v>
      </c>
    </row>
    <row r="16" spans="1:19">
      <c r="A16" s="41" t="s">
        <v>7</v>
      </c>
      <c r="B16" s="41" t="s">
        <v>8</v>
      </c>
      <c r="C16" s="11"/>
      <c r="D16" s="131">
        <f>(D12/J5) * (L5 * ((O16*C4) + (Q16*J5)))</f>
        <v>91.827272727272742</v>
      </c>
      <c r="E16" s="118"/>
      <c r="F16" s="119">
        <f>(F12/J5) *(L5 * ((O16*C4) + (Q16*J5)))</f>
        <v>70.63636363636364</v>
      </c>
      <c r="G16" s="118"/>
      <c r="H16" s="119">
        <f>(H12/J5) *  (L5 * ((O16*C4) + (Q16*J5)))</f>
        <v>70.63636363636364</v>
      </c>
      <c r="I16" s="118"/>
      <c r="J16" s="119">
        <f>(J12/J5) * (L5 * ((O16*C4) + (Q16*J5)))</f>
        <v>63.572727272727278</v>
      </c>
      <c r="K16" s="118"/>
      <c r="L16" s="67">
        <f>(L12/J5) *(L5 * ((O16*C4) + (Q16*J5)))</f>
        <v>42.381818181818183</v>
      </c>
      <c r="M16" s="83"/>
      <c r="N16" s="35"/>
      <c r="O16" s="56">
        <v>0.2</v>
      </c>
      <c r="P16" s="56"/>
      <c r="Q16" s="56">
        <v>0.1</v>
      </c>
      <c r="R16" s="56" t="s">
        <v>11</v>
      </c>
      <c r="S16" s="56" t="s">
        <v>11</v>
      </c>
    </row>
    <row r="17" spans="1:19" ht="60">
      <c r="A17" s="41" t="s">
        <v>12</v>
      </c>
      <c r="B17" s="41" t="s">
        <v>45</v>
      </c>
      <c r="C17" s="11"/>
      <c r="D17" s="123">
        <v>0</v>
      </c>
      <c r="E17" s="118"/>
      <c r="F17" s="121">
        <v>0</v>
      </c>
      <c r="G17" s="118"/>
      <c r="H17" s="121">
        <v>0</v>
      </c>
      <c r="I17" s="118"/>
      <c r="J17" s="121">
        <v>0</v>
      </c>
      <c r="K17" s="118"/>
      <c r="L17" s="67">
        <v>60</v>
      </c>
      <c r="M17" s="83"/>
      <c r="N17" s="35"/>
      <c r="O17" s="56" t="s">
        <v>6</v>
      </c>
      <c r="P17" s="56"/>
      <c r="Q17" s="56" t="s">
        <v>6</v>
      </c>
      <c r="R17" s="56"/>
      <c r="S17" s="56" t="s">
        <v>46</v>
      </c>
    </row>
    <row r="18" spans="1:19">
      <c r="A18" s="41" t="s">
        <v>14</v>
      </c>
      <c r="B18" s="41" t="s">
        <v>47</v>
      </c>
      <c r="C18" s="11"/>
      <c r="D18" s="123">
        <v>0</v>
      </c>
      <c r="E18" s="118"/>
      <c r="F18" s="121">
        <v>0</v>
      </c>
      <c r="G18" s="118"/>
      <c r="H18" s="121">
        <v>0</v>
      </c>
      <c r="I18" s="118"/>
      <c r="J18" s="121">
        <v>0</v>
      </c>
      <c r="K18" s="118"/>
      <c r="L18" s="79">
        <f>B4*R18</f>
        <v>25.6</v>
      </c>
      <c r="M18" s="83"/>
      <c r="N18" s="35"/>
      <c r="O18" s="56" t="s">
        <v>11</v>
      </c>
      <c r="P18" s="56"/>
      <c r="Q18" s="56" t="s">
        <v>11</v>
      </c>
      <c r="R18" s="56">
        <v>0.4</v>
      </c>
      <c r="S18" s="56" t="s">
        <v>11</v>
      </c>
    </row>
    <row r="19" spans="1:19">
      <c r="A19" s="41" t="s">
        <v>15</v>
      </c>
      <c r="B19" s="41" t="s">
        <v>13</v>
      </c>
      <c r="C19" s="11"/>
      <c r="D19" s="123">
        <v>0</v>
      </c>
      <c r="E19" s="118"/>
      <c r="F19" s="121">
        <v>0</v>
      </c>
      <c r="G19" s="118"/>
      <c r="H19" s="121">
        <v>0</v>
      </c>
      <c r="I19" s="118"/>
      <c r="J19" s="124">
        <f>L4* (N19 + (O19*C4) + (P19*C4*D4))</f>
        <v>186.52499999999998</v>
      </c>
      <c r="K19" s="118"/>
      <c r="L19" s="68">
        <v>0</v>
      </c>
      <c r="M19" s="83"/>
      <c r="N19" s="35">
        <f>0.243</f>
        <v>0.24299999999999999</v>
      </c>
      <c r="O19" s="56">
        <f>0.00302</f>
        <v>3.0200000000000001E-3</v>
      </c>
      <c r="P19" s="56">
        <f>0.0009</f>
        <v>8.9999999999999998E-4</v>
      </c>
      <c r="Q19" s="56">
        <v>0</v>
      </c>
      <c r="R19" s="56"/>
      <c r="S19" s="56"/>
    </row>
    <row r="20" spans="1:19">
      <c r="A20" s="41" t="s">
        <v>16</v>
      </c>
      <c r="B20" s="41" t="s">
        <v>17</v>
      </c>
      <c r="C20" s="11"/>
      <c r="D20" s="123">
        <v>0</v>
      </c>
      <c r="E20" s="118"/>
      <c r="F20" s="121">
        <v>0</v>
      </c>
      <c r="G20" s="118"/>
      <c r="H20" s="121">
        <v>0</v>
      </c>
      <c r="I20" s="118"/>
      <c r="J20" s="124">
        <f>L6 * ( (N20 + (O20*C4) + (P20*C4*D4) + (Q20 * J5)))</f>
        <v>67.096450000000004</v>
      </c>
      <c r="K20" s="118"/>
      <c r="L20" s="68">
        <v>0</v>
      </c>
      <c r="M20" s="83"/>
      <c r="N20" s="35">
        <f t="shared" ref="N20:Q20" si="0">N21+N22</f>
        <v>22.815000000000001</v>
      </c>
      <c r="O20" s="56">
        <f t="shared" si="0"/>
        <v>0.67430000000000001</v>
      </c>
      <c r="P20" s="56">
        <f t="shared" si="0"/>
        <v>7.5010000000000007E-2</v>
      </c>
      <c r="Q20" s="56">
        <f t="shared" si="0"/>
        <v>0.2</v>
      </c>
      <c r="R20" s="56"/>
      <c r="S20" s="56"/>
    </row>
    <row r="21" spans="1:19" ht="30" hidden="1">
      <c r="A21" s="41" t="s">
        <v>10</v>
      </c>
      <c r="B21" s="41"/>
      <c r="C21" s="55" t="s">
        <v>57</v>
      </c>
      <c r="D21" s="9">
        <v>0</v>
      </c>
      <c r="E21" s="58"/>
      <c r="F21" s="58"/>
      <c r="G21" s="58"/>
      <c r="H21" s="58"/>
      <c r="I21" s="57"/>
      <c r="J21" s="122"/>
      <c r="K21" s="118"/>
      <c r="L21" s="80"/>
      <c r="M21" s="83"/>
      <c r="N21" s="82">
        <f>17.55 * S21</f>
        <v>22.815000000000001</v>
      </c>
      <c r="O21" s="21">
        <f>0.211 * S21</f>
        <v>0.27429999999999999</v>
      </c>
      <c r="P21" s="56">
        <f>0.0577 * S21</f>
        <v>7.5010000000000007E-2</v>
      </c>
      <c r="Q21" s="56">
        <v>0</v>
      </c>
      <c r="R21" s="56" t="s">
        <v>11</v>
      </c>
      <c r="S21" s="56">
        <v>1.3</v>
      </c>
    </row>
    <row r="22" spans="1:19" hidden="1">
      <c r="A22" s="41" t="s">
        <v>10</v>
      </c>
      <c r="B22" s="41"/>
      <c r="C22" s="55" t="s">
        <v>8</v>
      </c>
      <c r="D22" s="9">
        <v>0</v>
      </c>
      <c r="E22" s="58"/>
      <c r="F22" s="58"/>
      <c r="G22" s="58"/>
      <c r="H22" s="58"/>
      <c r="I22" s="57"/>
      <c r="J22" s="122"/>
      <c r="K22" s="118"/>
      <c r="L22" s="80"/>
      <c r="M22" s="83"/>
      <c r="N22" s="35">
        <v>0</v>
      </c>
      <c r="O22" s="56">
        <v>0.4</v>
      </c>
      <c r="P22" s="21">
        <v>0</v>
      </c>
      <c r="Q22" s="56">
        <v>0.2</v>
      </c>
      <c r="R22" s="56" t="s">
        <v>11</v>
      </c>
      <c r="S22" s="56"/>
    </row>
    <row r="23" spans="1:19">
      <c r="A23" s="41" t="s">
        <v>18</v>
      </c>
      <c r="B23" s="41" t="s">
        <v>19</v>
      </c>
      <c r="C23" s="11"/>
      <c r="D23" s="125">
        <v>0</v>
      </c>
      <c r="E23" s="118"/>
      <c r="F23" s="121">
        <v>0</v>
      </c>
      <c r="G23" s="118"/>
      <c r="H23" s="121">
        <v>0</v>
      </c>
      <c r="I23" s="118"/>
      <c r="J23" s="124">
        <f>L7 * ((O24*C4) + (Q24*J5)) + N25</f>
        <v>130.39999999999998</v>
      </c>
      <c r="K23" s="118"/>
      <c r="L23" s="68">
        <v>0</v>
      </c>
      <c r="M23" s="83"/>
      <c r="N23" s="35">
        <f>N25</f>
        <v>10</v>
      </c>
      <c r="O23" s="39">
        <f>O24+O25</f>
        <v>0.15</v>
      </c>
      <c r="P23" s="39"/>
      <c r="Q23" s="39">
        <f>Q24+Q25</f>
        <v>0.1</v>
      </c>
      <c r="R23" s="40"/>
      <c r="S23" s="39"/>
    </row>
    <row r="24" spans="1:19" hidden="1">
      <c r="A24" s="59"/>
      <c r="B24" s="4"/>
      <c r="C24" s="55" t="s">
        <v>8</v>
      </c>
      <c r="D24" s="10"/>
      <c r="E24" s="58"/>
      <c r="F24" s="58"/>
      <c r="G24" s="58"/>
      <c r="H24" s="58"/>
      <c r="I24" s="57"/>
      <c r="J24" s="122"/>
      <c r="K24" s="118"/>
      <c r="L24" s="80"/>
      <c r="M24" s="83"/>
      <c r="N24" s="35"/>
      <c r="O24" s="56">
        <v>0.15</v>
      </c>
      <c r="P24" s="56"/>
      <c r="Q24" s="56">
        <v>0.1</v>
      </c>
      <c r="R24" s="56" t="s">
        <v>11</v>
      </c>
      <c r="S24" s="56" t="s">
        <v>11</v>
      </c>
    </row>
    <row r="25" spans="1:19" hidden="1">
      <c r="A25" s="41" t="s">
        <v>10</v>
      </c>
      <c r="B25" s="5"/>
      <c r="C25" s="60" t="s">
        <v>20</v>
      </c>
      <c r="D25" s="10"/>
      <c r="E25" s="58"/>
      <c r="F25" s="58"/>
      <c r="G25" s="58"/>
      <c r="H25" s="58"/>
      <c r="I25" s="57"/>
      <c r="J25" s="122"/>
      <c r="K25" s="118"/>
      <c r="L25" s="80"/>
      <c r="M25" s="83"/>
      <c r="N25" s="35">
        <v>10</v>
      </c>
      <c r="O25" s="56"/>
      <c r="P25" s="56"/>
      <c r="Q25" s="56"/>
      <c r="R25" s="56"/>
      <c r="S25" s="56"/>
    </row>
    <row r="26" spans="1:19" ht="30">
      <c r="A26" s="41" t="s">
        <v>21</v>
      </c>
      <c r="B26" s="41" t="s">
        <v>22</v>
      </c>
      <c r="C26" s="11"/>
      <c r="D26" s="123">
        <v>0</v>
      </c>
      <c r="E26" s="118"/>
      <c r="F26" s="121">
        <v>0</v>
      </c>
      <c r="G26" s="118"/>
      <c r="H26" s="121">
        <v>0</v>
      </c>
      <c r="I26" s="118"/>
      <c r="J26" s="124">
        <f>N26</f>
        <v>1</v>
      </c>
      <c r="K26" s="118"/>
      <c r="L26" s="68">
        <v>0</v>
      </c>
      <c r="M26" s="83"/>
      <c r="N26" s="35">
        <v>1</v>
      </c>
      <c r="O26" s="56"/>
      <c r="P26" s="56"/>
      <c r="Q26" s="56"/>
      <c r="R26" s="56"/>
      <c r="S26" s="56"/>
    </row>
    <row r="27" spans="1:19" ht="30">
      <c r="A27" s="41" t="s">
        <v>9</v>
      </c>
      <c r="B27" s="41" t="s">
        <v>8</v>
      </c>
      <c r="C27" s="11"/>
      <c r="D27" s="117">
        <v>0</v>
      </c>
      <c r="E27" s="118"/>
      <c r="F27" s="119">
        <v>0</v>
      </c>
      <c r="G27" s="118"/>
      <c r="H27" s="119">
        <v>0</v>
      </c>
      <c r="I27" s="118"/>
      <c r="J27" s="119">
        <v>0</v>
      </c>
      <c r="K27" s="118"/>
      <c r="L27" s="68" t="s">
        <v>11</v>
      </c>
      <c r="M27" s="83"/>
      <c r="N27" s="35" t="s">
        <v>11</v>
      </c>
      <c r="O27" s="56" t="s">
        <v>6</v>
      </c>
      <c r="P27" s="56"/>
      <c r="Q27" s="56" t="s">
        <v>6</v>
      </c>
      <c r="R27" s="56" t="s">
        <v>11</v>
      </c>
      <c r="S27" s="56" t="s">
        <v>48</v>
      </c>
    </row>
    <row r="28" spans="1:19" ht="30">
      <c r="A28" s="41" t="s">
        <v>23</v>
      </c>
      <c r="B28" s="59" t="s">
        <v>24</v>
      </c>
      <c r="C28" s="11"/>
      <c r="D28" s="120">
        <f>N28</f>
        <v>0</v>
      </c>
      <c r="E28" s="118"/>
      <c r="F28" s="121">
        <v>0</v>
      </c>
      <c r="G28" s="118"/>
      <c r="H28" s="121">
        <v>0</v>
      </c>
      <c r="I28" s="118"/>
      <c r="J28" s="121">
        <v>0</v>
      </c>
      <c r="K28" s="118"/>
      <c r="L28" s="68">
        <v>0</v>
      </c>
      <c r="M28" s="83"/>
      <c r="N28" s="35">
        <v>0</v>
      </c>
      <c r="O28" s="41"/>
      <c r="P28" s="41"/>
      <c r="Q28" s="41"/>
      <c r="R28" s="41"/>
      <c r="S28" s="41" t="s">
        <v>48</v>
      </c>
    </row>
    <row r="29" spans="1:19">
      <c r="A29" s="8"/>
      <c r="B29" s="8"/>
      <c r="D29" s="8"/>
      <c r="M29" s="42"/>
      <c r="N29" s="84"/>
      <c r="O29" s="2"/>
      <c r="P29" s="2"/>
      <c r="Q29" s="2"/>
      <c r="R29" s="2"/>
      <c r="S29" s="2"/>
    </row>
    <row r="30" spans="1:19">
      <c r="A30" s="8"/>
      <c r="B30" s="8"/>
      <c r="C30" s="47" t="s">
        <v>25</v>
      </c>
      <c r="D30" s="115">
        <f>SUM(D14:L15) + L5 * ((O16*C4) + (Q16*J5)) + SUM(D17:L28)</f>
        <v>750.02144999999996</v>
      </c>
      <c r="E30" s="116"/>
      <c r="F30" s="116"/>
      <c r="G30" s="116"/>
      <c r="H30" s="116"/>
      <c r="I30" s="116"/>
      <c r="J30" s="116"/>
      <c r="K30" s="116"/>
      <c r="L30" s="116"/>
      <c r="M30" s="70"/>
      <c r="N30" s="84"/>
      <c r="O30" s="2"/>
      <c r="P30" s="2"/>
      <c r="Q30" s="2"/>
      <c r="R30" s="2"/>
      <c r="S30" s="2"/>
    </row>
    <row r="31" spans="1:19" ht="7.5" customHeight="1">
      <c r="A31" s="8"/>
      <c r="B31" s="8"/>
      <c r="C31" s="47"/>
      <c r="D31" s="71"/>
      <c r="E31" s="72"/>
      <c r="F31" s="72"/>
      <c r="G31" s="72"/>
      <c r="H31" s="72"/>
      <c r="I31" s="72"/>
      <c r="J31" s="72"/>
      <c r="K31" s="72"/>
      <c r="L31" s="72"/>
      <c r="M31" s="70"/>
      <c r="N31" s="84"/>
      <c r="O31" s="2"/>
      <c r="P31" s="2"/>
      <c r="Q31" s="2"/>
      <c r="R31" s="2"/>
      <c r="S31" s="2"/>
    </row>
    <row r="32" spans="1:19">
      <c r="A32" s="8"/>
      <c r="B32" s="8"/>
      <c r="C32" s="47" t="s">
        <v>65</v>
      </c>
      <c r="D32" s="115">
        <f>SUM(D14:L15)+D16+SUM(D17:H28)</f>
        <v>215.82727272727274</v>
      </c>
      <c r="E32" s="116"/>
      <c r="F32" s="116"/>
      <c r="G32" s="116"/>
      <c r="H32" s="116"/>
      <c r="I32" s="73"/>
      <c r="J32" s="74">
        <f>SUM(D14:L15)+  SUM(J14:J28)</f>
        <v>572.59417727272717</v>
      </c>
      <c r="K32" s="73"/>
      <c r="L32" s="74">
        <f>SUM(D14:L15) + SUM(L13:L28)</f>
        <v>251.98181818181817</v>
      </c>
      <c r="M32" s="70"/>
      <c r="N32" s="84"/>
      <c r="O32" s="2"/>
      <c r="P32" s="2"/>
      <c r="Q32" s="2"/>
      <c r="R32" s="2"/>
      <c r="S32" s="2"/>
    </row>
    <row r="33" spans="1:19" ht="7.5" customHeight="1">
      <c r="A33" s="8"/>
      <c r="B33" s="8"/>
      <c r="C33" s="47"/>
      <c r="D33" s="71"/>
      <c r="E33" s="72"/>
      <c r="F33" s="72"/>
      <c r="G33" s="72"/>
      <c r="H33" s="72"/>
      <c r="I33" s="72"/>
      <c r="J33" s="72"/>
      <c r="K33" s="73"/>
      <c r="L33" s="73"/>
      <c r="M33" s="70"/>
      <c r="N33" s="84"/>
      <c r="O33" s="2"/>
      <c r="P33" s="2"/>
      <c r="Q33" s="2"/>
      <c r="R33" s="2"/>
      <c r="S33" s="2"/>
    </row>
    <row r="34" spans="1:19">
      <c r="A34" s="8"/>
      <c r="B34" s="8"/>
      <c r="C34" s="47" t="s">
        <v>66</v>
      </c>
      <c r="D34" s="69">
        <f>SUM(D14:D28)</f>
        <v>215.82727272727274</v>
      </c>
      <c r="E34" s="73"/>
      <c r="F34" s="74">
        <f>SUM(D14:L15)+  SUM(F14:F28)</f>
        <v>194.63636363636363</v>
      </c>
      <c r="G34" s="73"/>
      <c r="H34" s="74">
        <f>SUM(D14:L15) + SUM(H14:H28)</f>
        <v>194.63636363636363</v>
      </c>
      <c r="I34" s="73"/>
      <c r="J34" s="74">
        <f>SUM(D14:L15) +  SUM(J14:J28)</f>
        <v>572.59417727272717</v>
      </c>
      <c r="K34" s="73"/>
      <c r="L34" s="74">
        <f>SUM(D14:L15) +  SUM(L13:L28)</f>
        <v>251.98181818181817</v>
      </c>
      <c r="M34" s="70"/>
      <c r="N34" s="84"/>
      <c r="O34" s="2"/>
      <c r="P34" s="2"/>
      <c r="Q34" s="2"/>
      <c r="R34" s="2"/>
      <c r="S34" s="2"/>
    </row>
    <row r="35" spans="1:19">
      <c r="A35" s="8"/>
      <c r="B35" s="8"/>
      <c r="C35" s="8"/>
      <c r="D35" s="8"/>
      <c r="E35" s="8"/>
      <c r="F35" s="8"/>
      <c r="G35" s="8"/>
      <c r="H35" s="8"/>
      <c r="I35" s="8"/>
      <c r="J35" s="8"/>
      <c r="K35" s="54"/>
      <c r="L35" s="54"/>
      <c r="M35" s="54"/>
      <c r="N35" s="54"/>
    </row>
    <row r="36" spans="1:19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4"/>
      <c r="N36" s="84"/>
    </row>
    <row r="37" spans="1:19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4"/>
      <c r="N37" s="84"/>
    </row>
    <row r="38" spans="1:19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4"/>
      <c r="N38" s="84"/>
    </row>
    <row r="39" spans="1:1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4"/>
      <c r="N39" s="84"/>
    </row>
    <row r="40" spans="1:19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4"/>
      <c r="N40" s="84"/>
    </row>
    <row r="41" spans="1:19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4"/>
      <c r="N41" s="84"/>
    </row>
    <row r="42" spans="1:19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4"/>
      <c r="N42" s="84"/>
    </row>
    <row r="43" spans="1:19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4"/>
      <c r="N43" s="84"/>
    </row>
    <row r="44" spans="1:19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4"/>
      <c r="N44" s="84"/>
    </row>
    <row r="45" spans="1:19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4"/>
      <c r="N45" s="84"/>
    </row>
    <row r="46" spans="1:19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4"/>
      <c r="N46" s="84"/>
    </row>
    <row r="47" spans="1:19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4"/>
      <c r="N47" s="84"/>
    </row>
    <row r="48" spans="1:19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4"/>
      <c r="N48" s="84"/>
    </row>
    <row r="49" spans="1:1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4"/>
      <c r="N49" s="84"/>
    </row>
    <row r="50" spans="1:1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4"/>
      <c r="N50" s="84"/>
    </row>
    <row r="51" spans="1:1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4"/>
      <c r="N51" s="84"/>
    </row>
    <row r="52" spans="1:1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4"/>
      <c r="N52" s="84"/>
    </row>
    <row r="53" spans="1:1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4"/>
      <c r="N53" s="84"/>
    </row>
    <row r="54" spans="1:1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4"/>
      <c r="N54" s="84"/>
    </row>
    <row r="55" spans="1:1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4"/>
      <c r="N55" s="84"/>
    </row>
    <row r="56" spans="1:1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4"/>
      <c r="N56" s="84"/>
    </row>
    <row r="57" spans="1:1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4"/>
      <c r="N57" s="84"/>
    </row>
    <row r="58" spans="1:1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4"/>
      <c r="N58" s="84"/>
    </row>
    <row r="59" spans="1:1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4"/>
      <c r="N59" s="84"/>
    </row>
    <row r="60" spans="1:1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4"/>
      <c r="N60" s="84"/>
    </row>
    <row r="61" spans="1:1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4"/>
      <c r="N61" s="84"/>
    </row>
    <row r="62" spans="1:1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4"/>
      <c r="N62" s="84"/>
    </row>
    <row r="63" spans="1:1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4"/>
      <c r="N63" s="84"/>
    </row>
    <row r="64" spans="1:1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4"/>
      <c r="N64" s="84"/>
    </row>
    <row r="65" spans="1:1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4"/>
      <c r="N65" s="84"/>
    </row>
    <row r="66" spans="1:1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4"/>
      <c r="N66" s="84"/>
    </row>
    <row r="67" spans="1:1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4"/>
      <c r="N67" s="84"/>
    </row>
    <row r="68" spans="1:1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4"/>
      <c r="N68" s="84"/>
    </row>
    <row r="69" spans="1:1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4"/>
      <c r="N69" s="84"/>
    </row>
    <row r="70" spans="1:1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4"/>
      <c r="N70" s="84"/>
    </row>
    <row r="71" spans="1:1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4"/>
      <c r="N71" s="84"/>
    </row>
    <row r="72" spans="1:1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4"/>
      <c r="N72" s="84"/>
    </row>
    <row r="73" spans="1:1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4"/>
      <c r="N73" s="84"/>
    </row>
    <row r="74" spans="1:1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4"/>
      <c r="N74" s="84"/>
    </row>
    <row r="75" spans="1:1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4"/>
      <c r="N75" s="84"/>
    </row>
    <row r="76" spans="1:1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4"/>
      <c r="N76" s="84"/>
    </row>
    <row r="77" spans="1:1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4"/>
      <c r="N77" s="84"/>
    </row>
    <row r="78" spans="1:1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4"/>
      <c r="N78" s="84"/>
    </row>
    <row r="79" spans="1:1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4"/>
      <c r="N79" s="84"/>
    </row>
    <row r="80" spans="1:1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4"/>
      <c r="N80" s="84"/>
    </row>
    <row r="81" spans="1:1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4"/>
      <c r="N81" s="84"/>
    </row>
    <row r="82" spans="1:1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4"/>
      <c r="N82" s="84"/>
    </row>
    <row r="83" spans="1:1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4"/>
      <c r="N83" s="84"/>
    </row>
    <row r="84" spans="1:1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4"/>
      <c r="N84" s="84"/>
    </row>
    <row r="85" spans="1:1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4"/>
      <c r="N85" s="84"/>
    </row>
    <row r="86" spans="1:1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4"/>
      <c r="N86" s="84"/>
    </row>
    <row r="87" spans="1:1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4"/>
      <c r="N87" s="84"/>
    </row>
    <row r="88" spans="1:1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4"/>
      <c r="N88" s="84"/>
    </row>
    <row r="89" spans="1:1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4"/>
      <c r="N89" s="84"/>
    </row>
    <row r="90" spans="1:1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4"/>
      <c r="N90" s="84"/>
    </row>
    <row r="91" spans="1:1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4"/>
      <c r="N91" s="84"/>
    </row>
    <row r="92" spans="1:1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4"/>
      <c r="N92" s="84"/>
    </row>
    <row r="93" spans="1:1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4"/>
      <c r="N93" s="84"/>
    </row>
    <row r="94" spans="1:1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4"/>
      <c r="N94" s="84"/>
    </row>
    <row r="95" spans="1:1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4"/>
      <c r="N95" s="84"/>
    </row>
    <row r="96" spans="1:1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4"/>
      <c r="N96" s="84"/>
    </row>
    <row r="97" spans="1:1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4"/>
      <c r="N97" s="84"/>
    </row>
    <row r="98" spans="1:1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4"/>
      <c r="N98" s="84"/>
    </row>
    <row r="99" spans="1:1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4"/>
      <c r="N99" s="84"/>
    </row>
    <row r="100" spans="1:1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4"/>
      <c r="N100" s="84"/>
    </row>
    <row r="101" spans="1:1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4"/>
      <c r="N101" s="84"/>
    </row>
    <row r="102" spans="1:1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4"/>
      <c r="N102" s="84"/>
    </row>
    <row r="103" spans="1:1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4"/>
      <c r="N103" s="84"/>
    </row>
    <row r="104" spans="1:1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4"/>
      <c r="N104" s="84"/>
    </row>
    <row r="105" spans="1:1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4"/>
      <c r="N105" s="84"/>
    </row>
    <row r="106" spans="1:1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4"/>
      <c r="N106" s="84"/>
    </row>
    <row r="107" spans="1:1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4"/>
      <c r="N107" s="84"/>
    </row>
    <row r="108" spans="1:1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4"/>
      <c r="N108" s="84"/>
    </row>
    <row r="109" spans="1:1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4"/>
      <c r="N109" s="84"/>
    </row>
    <row r="110" spans="1:1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4"/>
      <c r="N110" s="84"/>
    </row>
    <row r="111" spans="1:1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4"/>
      <c r="N111" s="84"/>
    </row>
    <row r="112" spans="1:1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4"/>
      <c r="N112" s="84"/>
    </row>
    <row r="113" spans="1:1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4"/>
      <c r="N113" s="84"/>
    </row>
    <row r="114" spans="1: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4"/>
      <c r="N114" s="84"/>
    </row>
    <row r="115" spans="1:1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4"/>
      <c r="N115" s="84"/>
    </row>
    <row r="116" spans="1:1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4"/>
      <c r="N116" s="84"/>
    </row>
    <row r="117" spans="1:1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4"/>
      <c r="N117" s="84"/>
    </row>
    <row r="118" spans="1:1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4"/>
      <c r="N118" s="84"/>
    </row>
    <row r="119" spans="1:1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4"/>
      <c r="N119" s="84"/>
    </row>
    <row r="120" spans="1:1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4"/>
      <c r="N120" s="84"/>
    </row>
    <row r="121" spans="1:1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4"/>
      <c r="N121" s="84"/>
    </row>
    <row r="122" spans="1:1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4"/>
      <c r="N122" s="84"/>
    </row>
    <row r="123" spans="1:1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4"/>
      <c r="N123" s="84"/>
    </row>
    <row r="124" spans="1:1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4"/>
      <c r="N124" s="84"/>
    </row>
    <row r="125" spans="1:1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4"/>
      <c r="N125" s="84"/>
    </row>
    <row r="126" spans="1:1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4"/>
      <c r="N126" s="84"/>
    </row>
    <row r="127" spans="1:1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4"/>
      <c r="N127" s="84"/>
    </row>
    <row r="128" spans="1:1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4"/>
      <c r="N128" s="84"/>
    </row>
    <row r="129" spans="1:1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4"/>
      <c r="N129" s="84"/>
    </row>
    <row r="130" spans="1:1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4"/>
      <c r="N130" s="84"/>
    </row>
    <row r="131" spans="1:1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4"/>
      <c r="N131" s="84"/>
    </row>
    <row r="132" spans="1:1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4"/>
      <c r="N132" s="84"/>
    </row>
    <row r="133" spans="1:1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4"/>
      <c r="N133" s="84"/>
    </row>
    <row r="134" spans="1:1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4"/>
      <c r="N134" s="84"/>
    </row>
    <row r="135" spans="1:1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4"/>
      <c r="N135" s="84"/>
    </row>
    <row r="136" spans="1:1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4"/>
      <c r="N136" s="84"/>
    </row>
    <row r="137" spans="1:1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4"/>
      <c r="N137" s="84"/>
    </row>
    <row r="138" spans="1:1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4"/>
      <c r="N138" s="84"/>
    </row>
    <row r="139" spans="1:1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4"/>
      <c r="N139" s="84"/>
    </row>
    <row r="140" spans="1:1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4"/>
      <c r="N140" s="84"/>
    </row>
    <row r="141" spans="1:1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4"/>
      <c r="N141" s="84"/>
    </row>
    <row r="142" spans="1:1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4"/>
      <c r="N142" s="84"/>
    </row>
    <row r="143" spans="1:1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4"/>
      <c r="N143" s="84"/>
    </row>
    <row r="144" spans="1:1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4"/>
      <c r="N144" s="84"/>
    </row>
    <row r="145" spans="1:1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4"/>
      <c r="N145" s="84"/>
    </row>
    <row r="146" spans="1:1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4"/>
      <c r="N146" s="84"/>
    </row>
    <row r="147" spans="1:1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4"/>
      <c r="N147" s="84"/>
    </row>
    <row r="148" spans="1:1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4"/>
      <c r="N148" s="84"/>
    </row>
    <row r="149" spans="1:1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4"/>
      <c r="N149" s="84"/>
    </row>
    <row r="150" spans="1:1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4"/>
      <c r="N150" s="84"/>
    </row>
    <row r="151" spans="1:1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4"/>
      <c r="N151" s="84"/>
    </row>
    <row r="152" spans="1:1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4"/>
      <c r="N152" s="84"/>
    </row>
    <row r="153" spans="1:1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4"/>
      <c r="N153" s="84"/>
    </row>
    <row r="154" spans="1:1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4"/>
      <c r="N154" s="84"/>
    </row>
    <row r="155" spans="1:1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4"/>
      <c r="N155" s="84"/>
    </row>
    <row r="156" spans="1:1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4"/>
      <c r="N156" s="84"/>
    </row>
    <row r="157" spans="1:1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4"/>
      <c r="N157" s="84"/>
    </row>
    <row r="158" spans="1:1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4"/>
      <c r="N158" s="84"/>
    </row>
    <row r="159" spans="1:1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4"/>
      <c r="N159" s="84"/>
    </row>
    <row r="160" spans="1:1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4"/>
      <c r="N160" s="84"/>
    </row>
    <row r="161" spans="1:1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4"/>
      <c r="N161" s="84"/>
    </row>
    <row r="162" spans="1:1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4"/>
      <c r="N162" s="84"/>
    </row>
    <row r="163" spans="1:1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4"/>
      <c r="N163" s="84"/>
    </row>
    <row r="164" spans="1:1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4"/>
      <c r="N164" s="84"/>
    </row>
    <row r="165" spans="1:1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4"/>
      <c r="N165" s="84"/>
    </row>
    <row r="166" spans="1:1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4"/>
      <c r="N166" s="84"/>
    </row>
    <row r="167" spans="1:1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4"/>
      <c r="N167" s="84"/>
    </row>
    <row r="168" spans="1:1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4"/>
      <c r="N168" s="84"/>
    </row>
    <row r="169" spans="1:1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4"/>
      <c r="N169" s="84"/>
    </row>
    <row r="170" spans="1:1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4"/>
      <c r="N170" s="84"/>
    </row>
    <row r="171" spans="1:1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4"/>
      <c r="N171" s="84"/>
    </row>
    <row r="172" spans="1:14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4"/>
      <c r="N172" s="84"/>
    </row>
    <row r="173" spans="1:1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4"/>
      <c r="N173" s="84"/>
    </row>
    <row r="174" spans="1:1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4"/>
      <c r="N174" s="84"/>
    </row>
    <row r="175" spans="1:1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4"/>
      <c r="N175" s="84"/>
    </row>
    <row r="176" spans="1:1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4"/>
      <c r="N176" s="84"/>
    </row>
    <row r="177" spans="1:1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4"/>
      <c r="N177" s="84"/>
    </row>
    <row r="178" spans="1:14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4"/>
      <c r="N178" s="84"/>
    </row>
    <row r="179" spans="1:1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4"/>
      <c r="N179" s="84"/>
    </row>
    <row r="180" spans="1:14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4"/>
      <c r="N180" s="84"/>
    </row>
    <row r="181" spans="1:1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4"/>
      <c r="N181" s="84"/>
    </row>
    <row r="182" spans="1:14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4"/>
      <c r="N182" s="84"/>
    </row>
    <row r="183" spans="1:1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4"/>
      <c r="N183" s="84"/>
    </row>
    <row r="184" spans="1:1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4"/>
      <c r="N184" s="84"/>
    </row>
    <row r="185" spans="1:1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4"/>
      <c r="N185" s="84"/>
    </row>
    <row r="186" spans="1:1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4"/>
      <c r="N186" s="84"/>
    </row>
    <row r="187" spans="1:1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4"/>
      <c r="N187" s="84"/>
    </row>
    <row r="188" spans="1:1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4"/>
      <c r="N188" s="84"/>
    </row>
    <row r="189" spans="1:1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4"/>
      <c r="N189" s="84"/>
    </row>
    <row r="190" spans="1:14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4"/>
      <c r="N190" s="84"/>
    </row>
    <row r="191" spans="1:1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4"/>
      <c r="N191" s="84"/>
    </row>
    <row r="192" spans="1:14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4"/>
      <c r="N192" s="84"/>
    </row>
    <row r="193" spans="1:1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4"/>
      <c r="N193" s="84"/>
    </row>
    <row r="194" spans="1:1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4"/>
      <c r="N194" s="84"/>
    </row>
    <row r="195" spans="1:1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4"/>
      <c r="N195" s="84"/>
    </row>
    <row r="196" spans="1:14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4"/>
      <c r="N196" s="84"/>
    </row>
    <row r="197" spans="1:1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4"/>
      <c r="N197" s="84"/>
    </row>
    <row r="198" spans="1:14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4"/>
      <c r="N198" s="84"/>
    </row>
    <row r="199" spans="1:1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4"/>
      <c r="N199" s="84"/>
    </row>
    <row r="200" spans="1:14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4"/>
      <c r="N200" s="84"/>
    </row>
    <row r="201" spans="1:1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4"/>
      <c r="N201" s="84"/>
    </row>
    <row r="202" spans="1:14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4"/>
      <c r="N202" s="84"/>
    </row>
    <row r="203" spans="1:14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4"/>
      <c r="N203" s="84"/>
    </row>
    <row r="204" spans="1:1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4"/>
      <c r="N204" s="84"/>
    </row>
    <row r="205" spans="1:14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4"/>
      <c r="N205" s="84"/>
    </row>
    <row r="206" spans="1:14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4"/>
      <c r="N206" s="84"/>
    </row>
    <row r="207" spans="1:14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4"/>
      <c r="N207" s="84"/>
    </row>
    <row r="208" spans="1:14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4"/>
      <c r="N208" s="84"/>
    </row>
    <row r="209" spans="1:14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4"/>
      <c r="N209" s="84"/>
    </row>
    <row r="210" spans="1:14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4"/>
      <c r="N210" s="84"/>
    </row>
    <row r="211" spans="1:1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4"/>
      <c r="N211" s="84"/>
    </row>
    <row r="212" spans="1:14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4"/>
      <c r="N212" s="84"/>
    </row>
    <row r="213" spans="1:14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4"/>
      <c r="N213" s="84"/>
    </row>
    <row r="214" spans="1: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4"/>
      <c r="N214" s="84"/>
    </row>
    <row r="215" spans="1:14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4"/>
      <c r="N215" s="84"/>
    </row>
    <row r="216" spans="1:1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4"/>
      <c r="N216" s="84"/>
    </row>
    <row r="217" spans="1:1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4"/>
      <c r="N217" s="84"/>
    </row>
    <row r="218" spans="1:1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4"/>
      <c r="N218" s="84"/>
    </row>
    <row r="219" spans="1:1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4"/>
      <c r="N219" s="84"/>
    </row>
    <row r="220" spans="1:1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4"/>
      <c r="N220" s="84"/>
    </row>
    <row r="221" spans="1:1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4"/>
      <c r="N221" s="84"/>
    </row>
    <row r="222" spans="1:1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4"/>
      <c r="N222" s="84"/>
    </row>
    <row r="223" spans="1:1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4"/>
      <c r="N223" s="84"/>
    </row>
    <row r="224" spans="1:1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4"/>
      <c r="N224" s="84"/>
    </row>
    <row r="225" spans="1:1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4"/>
      <c r="N225" s="84"/>
    </row>
    <row r="226" spans="1:1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4"/>
      <c r="N226" s="84"/>
    </row>
    <row r="227" spans="1:1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4"/>
      <c r="N227" s="84"/>
    </row>
    <row r="228" spans="1:1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4"/>
      <c r="N228" s="84"/>
    </row>
    <row r="229" spans="1:1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4"/>
      <c r="N229" s="84"/>
    </row>
    <row r="230" spans="1:1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4"/>
      <c r="N230" s="84"/>
    </row>
    <row r="231" spans="1:1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4"/>
      <c r="N231" s="84"/>
    </row>
    <row r="232" spans="1:14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4"/>
      <c r="N232" s="84"/>
    </row>
    <row r="233" spans="1:14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4"/>
      <c r="N233" s="84"/>
    </row>
    <row r="234" spans="1:1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4"/>
      <c r="N234" s="84"/>
    </row>
    <row r="235" spans="1:14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4"/>
      <c r="N235" s="84"/>
    </row>
    <row r="236" spans="1:14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4"/>
      <c r="N236" s="84"/>
    </row>
    <row r="237" spans="1:14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4"/>
      <c r="N237" s="84"/>
    </row>
    <row r="238" spans="1:14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4"/>
      <c r="N238" s="84"/>
    </row>
    <row r="239" spans="1:14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4"/>
      <c r="N239" s="84"/>
    </row>
    <row r="240" spans="1:14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4"/>
      <c r="N240" s="84"/>
    </row>
    <row r="241" spans="1:1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4"/>
      <c r="N241" s="84"/>
    </row>
    <row r="242" spans="1:14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4"/>
      <c r="N242" s="84"/>
    </row>
    <row r="243" spans="1:14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4"/>
      <c r="N243" s="84"/>
    </row>
    <row r="244" spans="1:1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4"/>
      <c r="N244" s="84"/>
    </row>
    <row r="245" spans="1:14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4"/>
      <c r="N245" s="84"/>
    </row>
    <row r="246" spans="1:14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4"/>
      <c r="N246" s="84"/>
    </row>
    <row r="247" spans="1:14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4"/>
      <c r="N247" s="84"/>
    </row>
    <row r="248" spans="1:14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4"/>
      <c r="N248" s="84"/>
    </row>
    <row r="249" spans="1:14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4"/>
      <c r="N249" s="84"/>
    </row>
    <row r="250" spans="1:14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4"/>
      <c r="N250" s="84"/>
    </row>
    <row r="251" spans="1:14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4"/>
      <c r="N251" s="84"/>
    </row>
    <row r="252" spans="1:14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4"/>
      <c r="N252" s="84"/>
    </row>
    <row r="253" spans="1:14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4"/>
      <c r="N253" s="84"/>
    </row>
    <row r="254" spans="1:1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4"/>
      <c r="N254" s="84"/>
    </row>
    <row r="255" spans="1:14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4"/>
      <c r="N255" s="84"/>
    </row>
    <row r="256" spans="1:14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4"/>
      <c r="N256" s="84"/>
    </row>
    <row r="257" spans="1:14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4"/>
      <c r="N257" s="84"/>
    </row>
    <row r="258" spans="1:14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4"/>
      <c r="N258" s="84"/>
    </row>
    <row r="259" spans="1:14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4"/>
      <c r="N259" s="84"/>
    </row>
    <row r="260" spans="1:14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4"/>
      <c r="N260" s="84"/>
    </row>
    <row r="261" spans="1:14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4"/>
      <c r="N261" s="84"/>
    </row>
    <row r="262" spans="1:14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4"/>
      <c r="N262" s="84"/>
    </row>
    <row r="263" spans="1:14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4"/>
      <c r="N263" s="84"/>
    </row>
    <row r="264" spans="1:1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4"/>
      <c r="N264" s="84"/>
    </row>
    <row r="265" spans="1:14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4"/>
      <c r="N265" s="84"/>
    </row>
    <row r="266" spans="1:14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4"/>
      <c r="N266" s="84"/>
    </row>
    <row r="267" spans="1:14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4"/>
      <c r="N267" s="84"/>
    </row>
    <row r="268" spans="1:14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4"/>
      <c r="N268" s="84"/>
    </row>
    <row r="269" spans="1:14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4"/>
      <c r="N269" s="84"/>
    </row>
    <row r="270" spans="1:14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4"/>
      <c r="N270" s="84"/>
    </row>
    <row r="271" spans="1:14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4"/>
      <c r="N271" s="84"/>
    </row>
    <row r="272" spans="1:14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4"/>
      <c r="N272" s="84"/>
    </row>
    <row r="273" spans="1:14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4"/>
      <c r="N273" s="84"/>
    </row>
    <row r="274" spans="1:1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4"/>
      <c r="N274" s="84"/>
    </row>
    <row r="275" spans="1:14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4"/>
      <c r="N275" s="84"/>
    </row>
    <row r="276" spans="1:14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4"/>
      <c r="N276" s="84"/>
    </row>
    <row r="277" spans="1:14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4"/>
      <c r="N277" s="84"/>
    </row>
    <row r="278" spans="1:14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4"/>
      <c r="N278" s="84"/>
    </row>
    <row r="279" spans="1:14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4"/>
      <c r="N279" s="84"/>
    </row>
    <row r="280" spans="1:14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4"/>
      <c r="N280" s="84"/>
    </row>
    <row r="281" spans="1:1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4"/>
      <c r="N281" s="84"/>
    </row>
    <row r="282" spans="1:14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4"/>
      <c r="N282" s="84"/>
    </row>
    <row r="283" spans="1:14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4"/>
      <c r="N283" s="84"/>
    </row>
    <row r="284" spans="1:1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4"/>
      <c r="N284" s="84"/>
    </row>
    <row r="285" spans="1:14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4"/>
      <c r="N285" s="84"/>
    </row>
    <row r="286" spans="1:14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4"/>
      <c r="N286" s="84"/>
    </row>
    <row r="287" spans="1:14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4"/>
      <c r="N287" s="84"/>
    </row>
    <row r="288" spans="1:14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4"/>
      <c r="N288" s="84"/>
    </row>
    <row r="289" spans="1:14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4"/>
      <c r="N289" s="84"/>
    </row>
    <row r="290" spans="1:14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4"/>
      <c r="N290" s="84"/>
    </row>
    <row r="291" spans="1:1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4"/>
      <c r="N291" s="84"/>
    </row>
    <row r="292" spans="1:14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4"/>
      <c r="N292" s="84"/>
    </row>
    <row r="293" spans="1:1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4"/>
      <c r="N293" s="84"/>
    </row>
    <row r="294" spans="1:1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4"/>
      <c r="N294" s="84"/>
    </row>
    <row r="295" spans="1:1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4"/>
      <c r="N295" s="84"/>
    </row>
    <row r="296" spans="1:14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4"/>
      <c r="N296" s="84"/>
    </row>
    <row r="297" spans="1:1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4"/>
      <c r="N297" s="84"/>
    </row>
    <row r="298" spans="1:14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4"/>
      <c r="N298" s="84"/>
    </row>
    <row r="299" spans="1:1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4"/>
      <c r="N299" s="84"/>
    </row>
    <row r="300" spans="1:14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4"/>
      <c r="N300" s="84"/>
    </row>
    <row r="301" spans="1:1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4"/>
      <c r="N301" s="84"/>
    </row>
    <row r="302" spans="1:14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4"/>
      <c r="N302" s="84"/>
    </row>
    <row r="303" spans="1:1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4"/>
      <c r="N303" s="84"/>
    </row>
    <row r="304" spans="1:1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4"/>
      <c r="N304" s="84"/>
    </row>
    <row r="305" spans="1:1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4"/>
      <c r="N305" s="84"/>
    </row>
    <row r="306" spans="1:14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4"/>
      <c r="N306" s="84"/>
    </row>
    <row r="307" spans="1:14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4"/>
      <c r="N307" s="84"/>
    </row>
    <row r="308" spans="1:14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4"/>
      <c r="N308" s="84"/>
    </row>
    <row r="309" spans="1:14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4"/>
      <c r="N309" s="84"/>
    </row>
    <row r="310" spans="1:14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4"/>
      <c r="N310" s="84"/>
    </row>
    <row r="311" spans="1:14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4"/>
      <c r="N311" s="84"/>
    </row>
    <row r="312" spans="1:14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4"/>
      <c r="N312" s="84"/>
    </row>
    <row r="313" spans="1:14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4"/>
      <c r="N313" s="84"/>
    </row>
    <row r="314" spans="1: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4"/>
      <c r="N314" s="84"/>
    </row>
    <row r="315" spans="1:14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4"/>
      <c r="N315" s="84"/>
    </row>
    <row r="316" spans="1:14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4"/>
      <c r="N316" s="84"/>
    </row>
    <row r="317" spans="1:14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4"/>
      <c r="N317" s="84"/>
    </row>
    <row r="318" spans="1:14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4"/>
      <c r="N318" s="84"/>
    </row>
    <row r="319" spans="1:14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4"/>
      <c r="N319" s="84"/>
    </row>
    <row r="320" spans="1:14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4"/>
      <c r="N320" s="84"/>
    </row>
    <row r="321" spans="1:14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4"/>
      <c r="N321" s="84"/>
    </row>
    <row r="322" spans="1:14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4"/>
      <c r="N322" s="84"/>
    </row>
    <row r="323" spans="1:14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4"/>
      <c r="N323" s="84"/>
    </row>
    <row r="324" spans="1:1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4"/>
      <c r="N324" s="84"/>
    </row>
    <row r="325" spans="1:14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4"/>
      <c r="N325" s="84"/>
    </row>
    <row r="326" spans="1:14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4"/>
      <c r="N326" s="84"/>
    </row>
    <row r="327" spans="1:14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4"/>
      <c r="N327" s="84"/>
    </row>
    <row r="328" spans="1:14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4"/>
      <c r="N328" s="84"/>
    </row>
    <row r="329" spans="1:14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4"/>
      <c r="N329" s="84"/>
    </row>
    <row r="330" spans="1:14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4"/>
      <c r="N330" s="84"/>
    </row>
    <row r="331" spans="1:14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4"/>
      <c r="N331" s="84"/>
    </row>
    <row r="332" spans="1:14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4"/>
      <c r="N332" s="84"/>
    </row>
    <row r="333" spans="1:14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4"/>
      <c r="N333" s="84"/>
    </row>
    <row r="334" spans="1:1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4"/>
      <c r="N334" s="84"/>
    </row>
    <row r="335" spans="1:14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4"/>
      <c r="N335" s="84"/>
    </row>
    <row r="336" spans="1:14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4"/>
      <c r="N336" s="84"/>
    </row>
    <row r="337" spans="1:14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4"/>
      <c r="N337" s="84"/>
    </row>
    <row r="338" spans="1:14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4"/>
      <c r="N338" s="84"/>
    </row>
    <row r="339" spans="1:14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4"/>
      <c r="N339" s="84"/>
    </row>
    <row r="340" spans="1:14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4"/>
      <c r="N340" s="84"/>
    </row>
    <row r="341" spans="1:14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4"/>
      <c r="N341" s="84"/>
    </row>
    <row r="342" spans="1:14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4"/>
      <c r="N342" s="84"/>
    </row>
    <row r="343" spans="1:14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4"/>
      <c r="N343" s="84"/>
    </row>
    <row r="344" spans="1:1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4"/>
      <c r="N344" s="84"/>
    </row>
    <row r="345" spans="1:14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4"/>
      <c r="N345" s="84"/>
    </row>
    <row r="346" spans="1:14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4"/>
      <c r="N346" s="84"/>
    </row>
    <row r="347" spans="1:14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4"/>
      <c r="N347" s="84"/>
    </row>
    <row r="348" spans="1:14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4"/>
      <c r="N348" s="84"/>
    </row>
    <row r="349" spans="1:14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4"/>
      <c r="N349" s="84"/>
    </row>
    <row r="350" spans="1:14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4"/>
      <c r="N350" s="84"/>
    </row>
    <row r="351" spans="1:14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4"/>
      <c r="N351" s="84"/>
    </row>
    <row r="352" spans="1:14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4"/>
      <c r="N352" s="84"/>
    </row>
    <row r="353" spans="1:14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4"/>
      <c r="N353" s="84"/>
    </row>
    <row r="354" spans="1:1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4"/>
      <c r="N354" s="84"/>
    </row>
    <row r="355" spans="1:14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4"/>
      <c r="N355" s="84"/>
    </row>
    <row r="356" spans="1:14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4"/>
      <c r="N356" s="84"/>
    </row>
    <row r="357" spans="1:14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4"/>
      <c r="N357" s="84"/>
    </row>
    <row r="358" spans="1:14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4"/>
      <c r="N358" s="84"/>
    </row>
    <row r="359" spans="1:14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4"/>
      <c r="N359" s="84"/>
    </row>
    <row r="360" spans="1:14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4"/>
      <c r="N360" s="84"/>
    </row>
    <row r="361" spans="1:14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4"/>
      <c r="N361" s="84"/>
    </row>
    <row r="362" spans="1:14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4"/>
      <c r="N362" s="84"/>
    </row>
    <row r="363" spans="1:14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4"/>
      <c r="N363" s="84"/>
    </row>
    <row r="364" spans="1:1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4"/>
      <c r="N364" s="84"/>
    </row>
    <row r="365" spans="1:14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4"/>
      <c r="N365" s="84"/>
    </row>
    <row r="366" spans="1:14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4"/>
      <c r="N366" s="84"/>
    </row>
    <row r="367" spans="1:14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4"/>
      <c r="N367" s="84"/>
    </row>
    <row r="368" spans="1:14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4"/>
      <c r="N368" s="84"/>
    </row>
    <row r="369" spans="1:14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4"/>
      <c r="N369" s="84"/>
    </row>
    <row r="370" spans="1:14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4"/>
      <c r="N370" s="84"/>
    </row>
    <row r="371" spans="1:14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4"/>
      <c r="N371" s="84"/>
    </row>
    <row r="372" spans="1:14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4"/>
      <c r="N372" s="84"/>
    </row>
    <row r="373" spans="1:14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4"/>
      <c r="N373" s="84"/>
    </row>
    <row r="374" spans="1:1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4"/>
      <c r="N374" s="84"/>
    </row>
    <row r="375" spans="1:14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4"/>
      <c r="N375" s="84"/>
    </row>
    <row r="376" spans="1:14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4"/>
      <c r="N376" s="84"/>
    </row>
    <row r="377" spans="1:14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4"/>
      <c r="N377" s="84"/>
    </row>
    <row r="378" spans="1:14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4"/>
      <c r="N378" s="84"/>
    </row>
    <row r="379" spans="1:14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4"/>
      <c r="N379" s="84"/>
    </row>
    <row r="380" spans="1:14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4"/>
      <c r="N380" s="84"/>
    </row>
    <row r="381" spans="1:14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4"/>
      <c r="N381" s="84"/>
    </row>
    <row r="382" spans="1:1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4"/>
      <c r="N382" s="84"/>
    </row>
    <row r="383" spans="1:14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4"/>
      <c r="N383" s="84"/>
    </row>
    <row r="384" spans="1:1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4"/>
      <c r="N384" s="84"/>
    </row>
    <row r="385" spans="1:14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4"/>
      <c r="N385" s="84"/>
    </row>
    <row r="386" spans="1:14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4"/>
      <c r="N386" s="84"/>
    </row>
    <row r="387" spans="1:14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4"/>
      <c r="N387" s="84"/>
    </row>
    <row r="388" spans="1:14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4"/>
      <c r="N388" s="84"/>
    </row>
    <row r="389" spans="1:14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4"/>
      <c r="N389" s="84"/>
    </row>
    <row r="390" spans="1:14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4"/>
      <c r="N390" s="84"/>
    </row>
    <row r="391" spans="1:14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4"/>
      <c r="N391" s="84"/>
    </row>
    <row r="392" spans="1:14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4"/>
      <c r="N392" s="84"/>
    </row>
    <row r="393" spans="1:14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4"/>
      <c r="N393" s="84"/>
    </row>
    <row r="394" spans="1:1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4"/>
      <c r="N394" s="84"/>
    </row>
    <row r="395" spans="1:14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4"/>
      <c r="N395" s="84"/>
    </row>
    <row r="396" spans="1:14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4"/>
      <c r="N396" s="84"/>
    </row>
    <row r="397" spans="1:14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4"/>
      <c r="N397" s="84"/>
    </row>
    <row r="398" spans="1:14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4"/>
      <c r="N398" s="84"/>
    </row>
    <row r="399" spans="1:14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4"/>
      <c r="N399" s="84"/>
    </row>
    <row r="400" spans="1:14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4"/>
      <c r="N400" s="84"/>
    </row>
    <row r="401" spans="1:14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4"/>
      <c r="N401" s="84"/>
    </row>
    <row r="402" spans="1:14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4"/>
      <c r="N402" s="84"/>
    </row>
    <row r="403" spans="1:14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4"/>
      <c r="N403" s="84"/>
    </row>
    <row r="404" spans="1:1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4"/>
      <c r="N404" s="84"/>
    </row>
    <row r="405" spans="1:14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4"/>
      <c r="N405" s="84"/>
    </row>
    <row r="406" spans="1:14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4"/>
      <c r="N406" s="84"/>
    </row>
    <row r="407" spans="1:14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4"/>
      <c r="N407" s="84"/>
    </row>
    <row r="408" spans="1:14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4"/>
      <c r="N408" s="84"/>
    </row>
    <row r="409" spans="1:14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4"/>
      <c r="N409" s="84"/>
    </row>
    <row r="410" spans="1:14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4"/>
      <c r="N410" s="84"/>
    </row>
    <row r="411" spans="1:14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4"/>
      <c r="N411" s="84"/>
    </row>
    <row r="412" spans="1:14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4"/>
      <c r="N412" s="84"/>
    </row>
    <row r="413" spans="1:14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4"/>
      <c r="N413" s="84"/>
    </row>
    <row r="414" spans="1: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4"/>
      <c r="N414" s="84"/>
    </row>
    <row r="415" spans="1:14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4"/>
      <c r="N415" s="84"/>
    </row>
    <row r="416" spans="1:14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4"/>
      <c r="N416" s="84"/>
    </row>
    <row r="417" spans="1:14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4"/>
      <c r="N417" s="84"/>
    </row>
    <row r="418" spans="1:14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4"/>
      <c r="N418" s="84"/>
    </row>
    <row r="419" spans="1:14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4"/>
      <c r="N419" s="84"/>
    </row>
    <row r="420" spans="1:14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4"/>
      <c r="N420" s="84"/>
    </row>
    <row r="421" spans="1:14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4"/>
      <c r="N421" s="84"/>
    </row>
    <row r="422" spans="1:14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4"/>
      <c r="N422" s="84"/>
    </row>
    <row r="423" spans="1:14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4"/>
      <c r="N423" s="84"/>
    </row>
    <row r="424" spans="1:1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4"/>
      <c r="N424" s="84"/>
    </row>
    <row r="425" spans="1:14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4"/>
      <c r="N425" s="84"/>
    </row>
    <row r="426" spans="1:14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4"/>
      <c r="N426" s="84"/>
    </row>
    <row r="427" spans="1:14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4"/>
      <c r="N427" s="84"/>
    </row>
    <row r="428" spans="1:14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4"/>
      <c r="N428" s="84"/>
    </row>
    <row r="429" spans="1:14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4"/>
      <c r="N429" s="84"/>
    </row>
    <row r="430" spans="1:14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4"/>
      <c r="N430" s="84"/>
    </row>
    <row r="431" spans="1:14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4"/>
      <c r="N431" s="84"/>
    </row>
    <row r="432" spans="1:14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4"/>
      <c r="N432" s="84"/>
    </row>
    <row r="433" spans="1:14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4"/>
      <c r="N433" s="84"/>
    </row>
    <row r="434" spans="1:1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4"/>
      <c r="N434" s="84"/>
    </row>
    <row r="435" spans="1:14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4"/>
      <c r="N435" s="84"/>
    </row>
    <row r="436" spans="1:14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4"/>
      <c r="N436" s="84"/>
    </row>
    <row r="437" spans="1:14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4"/>
      <c r="N437" s="84"/>
    </row>
    <row r="438" spans="1:14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4"/>
      <c r="N438" s="84"/>
    </row>
    <row r="439" spans="1:14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4"/>
      <c r="N439" s="84"/>
    </row>
    <row r="440" spans="1:14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4"/>
      <c r="N440" s="84"/>
    </row>
    <row r="441" spans="1:14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4"/>
      <c r="N441" s="84"/>
    </row>
    <row r="442" spans="1:14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4"/>
      <c r="N442" s="84"/>
    </row>
    <row r="443" spans="1:14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4"/>
      <c r="N443" s="84"/>
    </row>
    <row r="444" spans="1:1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4"/>
      <c r="N444" s="84"/>
    </row>
    <row r="445" spans="1:14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4"/>
      <c r="N445" s="84"/>
    </row>
    <row r="446" spans="1:14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4"/>
      <c r="N446" s="84"/>
    </row>
    <row r="447" spans="1:14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4"/>
      <c r="N447" s="84"/>
    </row>
    <row r="448" spans="1:14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4"/>
      <c r="N448" s="84"/>
    </row>
    <row r="449" spans="1:14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4"/>
      <c r="N449" s="84"/>
    </row>
    <row r="450" spans="1:14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4"/>
      <c r="N450" s="84"/>
    </row>
    <row r="451" spans="1:14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4"/>
      <c r="N451" s="84"/>
    </row>
    <row r="452" spans="1:14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4"/>
      <c r="N452" s="84"/>
    </row>
    <row r="453" spans="1:14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4"/>
      <c r="N453" s="84"/>
    </row>
    <row r="454" spans="1:1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4"/>
      <c r="N454" s="84"/>
    </row>
    <row r="455" spans="1:14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4"/>
      <c r="N455" s="84"/>
    </row>
    <row r="456" spans="1:14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4"/>
      <c r="N456" s="84"/>
    </row>
    <row r="457" spans="1:14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4"/>
      <c r="N457" s="84"/>
    </row>
    <row r="458" spans="1:14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4"/>
      <c r="N458" s="84"/>
    </row>
    <row r="459" spans="1:14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4"/>
      <c r="N459" s="84"/>
    </row>
    <row r="460" spans="1:14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4"/>
      <c r="N460" s="84"/>
    </row>
    <row r="461" spans="1:14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4"/>
      <c r="N461" s="84"/>
    </row>
    <row r="462" spans="1:14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4"/>
      <c r="N462" s="84"/>
    </row>
    <row r="463" spans="1:14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4"/>
      <c r="N463" s="84"/>
    </row>
    <row r="464" spans="1:1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4"/>
      <c r="N464" s="84"/>
    </row>
    <row r="465" spans="1:14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4"/>
      <c r="N465" s="84"/>
    </row>
    <row r="466" spans="1:14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4"/>
      <c r="N466" s="84"/>
    </row>
    <row r="467" spans="1:14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4"/>
      <c r="N467" s="84"/>
    </row>
    <row r="468" spans="1:14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4"/>
      <c r="N468" s="84"/>
    </row>
    <row r="469" spans="1:14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4"/>
      <c r="N469" s="84"/>
    </row>
    <row r="470" spans="1:14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4"/>
      <c r="N470" s="84"/>
    </row>
    <row r="471" spans="1:14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4"/>
      <c r="N471" s="84"/>
    </row>
    <row r="472" spans="1:14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4"/>
      <c r="N472" s="84"/>
    </row>
    <row r="473" spans="1:14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4"/>
      <c r="N473" s="84"/>
    </row>
    <row r="474" spans="1:1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4"/>
      <c r="N474" s="84"/>
    </row>
    <row r="475" spans="1:14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4"/>
      <c r="N475" s="84"/>
    </row>
    <row r="476" spans="1:14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4"/>
      <c r="N476" s="84"/>
    </row>
    <row r="477" spans="1:14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4"/>
      <c r="N477" s="84"/>
    </row>
    <row r="478" spans="1:14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4"/>
      <c r="N478" s="84"/>
    </row>
    <row r="479" spans="1:14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4"/>
      <c r="N479" s="84"/>
    </row>
    <row r="480" spans="1:14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4"/>
      <c r="N480" s="84"/>
    </row>
    <row r="481" spans="1:14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4"/>
      <c r="N481" s="84"/>
    </row>
    <row r="482" spans="1:14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4"/>
      <c r="N482" s="84"/>
    </row>
    <row r="483" spans="1:14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4"/>
      <c r="N483" s="84"/>
    </row>
    <row r="484" spans="1:1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4"/>
      <c r="N484" s="84"/>
    </row>
    <row r="485" spans="1:14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4"/>
      <c r="N485" s="84"/>
    </row>
    <row r="486" spans="1:14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4"/>
      <c r="N486" s="84"/>
    </row>
    <row r="487" spans="1:14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4"/>
      <c r="N487" s="84"/>
    </row>
    <row r="488" spans="1:14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4"/>
      <c r="N488" s="84"/>
    </row>
    <row r="489" spans="1:14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4"/>
      <c r="N489" s="84"/>
    </row>
    <row r="490" spans="1:14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4"/>
      <c r="N490" s="84"/>
    </row>
    <row r="491" spans="1:14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4"/>
      <c r="N491" s="84"/>
    </row>
    <row r="492" spans="1:14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4"/>
      <c r="N492" s="84"/>
    </row>
    <row r="493" spans="1:14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4"/>
      <c r="N493" s="84"/>
    </row>
    <row r="494" spans="1:1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4"/>
      <c r="N494" s="84"/>
    </row>
    <row r="495" spans="1:14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4"/>
      <c r="N495" s="84"/>
    </row>
    <row r="496" spans="1:14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4"/>
      <c r="N496" s="84"/>
    </row>
    <row r="497" spans="1:14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4"/>
      <c r="N497" s="84"/>
    </row>
    <row r="498" spans="1:14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4"/>
      <c r="N498" s="84"/>
    </row>
    <row r="499" spans="1:14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4"/>
      <c r="N499" s="84"/>
    </row>
    <row r="500" spans="1:14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4"/>
      <c r="N500" s="84"/>
    </row>
    <row r="501" spans="1:14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4"/>
      <c r="N501" s="84"/>
    </row>
    <row r="502" spans="1:14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4"/>
      <c r="N502" s="84"/>
    </row>
    <row r="503" spans="1:14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4"/>
      <c r="N503" s="84"/>
    </row>
    <row r="504" spans="1:1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4"/>
      <c r="N504" s="84"/>
    </row>
    <row r="505" spans="1:14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4"/>
      <c r="N505" s="84"/>
    </row>
    <row r="506" spans="1:14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4"/>
      <c r="N506" s="84"/>
    </row>
    <row r="507" spans="1:14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4"/>
      <c r="N507" s="84"/>
    </row>
    <row r="508" spans="1:1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4"/>
      <c r="N508" s="84"/>
    </row>
    <row r="509" spans="1:14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4"/>
      <c r="N509" s="84"/>
    </row>
    <row r="510" spans="1:14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4"/>
      <c r="N510" s="84"/>
    </row>
    <row r="511" spans="1:14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4"/>
      <c r="N511" s="84"/>
    </row>
    <row r="512" spans="1:14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4"/>
      <c r="N512" s="84"/>
    </row>
    <row r="513" spans="1:14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4"/>
      <c r="N513" s="84"/>
    </row>
    <row r="514" spans="1: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4"/>
      <c r="N514" s="84"/>
    </row>
    <row r="515" spans="1:14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4"/>
      <c r="N515" s="84"/>
    </row>
    <row r="516" spans="1:14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4"/>
      <c r="N516" s="84"/>
    </row>
    <row r="517" spans="1:14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4"/>
      <c r="N517" s="84"/>
    </row>
    <row r="518" spans="1:14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4"/>
      <c r="N518" s="84"/>
    </row>
    <row r="519" spans="1:14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4"/>
      <c r="N519" s="84"/>
    </row>
    <row r="520" spans="1:14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4"/>
      <c r="N520" s="84"/>
    </row>
    <row r="521" spans="1:14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4"/>
      <c r="N521" s="84"/>
    </row>
    <row r="522" spans="1:14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4"/>
      <c r="N522" s="84"/>
    </row>
    <row r="523" spans="1:14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4"/>
      <c r="N523" s="84"/>
    </row>
    <row r="524" spans="1:1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4"/>
      <c r="N524" s="84"/>
    </row>
    <row r="525" spans="1:14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4"/>
      <c r="N525" s="84"/>
    </row>
    <row r="526" spans="1:14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4"/>
      <c r="N526" s="84"/>
    </row>
    <row r="527" spans="1:14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4"/>
      <c r="N527" s="84"/>
    </row>
    <row r="528" spans="1:14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4"/>
      <c r="N528" s="84"/>
    </row>
    <row r="529" spans="1:14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4"/>
      <c r="N529" s="84"/>
    </row>
    <row r="530" spans="1:14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4"/>
      <c r="N530" s="84"/>
    </row>
    <row r="531" spans="1:14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4"/>
      <c r="N531" s="84"/>
    </row>
    <row r="532" spans="1:14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4"/>
      <c r="N532" s="84"/>
    </row>
    <row r="533" spans="1:14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4"/>
      <c r="N533" s="84"/>
    </row>
    <row r="534" spans="1:1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4"/>
      <c r="N534" s="84"/>
    </row>
    <row r="535" spans="1:14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4"/>
      <c r="N535" s="84"/>
    </row>
    <row r="536" spans="1:14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4"/>
      <c r="N536" s="84"/>
    </row>
    <row r="537" spans="1:14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4"/>
      <c r="N537" s="84"/>
    </row>
    <row r="538" spans="1:14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4"/>
      <c r="N538" s="84"/>
    </row>
    <row r="539" spans="1:14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4"/>
      <c r="N539" s="84"/>
    </row>
    <row r="540" spans="1:14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4"/>
      <c r="N540" s="84"/>
    </row>
    <row r="541" spans="1:14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4"/>
      <c r="N541" s="84"/>
    </row>
    <row r="542" spans="1:14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4"/>
      <c r="N542" s="84"/>
    </row>
    <row r="543" spans="1:14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4"/>
      <c r="N543" s="84"/>
    </row>
    <row r="544" spans="1:1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4"/>
      <c r="N544" s="84"/>
    </row>
    <row r="545" spans="1:14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4"/>
      <c r="N545" s="84"/>
    </row>
    <row r="546" spans="1:14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4"/>
      <c r="N546" s="84"/>
    </row>
    <row r="547" spans="1:14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4"/>
      <c r="N547" s="84"/>
    </row>
    <row r="548" spans="1:14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4"/>
      <c r="N548" s="84"/>
    </row>
    <row r="549" spans="1:14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4"/>
      <c r="N549" s="84"/>
    </row>
    <row r="550" spans="1:14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4"/>
      <c r="N550" s="84"/>
    </row>
    <row r="551" spans="1:14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4"/>
      <c r="N551" s="84"/>
    </row>
    <row r="552" spans="1:14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4"/>
      <c r="N552" s="84"/>
    </row>
    <row r="553" spans="1:14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4"/>
      <c r="N553" s="84"/>
    </row>
    <row r="554" spans="1:1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4"/>
      <c r="N554" s="84"/>
    </row>
    <row r="555" spans="1:14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4"/>
      <c r="N555" s="84"/>
    </row>
    <row r="556" spans="1:14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4"/>
      <c r="N556" s="84"/>
    </row>
    <row r="557" spans="1:14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4"/>
      <c r="N557" s="84"/>
    </row>
    <row r="558" spans="1:14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4"/>
      <c r="N558" s="84"/>
    </row>
    <row r="559" spans="1:14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4"/>
      <c r="N559" s="84"/>
    </row>
    <row r="560" spans="1:14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4"/>
      <c r="N560" s="84"/>
    </row>
    <row r="561" spans="1:14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4"/>
      <c r="N561" s="84"/>
    </row>
    <row r="562" spans="1:14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4"/>
      <c r="N562" s="84"/>
    </row>
    <row r="563" spans="1:14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4"/>
      <c r="N563" s="84"/>
    </row>
    <row r="564" spans="1:1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4"/>
      <c r="N564" s="84"/>
    </row>
    <row r="565" spans="1:14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4"/>
      <c r="N565" s="84"/>
    </row>
    <row r="566" spans="1:14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4"/>
      <c r="N566" s="84"/>
    </row>
    <row r="567" spans="1:14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4"/>
      <c r="N567" s="84"/>
    </row>
    <row r="568" spans="1:14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4"/>
      <c r="N568" s="84"/>
    </row>
    <row r="569" spans="1:14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4"/>
      <c r="N569" s="84"/>
    </row>
    <row r="570" spans="1:14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4"/>
      <c r="N570" s="84"/>
    </row>
    <row r="571" spans="1:14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4"/>
      <c r="N571" s="84"/>
    </row>
    <row r="572" spans="1:14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4"/>
      <c r="N572" s="84"/>
    </row>
    <row r="573" spans="1:14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4"/>
      <c r="N573" s="84"/>
    </row>
    <row r="574" spans="1:1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4"/>
      <c r="N574" s="84"/>
    </row>
    <row r="575" spans="1:14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4"/>
      <c r="N575" s="84"/>
    </row>
    <row r="576" spans="1:14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4"/>
      <c r="N576" s="84"/>
    </row>
    <row r="577" spans="1:14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4"/>
      <c r="N577" s="84"/>
    </row>
    <row r="578" spans="1:14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4"/>
      <c r="N578" s="84"/>
    </row>
    <row r="579" spans="1:14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4"/>
      <c r="N579" s="84"/>
    </row>
    <row r="580" spans="1:14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4"/>
      <c r="N580" s="84"/>
    </row>
    <row r="581" spans="1:14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4"/>
      <c r="N581" s="84"/>
    </row>
    <row r="582" spans="1:14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4"/>
      <c r="N582" s="84"/>
    </row>
    <row r="583" spans="1:14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4"/>
      <c r="N583" s="84"/>
    </row>
    <row r="584" spans="1:1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4"/>
      <c r="N584" s="84"/>
    </row>
    <row r="585" spans="1:14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4"/>
      <c r="N585" s="84"/>
    </row>
    <row r="586" spans="1:14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4"/>
      <c r="N586" s="84"/>
    </row>
    <row r="587" spans="1:14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4"/>
      <c r="N587" s="84"/>
    </row>
    <row r="588" spans="1:14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4"/>
      <c r="N588" s="84"/>
    </row>
    <row r="589" spans="1:14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4"/>
      <c r="N589" s="84"/>
    </row>
    <row r="590" spans="1:14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4"/>
      <c r="N590" s="84"/>
    </row>
    <row r="591" spans="1:14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4"/>
      <c r="N591" s="84"/>
    </row>
    <row r="592" spans="1:14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4"/>
      <c r="N592" s="84"/>
    </row>
    <row r="593" spans="1:14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4"/>
      <c r="N593" s="84"/>
    </row>
    <row r="594" spans="1:1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4"/>
      <c r="N594" s="84"/>
    </row>
    <row r="595" spans="1:14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4"/>
      <c r="N595" s="84"/>
    </row>
    <row r="596" spans="1:14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4"/>
      <c r="N596" s="84"/>
    </row>
    <row r="597" spans="1:14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4"/>
      <c r="N597" s="84"/>
    </row>
    <row r="598" spans="1:14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4"/>
      <c r="N598" s="84"/>
    </row>
    <row r="599" spans="1:14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4"/>
      <c r="N599" s="84"/>
    </row>
    <row r="600" spans="1:14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4"/>
      <c r="N600" s="84"/>
    </row>
    <row r="601" spans="1:14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4"/>
      <c r="N601" s="84"/>
    </row>
    <row r="602" spans="1:14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4"/>
      <c r="N602" s="84"/>
    </row>
    <row r="603" spans="1:14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4"/>
      <c r="N603" s="84"/>
    </row>
    <row r="604" spans="1:1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4"/>
      <c r="N604" s="84"/>
    </row>
    <row r="605" spans="1:14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4"/>
      <c r="N605" s="84"/>
    </row>
    <row r="606" spans="1:14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4"/>
      <c r="N606" s="84"/>
    </row>
    <row r="607" spans="1:14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4"/>
      <c r="N607" s="84"/>
    </row>
    <row r="608" spans="1:14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4"/>
      <c r="N608" s="84"/>
    </row>
    <row r="609" spans="1:14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4"/>
      <c r="N609" s="84"/>
    </row>
    <row r="610" spans="1:14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4"/>
      <c r="N610" s="84"/>
    </row>
    <row r="611" spans="1:14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4"/>
      <c r="N611" s="84"/>
    </row>
    <row r="612" spans="1:14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4"/>
      <c r="N612" s="84"/>
    </row>
    <row r="613" spans="1:14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4"/>
      <c r="N613" s="84"/>
    </row>
    <row r="614" spans="1: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4"/>
      <c r="N614" s="84"/>
    </row>
    <row r="615" spans="1:14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4"/>
      <c r="N615" s="84"/>
    </row>
    <row r="616" spans="1:14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4"/>
      <c r="N616" s="84"/>
    </row>
    <row r="617" spans="1:14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4"/>
      <c r="N617" s="84"/>
    </row>
    <row r="618" spans="1:14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4"/>
      <c r="N618" s="84"/>
    </row>
    <row r="619" spans="1:14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4"/>
      <c r="N619" s="84"/>
    </row>
    <row r="620" spans="1:14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4"/>
      <c r="N620" s="84"/>
    </row>
    <row r="621" spans="1:14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4"/>
      <c r="N621" s="84"/>
    </row>
    <row r="622" spans="1:14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4"/>
      <c r="N622" s="84"/>
    </row>
    <row r="623" spans="1:14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4"/>
      <c r="N623" s="84"/>
    </row>
    <row r="624" spans="1:1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4"/>
      <c r="N624" s="84"/>
    </row>
    <row r="625" spans="1:14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4"/>
      <c r="N625" s="84"/>
    </row>
    <row r="626" spans="1:14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4"/>
      <c r="N626" s="84"/>
    </row>
    <row r="627" spans="1:14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4"/>
      <c r="N627" s="84"/>
    </row>
    <row r="628" spans="1:14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4"/>
      <c r="N628" s="84"/>
    </row>
    <row r="629" spans="1:14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4"/>
      <c r="N629" s="84"/>
    </row>
    <row r="630" spans="1:14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4"/>
      <c r="N630" s="84"/>
    </row>
    <row r="631" spans="1:14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4"/>
      <c r="N631" s="84"/>
    </row>
    <row r="632" spans="1:14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4"/>
      <c r="N632" s="84"/>
    </row>
    <row r="633" spans="1:14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4"/>
      <c r="N633" s="84"/>
    </row>
    <row r="634" spans="1:1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4"/>
      <c r="N634" s="84"/>
    </row>
    <row r="635" spans="1:14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4"/>
      <c r="N635" s="84"/>
    </row>
    <row r="636" spans="1:14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4"/>
      <c r="N636" s="84"/>
    </row>
    <row r="637" spans="1:14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4"/>
      <c r="N637" s="84"/>
    </row>
    <row r="638" spans="1:14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4"/>
      <c r="N638" s="84"/>
    </row>
    <row r="639" spans="1:14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4"/>
      <c r="N639" s="84"/>
    </row>
    <row r="640" spans="1:14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4"/>
      <c r="N640" s="84"/>
    </row>
    <row r="641" spans="1:14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4"/>
      <c r="N641" s="84"/>
    </row>
    <row r="642" spans="1:14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4"/>
      <c r="N642" s="84"/>
    </row>
    <row r="643" spans="1:14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4"/>
      <c r="N643" s="84"/>
    </row>
    <row r="644" spans="1:1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4"/>
      <c r="N644" s="84"/>
    </row>
    <row r="645" spans="1:14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4"/>
      <c r="N645" s="84"/>
    </row>
    <row r="646" spans="1:14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4"/>
      <c r="N646" s="84"/>
    </row>
    <row r="647" spans="1:14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4"/>
      <c r="N647" s="84"/>
    </row>
    <row r="648" spans="1:14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4"/>
      <c r="N648" s="84"/>
    </row>
    <row r="649" spans="1:14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4"/>
      <c r="N649" s="84"/>
    </row>
    <row r="650" spans="1:14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4"/>
      <c r="N650" s="84"/>
    </row>
    <row r="651" spans="1:14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4"/>
      <c r="N651" s="84"/>
    </row>
    <row r="652" spans="1:14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4"/>
      <c r="N652" s="84"/>
    </row>
    <row r="653" spans="1:14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4"/>
      <c r="N653" s="84"/>
    </row>
    <row r="654" spans="1:1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4"/>
      <c r="N654" s="84"/>
    </row>
    <row r="655" spans="1:14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4"/>
      <c r="N655" s="84"/>
    </row>
    <row r="656" spans="1:14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4"/>
      <c r="N656" s="84"/>
    </row>
    <row r="657" spans="1:14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4"/>
      <c r="N657" s="84"/>
    </row>
    <row r="658" spans="1:14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4"/>
      <c r="N658" s="84"/>
    </row>
    <row r="659" spans="1:14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4"/>
      <c r="N659" s="84"/>
    </row>
    <row r="660" spans="1:14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4"/>
      <c r="N660" s="84"/>
    </row>
    <row r="661" spans="1:14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4"/>
      <c r="N661" s="84"/>
    </row>
    <row r="662" spans="1:14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4"/>
      <c r="N662" s="84"/>
    </row>
    <row r="663" spans="1:14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4"/>
      <c r="N663" s="84"/>
    </row>
    <row r="664" spans="1:1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4"/>
      <c r="N664" s="84"/>
    </row>
    <row r="665" spans="1:14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4"/>
      <c r="N665" s="84"/>
    </row>
    <row r="666" spans="1:14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4"/>
      <c r="N666" s="84"/>
    </row>
    <row r="667" spans="1:14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4"/>
      <c r="N667" s="84"/>
    </row>
    <row r="668" spans="1:14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4"/>
      <c r="N668" s="84"/>
    </row>
    <row r="669" spans="1:14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4"/>
      <c r="N669" s="84"/>
    </row>
    <row r="670" spans="1:14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4"/>
      <c r="N670" s="84"/>
    </row>
    <row r="671" spans="1:14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4"/>
      <c r="N671" s="84"/>
    </row>
    <row r="672" spans="1:14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4"/>
      <c r="N672" s="84"/>
    </row>
    <row r="673" spans="1:14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4"/>
      <c r="N673" s="84"/>
    </row>
    <row r="674" spans="1:1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4"/>
      <c r="N674" s="84"/>
    </row>
    <row r="675" spans="1:14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4"/>
      <c r="N675" s="84"/>
    </row>
    <row r="676" spans="1:14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4"/>
      <c r="N676" s="84"/>
    </row>
    <row r="677" spans="1:14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4"/>
      <c r="N677" s="84"/>
    </row>
    <row r="678" spans="1:14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4"/>
      <c r="N678" s="84"/>
    </row>
    <row r="679" spans="1:14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4"/>
      <c r="N679" s="84"/>
    </row>
    <row r="680" spans="1:14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4"/>
      <c r="N680" s="84"/>
    </row>
    <row r="681" spans="1:14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4"/>
      <c r="N681" s="84"/>
    </row>
    <row r="682" spans="1:14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4"/>
      <c r="N682" s="84"/>
    </row>
    <row r="683" spans="1:14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4"/>
      <c r="N683" s="84"/>
    </row>
    <row r="684" spans="1:1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4"/>
      <c r="N684" s="84"/>
    </row>
    <row r="685" spans="1:14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4"/>
      <c r="N685" s="84"/>
    </row>
    <row r="686" spans="1:14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4"/>
      <c r="N686" s="84"/>
    </row>
    <row r="687" spans="1:14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4"/>
      <c r="N687" s="84"/>
    </row>
    <row r="688" spans="1:14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4"/>
      <c r="N688" s="84"/>
    </row>
    <row r="689" spans="1:14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4"/>
      <c r="N689" s="84"/>
    </row>
    <row r="690" spans="1:14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4"/>
      <c r="N690" s="84"/>
    </row>
    <row r="691" spans="1:14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4"/>
      <c r="N691" s="84"/>
    </row>
    <row r="692" spans="1:14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4"/>
      <c r="N692" s="84"/>
    </row>
    <row r="693" spans="1:14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4"/>
      <c r="N693" s="84"/>
    </row>
    <row r="694" spans="1:1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4"/>
      <c r="N694" s="84"/>
    </row>
    <row r="695" spans="1:14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4"/>
      <c r="N695" s="84"/>
    </row>
    <row r="696" spans="1:14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4"/>
      <c r="N696" s="84"/>
    </row>
    <row r="697" spans="1:14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4"/>
      <c r="N697" s="84"/>
    </row>
    <row r="698" spans="1:14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4"/>
      <c r="N698" s="84"/>
    </row>
    <row r="699" spans="1:14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4"/>
      <c r="N699" s="84"/>
    </row>
    <row r="700" spans="1:14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4"/>
      <c r="N700" s="84"/>
    </row>
    <row r="701" spans="1:14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4"/>
      <c r="N701" s="84"/>
    </row>
    <row r="702" spans="1:14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4"/>
      <c r="N702" s="84"/>
    </row>
    <row r="703" spans="1:14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4"/>
      <c r="N703" s="84"/>
    </row>
    <row r="704" spans="1:1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4"/>
      <c r="N704" s="84"/>
    </row>
    <row r="705" spans="1:14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4"/>
      <c r="N705" s="84"/>
    </row>
    <row r="706" spans="1:14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4"/>
      <c r="N706" s="84"/>
    </row>
    <row r="707" spans="1:14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4"/>
      <c r="N707" s="84"/>
    </row>
    <row r="708" spans="1:14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4"/>
      <c r="N708" s="84"/>
    </row>
    <row r="709" spans="1:14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4"/>
      <c r="N709" s="84"/>
    </row>
    <row r="710" spans="1:14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4"/>
      <c r="N710" s="84"/>
    </row>
    <row r="711" spans="1:14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4"/>
      <c r="N711" s="84"/>
    </row>
    <row r="712" spans="1:14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4"/>
      <c r="N712" s="84"/>
    </row>
    <row r="713" spans="1:14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4"/>
      <c r="N713" s="84"/>
    </row>
    <row r="714" spans="1: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4"/>
      <c r="N714" s="84"/>
    </row>
    <row r="715" spans="1:14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4"/>
      <c r="N715" s="84"/>
    </row>
    <row r="716" spans="1:14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4"/>
      <c r="N716" s="84"/>
    </row>
    <row r="717" spans="1:14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4"/>
      <c r="N717" s="84"/>
    </row>
    <row r="718" spans="1:14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4"/>
      <c r="N718" s="84"/>
    </row>
    <row r="719" spans="1:14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4"/>
      <c r="N719" s="84"/>
    </row>
    <row r="720" spans="1:14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4"/>
      <c r="N720" s="84"/>
    </row>
    <row r="721" spans="1:14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4"/>
      <c r="N721" s="84"/>
    </row>
    <row r="722" spans="1:14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4"/>
      <c r="N722" s="84"/>
    </row>
    <row r="723" spans="1:14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4"/>
      <c r="N723" s="84"/>
    </row>
    <row r="724" spans="1:1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4"/>
      <c r="N724" s="84"/>
    </row>
    <row r="725" spans="1:14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4"/>
      <c r="N725" s="84"/>
    </row>
    <row r="726" spans="1:14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4"/>
      <c r="N726" s="84"/>
    </row>
    <row r="727" spans="1:14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4"/>
      <c r="N727" s="84"/>
    </row>
    <row r="728" spans="1:14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4"/>
      <c r="N728" s="84"/>
    </row>
    <row r="729" spans="1:14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4"/>
      <c r="N729" s="84"/>
    </row>
    <row r="730" spans="1:14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4"/>
      <c r="N730" s="84"/>
    </row>
    <row r="731" spans="1:14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4"/>
      <c r="N731" s="84"/>
    </row>
    <row r="732" spans="1:14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4"/>
      <c r="N732" s="84"/>
    </row>
    <row r="733" spans="1:14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4"/>
      <c r="N733" s="84"/>
    </row>
    <row r="734" spans="1:1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4"/>
      <c r="N734" s="84"/>
    </row>
    <row r="735" spans="1:14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4"/>
      <c r="N735" s="84"/>
    </row>
    <row r="736" spans="1:14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4"/>
      <c r="N736" s="84"/>
    </row>
    <row r="737" spans="1:14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4"/>
      <c r="N737" s="84"/>
    </row>
    <row r="738" spans="1:14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4"/>
      <c r="N738" s="84"/>
    </row>
    <row r="739" spans="1:14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4"/>
      <c r="N739" s="84"/>
    </row>
    <row r="740" spans="1:14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4"/>
      <c r="N740" s="84"/>
    </row>
    <row r="741" spans="1:14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4"/>
      <c r="N741" s="84"/>
    </row>
    <row r="742" spans="1:14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4"/>
      <c r="N742" s="84"/>
    </row>
    <row r="743" spans="1:14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4"/>
      <c r="N743" s="84"/>
    </row>
    <row r="744" spans="1:1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4"/>
      <c r="N744" s="84"/>
    </row>
    <row r="745" spans="1:14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4"/>
      <c r="N745" s="84"/>
    </row>
    <row r="746" spans="1:14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4"/>
      <c r="N746" s="84"/>
    </row>
    <row r="747" spans="1:14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4"/>
      <c r="N747" s="84"/>
    </row>
    <row r="748" spans="1:14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4"/>
      <c r="N748" s="84"/>
    </row>
    <row r="749" spans="1:14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4"/>
      <c r="N749" s="84"/>
    </row>
    <row r="750" spans="1:14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4"/>
      <c r="N750" s="84"/>
    </row>
    <row r="751" spans="1:14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4"/>
      <c r="N751" s="84"/>
    </row>
    <row r="752" spans="1:14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4"/>
      <c r="N752" s="84"/>
    </row>
    <row r="753" spans="1:14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4"/>
      <c r="N753" s="84"/>
    </row>
    <row r="754" spans="1:1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4"/>
      <c r="N754" s="84"/>
    </row>
    <row r="755" spans="1:14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4"/>
      <c r="N755" s="84"/>
    </row>
    <row r="756" spans="1:14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4"/>
      <c r="N756" s="84"/>
    </row>
    <row r="757" spans="1:14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4"/>
      <c r="N757" s="84"/>
    </row>
    <row r="758" spans="1:14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4"/>
      <c r="N758" s="84"/>
    </row>
    <row r="759" spans="1:14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4"/>
      <c r="N759" s="84"/>
    </row>
    <row r="760" spans="1:14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4"/>
      <c r="N760" s="84"/>
    </row>
    <row r="761" spans="1:14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4"/>
      <c r="N761" s="84"/>
    </row>
    <row r="762" spans="1:14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4"/>
      <c r="N762" s="84"/>
    </row>
    <row r="763" spans="1:14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4"/>
      <c r="N763" s="84"/>
    </row>
    <row r="764" spans="1:1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4"/>
      <c r="N764" s="84"/>
    </row>
    <row r="765" spans="1:14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4"/>
      <c r="N765" s="84"/>
    </row>
    <row r="766" spans="1:14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4"/>
      <c r="N766" s="84"/>
    </row>
    <row r="767" spans="1:14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4"/>
      <c r="N767" s="84"/>
    </row>
    <row r="768" spans="1:14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4"/>
      <c r="N768" s="84"/>
    </row>
    <row r="769" spans="1:14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4"/>
      <c r="N769" s="84"/>
    </row>
    <row r="770" spans="1:14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4"/>
      <c r="N770" s="84"/>
    </row>
    <row r="771" spans="1:14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4"/>
      <c r="N771" s="84"/>
    </row>
    <row r="772" spans="1:14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4"/>
      <c r="N772" s="84"/>
    </row>
    <row r="773" spans="1:14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4"/>
      <c r="N773" s="84"/>
    </row>
    <row r="774" spans="1:1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4"/>
      <c r="N774" s="84"/>
    </row>
    <row r="775" spans="1:14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4"/>
      <c r="N775" s="84"/>
    </row>
    <row r="776" spans="1:14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4"/>
      <c r="N776" s="84"/>
    </row>
    <row r="777" spans="1:14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4"/>
      <c r="N777" s="84"/>
    </row>
    <row r="778" spans="1:14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4"/>
      <c r="N778" s="84"/>
    </row>
    <row r="779" spans="1:14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4"/>
      <c r="N779" s="84"/>
    </row>
    <row r="780" spans="1:14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4"/>
      <c r="N780" s="84"/>
    </row>
    <row r="781" spans="1:14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4"/>
      <c r="N781" s="84"/>
    </row>
    <row r="782" spans="1:14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4"/>
      <c r="N782" s="84"/>
    </row>
    <row r="783" spans="1:14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4"/>
      <c r="N783" s="84"/>
    </row>
    <row r="784" spans="1:1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4"/>
      <c r="N784" s="84"/>
    </row>
    <row r="785" spans="1:14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4"/>
      <c r="N785" s="84"/>
    </row>
    <row r="786" spans="1:14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4"/>
      <c r="N786" s="84"/>
    </row>
    <row r="787" spans="1:14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4"/>
      <c r="N787" s="84"/>
    </row>
    <row r="788" spans="1:14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4"/>
      <c r="N788" s="84"/>
    </row>
    <row r="789" spans="1:14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4"/>
      <c r="N789" s="84"/>
    </row>
    <row r="790" spans="1:14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4"/>
      <c r="N790" s="84"/>
    </row>
    <row r="791" spans="1:14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4"/>
      <c r="N791" s="84"/>
    </row>
    <row r="792" spans="1:14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4"/>
      <c r="N792" s="84"/>
    </row>
    <row r="793" spans="1:14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4"/>
      <c r="N793" s="84"/>
    </row>
    <row r="794" spans="1:1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4"/>
      <c r="N794" s="84"/>
    </row>
    <row r="795" spans="1:14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4"/>
      <c r="N795" s="84"/>
    </row>
    <row r="796" spans="1:14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4"/>
      <c r="N796" s="84"/>
    </row>
    <row r="797" spans="1:14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4"/>
      <c r="N797" s="84"/>
    </row>
    <row r="798" spans="1:14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4"/>
      <c r="N798" s="84"/>
    </row>
    <row r="799" spans="1:14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4"/>
      <c r="N799" s="84"/>
    </row>
    <row r="800" spans="1:14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4"/>
      <c r="N800" s="84"/>
    </row>
    <row r="801" spans="1:14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4"/>
      <c r="N801" s="84"/>
    </row>
    <row r="802" spans="1:14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4"/>
      <c r="N802" s="84"/>
    </row>
    <row r="803" spans="1:14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4"/>
      <c r="N803" s="84"/>
    </row>
    <row r="804" spans="1:1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4"/>
      <c r="N804" s="84"/>
    </row>
    <row r="805" spans="1:14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4"/>
      <c r="N805" s="84"/>
    </row>
    <row r="806" spans="1:14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4"/>
      <c r="N806" s="84"/>
    </row>
    <row r="807" spans="1:14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4"/>
      <c r="N807" s="84"/>
    </row>
    <row r="808" spans="1:14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4"/>
      <c r="N808" s="84"/>
    </row>
    <row r="809" spans="1:14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4"/>
      <c r="N809" s="84"/>
    </row>
    <row r="810" spans="1:14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4"/>
      <c r="N810" s="84"/>
    </row>
    <row r="811" spans="1:14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4"/>
      <c r="N811" s="84"/>
    </row>
    <row r="812" spans="1:14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4"/>
      <c r="N812" s="84"/>
    </row>
    <row r="813" spans="1:14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4"/>
      <c r="N813" s="84"/>
    </row>
    <row r="814" spans="1: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4"/>
      <c r="N814" s="84"/>
    </row>
    <row r="815" spans="1:14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4"/>
      <c r="N815" s="84"/>
    </row>
    <row r="816" spans="1:14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4"/>
      <c r="N816" s="84"/>
    </row>
    <row r="817" spans="1:1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4"/>
      <c r="N817" s="84"/>
    </row>
    <row r="818" spans="1:14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4"/>
      <c r="N818" s="84"/>
    </row>
    <row r="819" spans="1:14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4"/>
      <c r="N819" s="84"/>
    </row>
    <row r="820" spans="1:14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4"/>
      <c r="N820" s="84"/>
    </row>
    <row r="821" spans="1:14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4"/>
      <c r="N821" s="84"/>
    </row>
    <row r="822" spans="1:14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4"/>
      <c r="N822" s="84"/>
    </row>
    <row r="823" spans="1:14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4"/>
      <c r="N823" s="84"/>
    </row>
    <row r="824" spans="1:1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4"/>
      <c r="N824" s="84"/>
    </row>
    <row r="825" spans="1:14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4"/>
      <c r="N825" s="84"/>
    </row>
    <row r="826" spans="1:14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4"/>
      <c r="N826" s="84"/>
    </row>
    <row r="827" spans="1:14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4"/>
      <c r="N827" s="84"/>
    </row>
    <row r="828" spans="1:14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4"/>
      <c r="N828" s="84"/>
    </row>
    <row r="829" spans="1:14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4"/>
      <c r="N829" s="84"/>
    </row>
    <row r="830" spans="1:14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4"/>
      <c r="N830" s="84"/>
    </row>
    <row r="831" spans="1:14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4"/>
      <c r="N831" s="84"/>
    </row>
    <row r="832" spans="1:14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4"/>
      <c r="N832" s="84"/>
    </row>
    <row r="833" spans="1:14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4"/>
      <c r="N833" s="84"/>
    </row>
    <row r="834" spans="1:1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4"/>
      <c r="N834" s="84"/>
    </row>
    <row r="835" spans="1:14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4"/>
      <c r="N835" s="84"/>
    </row>
    <row r="836" spans="1:14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4"/>
      <c r="N836" s="84"/>
    </row>
    <row r="837" spans="1:14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4"/>
      <c r="N837" s="84"/>
    </row>
    <row r="838" spans="1:14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4"/>
      <c r="N838" s="84"/>
    </row>
    <row r="839" spans="1:14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4"/>
      <c r="N839" s="84"/>
    </row>
    <row r="840" spans="1:14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4"/>
      <c r="N840" s="84"/>
    </row>
    <row r="841" spans="1:14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4"/>
      <c r="N841" s="84"/>
    </row>
    <row r="842" spans="1:14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4"/>
      <c r="N842" s="84"/>
    </row>
    <row r="843" spans="1:14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4"/>
      <c r="N843" s="84"/>
    </row>
    <row r="844" spans="1:1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4"/>
      <c r="N844" s="84"/>
    </row>
    <row r="845" spans="1:14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4"/>
      <c r="N845" s="84"/>
    </row>
    <row r="846" spans="1:14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4"/>
      <c r="N846" s="84"/>
    </row>
    <row r="847" spans="1:14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4"/>
      <c r="N847" s="84"/>
    </row>
    <row r="848" spans="1:14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4"/>
      <c r="N848" s="84"/>
    </row>
    <row r="849" spans="1:14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4"/>
      <c r="N849" s="84"/>
    </row>
    <row r="850" spans="1:14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4"/>
      <c r="N850" s="84"/>
    </row>
    <row r="851" spans="1:14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4"/>
      <c r="N851" s="84"/>
    </row>
    <row r="852" spans="1:14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4"/>
      <c r="N852" s="84"/>
    </row>
    <row r="853" spans="1:14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4"/>
      <c r="N853" s="84"/>
    </row>
    <row r="854" spans="1:1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4"/>
      <c r="N854" s="84"/>
    </row>
    <row r="855" spans="1:14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4"/>
      <c r="N855" s="84"/>
    </row>
    <row r="856" spans="1:14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4"/>
      <c r="N856" s="84"/>
    </row>
    <row r="857" spans="1:14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4"/>
      <c r="N857" s="84"/>
    </row>
    <row r="858" spans="1:14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4"/>
      <c r="N858" s="84"/>
    </row>
    <row r="859" spans="1:14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4"/>
      <c r="N859" s="84"/>
    </row>
    <row r="860" spans="1:14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4"/>
      <c r="N860" s="84"/>
    </row>
    <row r="861" spans="1:14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4"/>
      <c r="N861" s="84"/>
    </row>
    <row r="862" spans="1:14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4"/>
      <c r="N862" s="84"/>
    </row>
    <row r="863" spans="1:14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4"/>
      <c r="N863" s="84"/>
    </row>
    <row r="864" spans="1:1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4"/>
      <c r="N864" s="84"/>
    </row>
    <row r="865" spans="1:14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4"/>
      <c r="N865" s="84"/>
    </row>
    <row r="866" spans="1:14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4"/>
      <c r="N866" s="84"/>
    </row>
    <row r="867" spans="1:14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4"/>
      <c r="N867" s="84"/>
    </row>
    <row r="868" spans="1:14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4"/>
      <c r="N868" s="84"/>
    </row>
    <row r="869" spans="1:14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4"/>
      <c r="N869" s="84"/>
    </row>
    <row r="870" spans="1:14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4"/>
      <c r="N870" s="84"/>
    </row>
    <row r="871" spans="1:14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4"/>
      <c r="N871" s="84"/>
    </row>
    <row r="872" spans="1:14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4"/>
      <c r="N872" s="84"/>
    </row>
    <row r="873" spans="1:14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4"/>
      <c r="N873" s="84"/>
    </row>
    <row r="874" spans="1:1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4"/>
      <c r="N874" s="84"/>
    </row>
    <row r="875" spans="1:14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4"/>
      <c r="N875" s="84"/>
    </row>
    <row r="876" spans="1:14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4"/>
      <c r="N876" s="84"/>
    </row>
    <row r="877" spans="1:14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4"/>
      <c r="N877" s="84"/>
    </row>
    <row r="878" spans="1:14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4"/>
      <c r="N878" s="84"/>
    </row>
    <row r="879" spans="1:14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4"/>
      <c r="N879" s="84"/>
    </row>
    <row r="880" spans="1:14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4"/>
      <c r="N880" s="84"/>
    </row>
    <row r="881" spans="1:14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4"/>
      <c r="N881" s="84"/>
    </row>
    <row r="882" spans="1:14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4"/>
      <c r="N882" s="84"/>
    </row>
    <row r="883" spans="1:14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4"/>
      <c r="N883" s="84"/>
    </row>
    <row r="884" spans="1:1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4"/>
      <c r="N884" s="84"/>
    </row>
    <row r="885" spans="1:14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4"/>
      <c r="N885" s="84"/>
    </row>
    <row r="886" spans="1:14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4"/>
      <c r="N886" s="84"/>
    </row>
    <row r="887" spans="1:14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4"/>
      <c r="N887" s="84"/>
    </row>
    <row r="888" spans="1:14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4"/>
      <c r="N888" s="84"/>
    </row>
    <row r="889" spans="1:14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4"/>
      <c r="N889" s="84"/>
    </row>
    <row r="890" spans="1:14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4"/>
      <c r="N890" s="84"/>
    </row>
    <row r="891" spans="1:14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4"/>
      <c r="N891" s="84"/>
    </row>
    <row r="892" spans="1:14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4"/>
      <c r="N892" s="84"/>
    </row>
    <row r="893" spans="1:14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4"/>
      <c r="N893" s="84"/>
    </row>
    <row r="894" spans="1:1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4"/>
      <c r="N894" s="84"/>
    </row>
    <row r="895" spans="1:14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4"/>
      <c r="N895" s="84"/>
    </row>
    <row r="896" spans="1:14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4"/>
      <c r="N896" s="84"/>
    </row>
    <row r="897" spans="1:14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4"/>
      <c r="N897" s="84"/>
    </row>
    <row r="898" spans="1:14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4"/>
      <c r="N898" s="84"/>
    </row>
    <row r="899" spans="1:14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4"/>
      <c r="N899" s="84"/>
    </row>
    <row r="900" spans="1:14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4"/>
      <c r="N900" s="84"/>
    </row>
    <row r="901" spans="1:14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4"/>
      <c r="N901" s="84"/>
    </row>
    <row r="902" spans="1:14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4"/>
      <c r="N902" s="84"/>
    </row>
    <row r="903" spans="1:14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4"/>
      <c r="N903" s="84"/>
    </row>
    <row r="904" spans="1:1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4"/>
      <c r="N904" s="84"/>
    </row>
    <row r="905" spans="1:14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4"/>
      <c r="N905" s="84"/>
    </row>
    <row r="906" spans="1:14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4"/>
      <c r="N906" s="84"/>
    </row>
    <row r="907" spans="1:14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4"/>
      <c r="N907" s="84"/>
    </row>
    <row r="908" spans="1:14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4"/>
      <c r="N908" s="84"/>
    </row>
    <row r="909" spans="1:14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4"/>
      <c r="N909" s="84"/>
    </row>
    <row r="910" spans="1:14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4"/>
      <c r="N910" s="84"/>
    </row>
    <row r="911" spans="1:14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4"/>
      <c r="N911" s="84"/>
    </row>
    <row r="912" spans="1:14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4"/>
      <c r="N912" s="84"/>
    </row>
    <row r="913" spans="1:14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4"/>
      <c r="N913" s="84"/>
    </row>
    <row r="914" spans="1: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4"/>
      <c r="N914" s="84"/>
    </row>
    <row r="915" spans="1:14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4"/>
      <c r="N915" s="84"/>
    </row>
    <row r="916" spans="1:14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4"/>
      <c r="N916" s="84"/>
    </row>
    <row r="917" spans="1:14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4"/>
      <c r="N917" s="84"/>
    </row>
    <row r="918" spans="1:14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4"/>
      <c r="N918" s="84"/>
    </row>
    <row r="919" spans="1:14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4"/>
      <c r="N919" s="84"/>
    </row>
    <row r="920" spans="1:14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4"/>
      <c r="N920" s="84"/>
    </row>
    <row r="921" spans="1:14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4"/>
      <c r="N921" s="84"/>
    </row>
    <row r="922" spans="1:14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4"/>
      <c r="N922" s="84"/>
    </row>
    <row r="923" spans="1:14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4"/>
      <c r="N923" s="84"/>
    </row>
    <row r="924" spans="1:1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4"/>
      <c r="N924" s="84"/>
    </row>
    <row r="925" spans="1:14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4"/>
      <c r="N925" s="84"/>
    </row>
    <row r="926" spans="1:14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4"/>
      <c r="N926" s="84"/>
    </row>
    <row r="927" spans="1:14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4"/>
      <c r="N927" s="84"/>
    </row>
    <row r="928" spans="1:14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4"/>
      <c r="N928" s="84"/>
    </row>
    <row r="929" spans="1:14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4"/>
      <c r="N929" s="84"/>
    </row>
    <row r="930" spans="1:14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4"/>
      <c r="N930" s="84"/>
    </row>
    <row r="931" spans="1:14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4"/>
      <c r="N931" s="84"/>
    </row>
    <row r="932" spans="1:14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4"/>
      <c r="N932" s="84"/>
    </row>
    <row r="933" spans="1:14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4"/>
      <c r="N933" s="84"/>
    </row>
    <row r="934" spans="1:1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4"/>
      <c r="N934" s="84"/>
    </row>
    <row r="935" spans="1:14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4"/>
      <c r="N935" s="84"/>
    </row>
    <row r="936" spans="1:14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4"/>
      <c r="N936" s="84"/>
    </row>
    <row r="937" spans="1:14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4"/>
      <c r="N937" s="84"/>
    </row>
    <row r="938" spans="1:14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4"/>
      <c r="N938" s="84"/>
    </row>
    <row r="939" spans="1:14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4"/>
      <c r="N939" s="84"/>
    </row>
    <row r="940" spans="1:14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4"/>
      <c r="N940" s="84"/>
    </row>
    <row r="941" spans="1:14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4"/>
      <c r="N941" s="84"/>
    </row>
    <row r="942" spans="1:14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4"/>
      <c r="N942" s="84"/>
    </row>
    <row r="943" spans="1:14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4"/>
      <c r="N943" s="84"/>
    </row>
    <row r="944" spans="1:1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4"/>
      <c r="N944" s="84"/>
    </row>
    <row r="945" spans="1:14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4"/>
      <c r="N945" s="84"/>
    </row>
    <row r="946" spans="1:14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4"/>
      <c r="N946" s="84"/>
    </row>
    <row r="947" spans="1:14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4"/>
      <c r="N947" s="84"/>
    </row>
    <row r="948" spans="1:14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4"/>
      <c r="N948" s="84"/>
    </row>
    <row r="949" spans="1:14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4"/>
      <c r="N949" s="84"/>
    </row>
    <row r="950" spans="1:14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4"/>
      <c r="N950" s="84"/>
    </row>
    <row r="951" spans="1:14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4"/>
      <c r="N951" s="84"/>
    </row>
    <row r="952" spans="1:14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4"/>
      <c r="N952" s="84"/>
    </row>
    <row r="953" spans="1:14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4"/>
      <c r="N953" s="84"/>
    </row>
    <row r="954" spans="1:1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4"/>
      <c r="N954" s="84"/>
    </row>
    <row r="955" spans="1:14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4"/>
      <c r="N955" s="84"/>
    </row>
    <row r="956" spans="1:14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4"/>
      <c r="N956" s="84"/>
    </row>
    <row r="957" spans="1:14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4"/>
      <c r="N957" s="84"/>
    </row>
    <row r="958" spans="1:14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4"/>
      <c r="N958" s="84"/>
    </row>
    <row r="959" spans="1:14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4"/>
      <c r="N959" s="84"/>
    </row>
    <row r="960" spans="1:14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4"/>
      <c r="N960" s="84"/>
    </row>
    <row r="961" spans="1:14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4"/>
      <c r="N961" s="84"/>
    </row>
    <row r="962" spans="1:14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4"/>
      <c r="N962" s="84"/>
    </row>
    <row r="963" spans="1:14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4"/>
      <c r="N963" s="84"/>
    </row>
    <row r="964" spans="1:1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4"/>
      <c r="N964" s="84"/>
    </row>
    <row r="965" spans="1:14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4"/>
      <c r="N965" s="84"/>
    </row>
    <row r="966" spans="1:14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4"/>
      <c r="N966" s="84"/>
    </row>
    <row r="967" spans="1:14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4"/>
      <c r="N967" s="84"/>
    </row>
    <row r="968" spans="1:14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4"/>
      <c r="N968" s="84"/>
    </row>
    <row r="969" spans="1:14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4"/>
      <c r="N969" s="84"/>
    </row>
    <row r="970" spans="1:14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4"/>
      <c r="N970" s="84"/>
    </row>
    <row r="971" spans="1:14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4"/>
      <c r="N971" s="84"/>
    </row>
    <row r="972" spans="1:14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4"/>
      <c r="N972" s="84"/>
    </row>
    <row r="973" spans="1:14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4"/>
      <c r="N973" s="84"/>
    </row>
    <row r="974" spans="1:1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4"/>
      <c r="N974" s="84"/>
    </row>
    <row r="975" spans="1:14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4"/>
      <c r="N975" s="84"/>
    </row>
    <row r="976" spans="1:14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4"/>
      <c r="N976" s="84"/>
    </row>
    <row r="977" spans="1:14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4"/>
      <c r="N977" s="84"/>
    </row>
    <row r="978" spans="1:14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4"/>
      <c r="N978" s="84"/>
    </row>
    <row r="979" spans="1:14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4"/>
      <c r="N979" s="84"/>
    </row>
    <row r="980" spans="1:14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4"/>
      <c r="N980" s="84"/>
    </row>
    <row r="981" spans="1:14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4"/>
      <c r="N981" s="84"/>
    </row>
    <row r="982" spans="1:14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4"/>
      <c r="N982" s="84"/>
    </row>
    <row r="983" spans="1:14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4"/>
      <c r="N983" s="84"/>
    </row>
    <row r="984" spans="1:1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4"/>
      <c r="N984" s="84"/>
    </row>
    <row r="985" spans="1:14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4"/>
      <c r="N985" s="84"/>
    </row>
    <row r="986" spans="1:14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4"/>
      <c r="N986" s="84"/>
    </row>
    <row r="987" spans="1:14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4"/>
      <c r="N987" s="84"/>
    </row>
    <row r="988" spans="1:14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4"/>
      <c r="N988" s="84"/>
    </row>
    <row r="989" spans="1:14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4"/>
      <c r="N989" s="84"/>
    </row>
    <row r="990" spans="1:14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4"/>
      <c r="N990" s="84"/>
    </row>
    <row r="991" spans="1:14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4"/>
      <c r="N991" s="84"/>
    </row>
    <row r="992" spans="1:14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4"/>
      <c r="N992" s="84"/>
    </row>
    <row r="993" spans="1:14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4"/>
      <c r="N993" s="84"/>
    </row>
    <row r="994" spans="1:1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4"/>
      <c r="N994" s="84"/>
    </row>
    <row r="995" spans="1:14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4"/>
      <c r="N995" s="84"/>
    </row>
    <row r="996" spans="1:14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4"/>
      <c r="N996" s="84"/>
    </row>
    <row r="997" spans="1:14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4"/>
      <c r="N997" s="84"/>
    </row>
    <row r="998" spans="1:14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4"/>
      <c r="N998" s="84"/>
    </row>
    <row r="999" spans="1:14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4"/>
      <c r="N999" s="84"/>
    </row>
    <row r="1000" spans="1:14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4"/>
      <c r="N1000" s="84"/>
    </row>
    <row r="1001" spans="1:14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4"/>
      <c r="N1001" s="84"/>
    </row>
    <row r="1002" spans="1:14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4"/>
      <c r="N1002" s="84"/>
    </row>
    <row r="1003" spans="1:14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4"/>
      <c r="N1003" s="84"/>
    </row>
    <row r="1004" spans="1:1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4"/>
      <c r="N1004" s="84"/>
    </row>
    <row r="1005" spans="1:14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4"/>
      <c r="N1005" s="84"/>
    </row>
    <row r="1006" spans="1:14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4"/>
      <c r="N1006" s="84"/>
    </row>
    <row r="1007" spans="1:14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4"/>
      <c r="N1007" s="84"/>
    </row>
    <row r="1008" spans="1:14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4"/>
      <c r="N1008" s="84"/>
    </row>
    <row r="1009" spans="1:14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4"/>
      <c r="N1009" s="84"/>
    </row>
    <row r="1010" spans="1:14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4"/>
      <c r="N1010" s="84"/>
    </row>
  </sheetData>
  <mergeCells count="66"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H7:I7"/>
    <mergeCell ref="J7:K7"/>
    <mergeCell ref="H8:I8"/>
    <mergeCell ref="J8:K8"/>
    <mergeCell ref="H9:I9"/>
    <mergeCell ref="J9:K9"/>
    <mergeCell ref="D11:E11"/>
    <mergeCell ref="F11:G11"/>
    <mergeCell ref="H11:I11"/>
    <mergeCell ref="J11:K11"/>
    <mergeCell ref="D14:L14"/>
    <mergeCell ref="O14:S14"/>
    <mergeCell ref="D15:L15"/>
    <mergeCell ref="D16:E16"/>
    <mergeCell ref="F16:G16"/>
    <mergeCell ref="H16:I16"/>
    <mergeCell ref="J16:K16"/>
    <mergeCell ref="D17:E17"/>
    <mergeCell ref="F17:G17"/>
    <mergeCell ref="H17:I17"/>
    <mergeCell ref="J17:K17"/>
    <mergeCell ref="D18:E18"/>
    <mergeCell ref="F18:G18"/>
    <mergeCell ref="H18:I18"/>
    <mergeCell ref="J18:K18"/>
    <mergeCell ref="D19:E19"/>
    <mergeCell ref="F19:G19"/>
    <mergeCell ref="H19:I19"/>
    <mergeCell ref="J19:K19"/>
    <mergeCell ref="D20:E20"/>
    <mergeCell ref="F20:G20"/>
    <mergeCell ref="H20:I20"/>
    <mergeCell ref="J20:K20"/>
    <mergeCell ref="J26:K26"/>
    <mergeCell ref="J21:K21"/>
    <mergeCell ref="J22:K22"/>
    <mergeCell ref="D23:E23"/>
    <mergeCell ref="F23:G23"/>
    <mergeCell ref="H23:I23"/>
    <mergeCell ref="J23:K23"/>
    <mergeCell ref="A1:L1"/>
    <mergeCell ref="D30:L30"/>
    <mergeCell ref="D32:H32"/>
    <mergeCell ref="D27:E27"/>
    <mergeCell ref="F27:G27"/>
    <mergeCell ref="H27:I27"/>
    <mergeCell ref="J27:K27"/>
    <mergeCell ref="D28:E28"/>
    <mergeCell ref="F28:G28"/>
    <mergeCell ref="H28:I28"/>
    <mergeCell ref="J28:K28"/>
    <mergeCell ref="J24:K24"/>
    <mergeCell ref="J25:K25"/>
    <mergeCell ref="D26:E26"/>
    <mergeCell ref="F26:G26"/>
    <mergeCell ref="H26:I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topLeftCell="A31" zoomScale="85" zoomScaleNormal="85" zoomScalePageLayoutView="85" workbookViewId="0">
      <pane xSplit="1" topLeftCell="B1" activePane="topRight" state="frozen"/>
      <selection pane="topRight" activeCell="H48" sqref="H48"/>
    </sheetView>
  </sheetViews>
  <sheetFormatPr defaultColWidth="15.140625" defaultRowHeight="15" customHeight="1"/>
  <cols>
    <col min="1" max="1" width="21" style="12" customWidth="1"/>
    <col min="2" max="2" width="16.7109375" style="12" customWidth="1"/>
    <col min="3" max="3" width="13.28515625" style="12" customWidth="1"/>
    <col min="4" max="4" width="15" style="12" customWidth="1"/>
    <col min="5" max="5" width="12.85546875" style="12" customWidth="1"/>
    <col min="6" max="6" width="15" style="12" customWidth="1"/>
    <col min="7" max="7" width="14.140625" style="12" customWidth="1"/>
    <col min="8" max="9" width="15.140625" style="12"/>
    <col min="10" max="10" width="19.140625" style="12" customWidth="1"/>
    <col min="11" max="11" width="21" style="12" customWidth="1"/>
    <col min="12" max="12" width="22.28515625" style="12" customWidth="1"/>
    <col min="13" max="16384" width="15.140625" style="12"/>
  </cols>
  <sheetData>
    <row r="1" spans="1:16">
      <c r="A1" s="2"/>
      <c r="B1" s="2"/>
      <c r="C1" s="2"/>
      <c r="D1" s="8"/>
      <c r="E1" s="8"/>
      <c r="F1" s="8"/>
      <c r="G1" s="13"/>
      <c r="H1" s="13"/>
      <c r="I1" s="13"/>
      <c r="J1" s="8"/>
      <c r="K1" s="8"/>
      <c r="L1" s="8"/>
    </row>
    <row r="2" spans="1:16" ht="45">
      <c r="A2" s="8" t="s">
        <v>11</v>
      </c>
      <c r="B2" s="61"/>
      <c r="C2" s="14" t="s">
        <v>26</v>
      </c>
      <c r="D2" s="50"/>
      <c r="E2" s="50"/>
      <c r="F2" s="15"/>
      <c r="G2" s="16"/>
      <c r="H2" s="8"/>
      <c r="I2" s="59" t="s">
        <v>27</v>
      </c>
      <c r="J2" s="41" t="s">
        <v>28</v>
      </c>
    </row>
    <row r="3" spans="1:16" ht="45">
      <c r="A3" s="8"/>
      <c r="B3" s="17" t="s">
        <v>29</v>
      </c>
      <c r="C3" s="17" t="s">
        <v>30</v>
      </c>
      <c r="D3" s="17" t="s">
        <v>31</v>
      </c>
      <c r="E3" s="18"/>
      <c r="F3" s="19" t="s">
        <v>32</v>
      </c>
      <c r="G3" s="20" t="s">
        <v>33</v>
      </c>
      <c r="H3" s="53"/>
      <c r="I3" s="41">
        <v>45</v>
      </c>
      <c r="J3" s="21">
        <v>7</v>
      </c>
      <c r="N3" s="2"/>
      <c r="O3" s="2"/>
      <c r="P3" s="2"/>
    </row>
    <row r="4" spans="1:16">
      <c r="A4" s="8"/>
      <c r="B4" s="22">
        <v>64</v>
      </c>
      <c r="C4" s="22">
        <v>100</v>
      </c>
      <c r="D4" s="23">
        <v>22</v>
      </c>
      <c r="E4" s="24"/>
      <c r="F4" s="25">
        <v>600</v>
      </c>
      <c r="G4" s="26">
        <v>35</v>
      </c>
      <c r="H4" s="27"/>
      <c r="I4" s="41">
        <v>7</v>
      </c>
      <c r="J4" s="21">
        <v>7</v>
      </c>
    </row>
    <row r="5" spans="1:16">
      <c r="A5" s="2"/>
      <c r="B5" s="2"/>
      <c r="C5" s="2"/>
      <c r="D5" s="53"/>
      <c r="E5" s="53"/>
      <c r="H5" s="27"/>
      <c r="I5" s="41">
        <v>0.17</v>
      </c>
      <c r="J5" s="21">
        <v>4.2000000000000003E-2</v>
      </c>
    </row>
    <row r="6" spans="1:16">
      <c r="A6" s="2"/>
      <c r="B6" s="2"/>
      <c r="C6" s="2"/>
      <c r="D6" s="53"/>
      <c r="E6" s="53"/>
      <c r="G6" s="2"/>
      <c r="H6" s="27"/>
      <c r="I6" s="41">
        <v>7</v>
      </c>
      <c r="J6" s="21">
        <v>7</v>
      </c>
    </row>
    <row r="7" spans="1:16">
      <c r="A7" s="2"/>
      <c r="B7" s="2"/>
      <c r="C7" s="27"/>
      <c r="D7" s="53"/>
      <c r="E7" s="53"/>
      <c r="G7" s="2"/>
      <c r="H7" s="27"/>
      <c r="I7" s="41">
        <v>0</v>
      </c>
      <c r="J7" s="21">
        <v>0</v>
      </c>
    </row>
    <row r="8" spans="1:16">
      <c r="A8" s="2"/>
      <c r="B8" s="2"/>
      <c r="C8" s="2"/>
      <c r="D8" s="53"/>
      <c r="E8" s="53"/>
      <c r="G8" s="2"/>
      <c r="H8" s="2"/>
      <c r="I8" s="27"/>
    </row>
    <row r="9" spans="1:16">
      <c r="A9" s="2"/>
      <c r="B9" s="2"/>
      <c r="C9" s="2"/>
      <c r="D9" s="53"/>
      <c r="E9" s="53"/>
      <c r="G9" s="2"/>
      <c r="H9" s="2"/>
      <c r="I9" s="2"/>
      <c r="L9" s="2"/>
    </row>
    <row r="10" spans="1:16">
      <c r="A10" s="7" t="s">
        <v>25</v>
      </c>
    </row>
    <row r="11" spans="1:16">
      <c r="A11" s="2"/>
      <c r="B11" s="2"/>
      <c r="C11" s="2"/>
      <c r="D11" s="2"/>
      <c r="E11" s="2"/>
      <c r="K11" s="62"/>
      <c r="L11" s="28" t="s">
        <v>34</v>
      </c>
      <c r="M11" s="29"/>
      <c r="N11" s="30"/>
      <c r="O11" s="2"/>
      <c r="P11" s="77"/>
    </row>
    <row r="12" spans="1:16" ht="30.6" customHeight="1">
      <c r="A12" s="2"/>
      <c r="B12" s="2"/>
      <c r="C12" s="2" t="s">
        <v>35</v>
      </c>
      <c r="D12" s="31" t="s">
        <v>36</v>
      </c>
      <c r="E12" s="94" t="s">
        <v>37</v>
      </c>
      <c r="F12" s="94" t="s">
        <v>38</v>
      </c>
      <c r="G12" s="6" t="s">
        <v>67</v>
      </c>
      <c r="H12" s="87" t="s">
        <v>68</v>
      </c>
      <c r="I12" s="105" t="s">
        <v>70</v>
      </c>
      <c r="J12" s="87" t="s">
        <v>69</v>
      </c>
      <c r="K12" s="81"/>
      <c r="L12" s="33"/>
      <c r="M12" s="32"/>
      <c r="N12" s="32"/>
      <c r="O12" s="2"/>
      <c r="P12" s="77"/>
    </row>
    <row r="13" spans="1:16" ht="45">
      <c r="A13" s="41" t="s">
        <v>0</v>
      </c>
      <c r="B13" s="41" t="s">
        <v>1</v>
      </c>
      <c r="C13" s="34" t="s">
        <v>39</v>
      </c>
      <c r="D13" s="10"/>
      <c r="E13" s="95"/>
      <c r="F13" s="96"/>
      <c r="G13" s="6"/>
      <c r="H13" s="6"/>
      <c r="I13" s="106"/>
      <c r="J13" s="6"/>
      <c r="K13" s="35" t="s">
        <v>40</v>
      </c>
      <c r="L13" s="41" t="s">
        <v>41</v>
      </c>
      <c r="M13" s="41" t="s">
        <v>42</v>
      </c>
      <c r="N13" s="41" t="s">
        <v>43</v>
      </c>
      <c r="O13" s="41" t="s">
        <v>2</v>
      </c>
      <c r="P13" s="21" t="s">
        <v>3</v>
      </c>
    </row>
    <row r="14" spans="1:16">
      <c r="A14" s="41" t="s">
        <v>4</v>
      </c>
      <c r="B14" s="41"/>
      <c r="C14" s="11"/>
      <c r="D14" s="36">
        <v>0.1</v>
      </c>
      <c r="E14" s="97">
        <f>F4*D14</f>
        <v>60</v>
      </c>
      <c r="F14" s="98" t="s">
        <v>44</v>
      </c>
      <c r="G14" s="93"/>
      <c r="H14" s="108" t="s">
        <v>11</v>
      </c>
      <c r="I14" s="109">
        <v>60</v>
      </c>
      <c r="J14" s="112">
        <f>I14/H27</f>
        <v>7.3109623652493683E-2</v>
      </c>
      <c r="K14" s="35"/>
      <c r="L14" s="78" t="s">
        <v>11</v>
      </c>
      <c r="M14" s="75"/>
      <c r="N14" s="75"/>
      <c r="O14" s="75"/>
      <c r="P14" s="76"/>
    </row>
    <row r="15" spans="1:16">
      <c r="A15" s="41" t="s">
        <v>5</v>
      </c>
      <c r="B15" s="41"/>
      <c r="C15" s="11"/>
      <c r="D15" s="36">
        <v>0.13</v>
      </c>
      <c r="E15" s="97">
        <f>F4*D15</f>
        <v>78</v>
      </c>
      <c r="F15" s="98" t="s">
        <v>44</v>
      </c>
      <c r="G15" s="93"/>
      <c r="H15" s="108" t="s">
        <v>11</v>
      </c>
      <c r="I15" s="109">
        <v>78</v>
      </c>
      <c r="J15" s="112">
        <f>I15/H27</f>
        <v>9.5042510748241785E-2</v>
      </c>
      <c r="K15" s="35"/>
      <c r="L15" s="56"/>
      <c r="M15" s="56"/>
      <c r="N15" s="56"/>
      <c r="O15" s="56">
        <v>1</v>
      </c>
      <c r="P15" s="56" t="s">
        <v>11</v>
      </c>
    </row>
    <row r="16" spans="1:16">
      <c r="A16" s="41" t="s">
        <v>7</v>
      </c>
      <c r="B16" s="41" t="s">
        <v>8</v>
      </c>
      <c r="C16" s="11"/>
      <c r="D16" s="37">
        <v>0.13</v>
      </c>
      <c r="E16" s="99">
        <f>F4*D16</f>
        <v>78</v>
      </c>
      <c r="F16" s="98">
        <f>E16 / ( (L16*C4) + (N16*G4))</f>
        <v>3.3191489361702127</v>
      </c>
      <c r="G16" s="92">
        <v>7</v>
      </c>
      <c r="H16" s="102">
        <f>I16- E16</f>
        <v>86.5</v>
      </c>
      <c r="I16" s="107">
        <f>(G16 * ( (L16*C4) + (N16*G4)))</f>
        <v>164.5</v>
      </c>
      <c r="J16" s="112">
        <f>I16/H27</f>
        <v>0.20044221818058683</v>
      </c>
      <c r="K16" s="35"/>
      <c r="L16" s="56">
        <v>0.2</v>
      </c>
      <c r="M16" s="56"/>
      <c r="N16" s="56">
        <v>0.1</v>
      </c>
      <c r="O16" s="56" t="s">
        <v>11</v>
      </c>
      <c r="P16" s="56" t="s">
        <v>11</v>
      </c>
    </row>
    <row r="17" spans="1:17" ht="60">
      <c r="A17" s="41" t="s">
        <v>12</v>
      </c>
      <c r="B17" s="41" t="s">
        <v>45</v>
      </c>
      <c r="C17" s="11"/>
      <c r="D17" s="36">
        <v>0.1</v>
      </c>
      <c r="E17" s="97">
        <f>F4*D17</f>
        <v>60</v>
      </c>
      <c r="F17" s="98" t="s">
        <v>44</v>
      </c>
      <c r="G17" s="93"/>
      <c r="H17" s="108" t="s">
        <v>11</v>
      </c>
      <c r="I17" s="109">
        <v>60</v>
      </c>
      <c r="J17" s="112">
        <f>I17/H27</f>
        <v>7.3109623652493683E-2</v>
      </c>
      <c r="K17" s="35"/>
      <c r="L17" s="56" t="s">
        <v>6</v>
      </c>
      <c r="M17" s="56"/>
      <c r="N17" s="56" t="s">
        <v>6</v>
      </c>
      <c r="O17" s="56"/>
      <c r="P17" s="56" t="s">
        <v>46</v>
      </c>
    </row>
    <row r="18" spans="1:17" ht="30">
      <c r="A18" s="41" t="s">
        <v>14</v>
      </c>
      <c r="B18" s="41" t="s">
        <v>47</v>
      </c>
      <c r="C18" s="11"/>
      <c r="D18" s="36">
        <v>0.13</v>
      </c>
      <c r="E18" s="97">
        <f>F4*D18</f>
        <v>78</v>
      </c>
      <c r="F18" s="98" t="s">
        <v>44</v>
      </c>
      <c r="G18" s="93"/>
      <c r="H18" s="108" t="s">
        <v>11</v>
      </c>
      <c r="I18" s="109">
        <v>78</v>
      </c>
      <c r="J18" s="112">
        <f>I18/H27</f>
        <v>9.5042510748241785E-2</v>
      </c>
      <c r="K18" s="35"/>
      <c r="L18" s="56" t="s">
        <v>11</v>
      </c>
      <c r="M18" s="56"/>
      <c r="N18" s="56" t="s">
        <v>11</v>
      </c>
      <c r="O18" s="56">
        <v>0.4</v>
      </c>
      <c r="P18" s="56" t="s">
        <v>11</v>
      </c>
    </row>
    <row r="19" spans="1:17">
      <c r="A19" s="41" t="s">
        <v>15</v>
      </c>
      <c r="B19" s="41" t="s">
        <v>13</v>
      </c>
      <c r="C19" s="11"/>
      <c r="D19" s="36">
        <v>0.03</v>
      </c>
      <c r="E19" s="97">
        <f>F4*D19</f>
        <v>18</v>
      </c>
      <c r="F19" s="98">
        <f>E19 / ( K19 + (L19*C4) + (M19*C4*D4) )</f>
        <v>7.1287128712871288</v>
      </c>
      <c r="G19" s="92">
        <v>24</v>
      </c>
      <c r="H19" s="102">
        <f>I19-E19</f>
        <v>42.599999999999994</v>
      </c>
      <c r="I19" s="110">
        <f xml:space="preserve"> G19*( K19 + (L19*C4) + (M19*C4*D4) )</f>
        <v>60.599999999999994</v>
      </c>
      <c r="J19" s="112">
        <f>I19/H27</f>
        <v>7.3840719889018608E-2</v>
      </c>
      <c r="K19" s="35">
        <f>0.243</f>
        <v>0.24299999999999999</v>
      </c>
      <c r="L19" s="56">
        <f>0.00302</f>
        <v>3.0200000000000001E-3</v>
      </c>
      <c r="M19" s="56">
        <f>0.0009</f>
        <v>8.9999999999999998E-4</v>
      </c>
      <c r="N19" s="56">
        <v>0</v>
      </c>
      <c r="O19" s="56"/>
      <c r="P19" s="56"/>
    </row>
    <row r="20" spans="1:17">
      <c r="A20" s="41" t="s">
        <v>16</v>
      </c>
      <c r="B20" s="41" t="s">
        <v>17</v>
      </c>
      <c r="C20" s="11"/>
      <c r="D20" s="36">
        <v>0.02</v>
      </c>
      <c r="E20" s="97">
        <f>F4*D20</f>
        <v>12</v>
      </c>
      <c r="F20" s="98">
        <f>E20 / (K20 + (L20*C4) + (M20*C4*D4) + (N20*G4))</f>
        <v>4.5754898633834987E-2</v>
      </c>
      <c r="G20" s="92">
        <v>0.17</v>
      </c>
      <c r="H20" s="102">
        <f xml:space="preserve"> I20 - E20</f>
        <v>32.585390000000004</v>
      </c>
      <c r="I20" s="110">
        <f>(G20*(K20+(L20*C4)+(M20*C4*D4)+(N20*G4) ))</f>
        <v>44.585390000000004</v>
      </c>
      <c r="J20" s="112">
        <f>I20/H27</f>
        <v>5.4327018054994257E-2</v>
      </c>
      <c r="K20" s="82">
        <v>22.815000000000001</v>
      </c>
      <c r="L20" s="56">
        <v>0.67430000000000001</v>
      </c>
      <c r="M20" s="56">
        <v>7.5009999999999993E-2</v>
      </c>
      <c r="N20" s="56">
        <v>0.2</v>
      </c>
      <c r="O20" s="56"/>
      <c r="P20" s="56"/>
    </row>
    <row r="21" spans="1:17">
      <c r="A21" s="41" t="s">
        <v>18</v>
      </c>
      <c r="B21" s="41" t="s">
        <v>19</v>
      </c>
      <c r="C21" s="11"/>
      <c r="D21" s="38">
        <v>0.3</v>
      </c>
      <c r="E21" s="100">
        <f>F4*D21</f>
        <v>180</v>
      </c>
      <c r="F21" s="101">
        <f>(E21 - K21) / ((L21*C4) + (N21*G4))</f>
        <v>9.1891891891891895</v>
      </c>
      <c r="G21" s="92">
        <v>14</v>
      </c>
      <c r="H21" s="102">
        <f>I21-E21</f>
        <v>89</v>
      </c>
      <c r="I21" s="107">
        <f>(G21 * ((L21*C4) + (N21*G4)) + K21)</f>
        <v>269</v>
      </c>
      <c r="J21" s="112">
        <f>I21/H27</f>
        <v>0.32777481270868003</v>
      </c>
      <c r="K21" s="35">
        <v>10</v>
      </c>
      <c r="L21" s="39">
        <v>0.15</v>
      </c>
      <c r="M21" s="39"/>
      <c r="N21" s="39">
        <v>0.1</v>
      </c>
      <c r="O21" s="40"/>
      <c r="P21" s="39"/>
    </row>
    <row r="22" spans="1:17" ht="30">
      <c r="A22" s="41" t="s">
        <v>21</v>
      </c>
      <c r="B22" s="41" t="s">
        <v>22</v>
      </c>
      <c r="C22" s="11"/>
      <c r="D22" s="36">
        <v>0.01</v>
      </c>
      <c r="E22" s="97">
        <f>F4*D22</f>
        <v>6</v>
      </c>
      <c r="F22" s="98" t="s">
        <v>44</v>
      </c>
      <c r="G22" s="93"/>
      <c r="H22" s="108" t="s">
        <v>11</v>
      </c>
      <c r="I22" s="109">
        <v>6</v>
      </c>
      <c r="J22" s="112">
        <f>I22/H27</f>
        <v>7.3109623652493679E-3</v>
      </c>
      <c r="K22" s="35">
        <v>1</v>
      </c>
      <c r="L22" s="56"/>
      <c r="M22" s="56"/>
      <c r="N22" s="56"/>
      <c r="O22" s="56"/>
      <c r="P22" s="56"/>
    </row>
    <row r="23" spans="1:17" ht="30">
      <c r="A23" s="41" t="s">
        <v>9</v>
      </c>
      <c r="B23" s="41" t="s">
        <v>8</v>
      </c>
      <c r="C23" s="11"/>
      <c r="D23" s="36">
        <v>0</v>
      </c>
      <c r="E23" s="97">
        <f>F4*D23</f>
        <v>0</v>
      </c>
      <c r="F23" s="98"/>
      <c r="G23" s="93">
        <v>0</v>
      </c>
      <c r="H23" s="102">
        <v>0</v>
      </c>
      <c r="I23" s="111">
        <f>E23+H23</f>
        <v>0</v>
      </c>
      <c r="J23" s="112">
        <f>I23/H27</f>
        <v>0</v>
      </c>
      <c r="K23" s="35" t="s">
        <v>11</v>
      </c>
      <c r="L23" s="56" t="s">
        <v>6</v>
      </c>
      <c r="M23" s="56"/>
      <c r="N23" s="56" t="s">
        <v>6</v>
      </c>
      <c r="O23" s="56" t="s">
        <v>11</v>
      </c>
      <c r="P23" s="56" t="s">
        <v>48</v>
      </c>
    </row>
    <row r="24" spans="1:17" ht="30">
      <c r="A24" s="41" t="s">
        <v>23</v>
      </c>
      <c r="B24" s="59" t="s">
        <v>24</v>
      </c>
      <c r="C24" s="11"/>
      <c r="D24" s="37">
        <v>0</v>
      </c>
      <c r="E24" s="99">
        <f>F4*D24</f>
        <v>0</v>
      </c>
      <c r="F24" s="98"/>
      <c r="G24" s="93" t="s">
        <v>11</v>
      </c>
      <c r="H24" s="108" t="s">
        <v>11</v>
      </c>
      <c r="I24" s="109">
        <v>0</v>
      </c>
      <c r="J24" s="112">
        <f>I24/H27</f>
        <v>0</v>
      </c>
      <c r="K24" s="35">
        <v>0</v>
      </c>
      <c r="L24" s="41"/>
      <c r="M24" s="41"/>
      <c r="N24" s="41"/>
      <c r="O24" s="41"/>
      <c r="P24" s="41" t="s">
        <v>48</v>
      </c>
    </row>
    <row r="25" spans="1:17">
      <c r="A25" s="8"/>
      <c r="B25" s="8"/>
      <c r="D25" s="8"/>
      <c r="E25" s="8"/>
      <c r="F25" s="8"/>
      <c r="K25" s="42"/>
      <c r="L25" s="8"/>
      <c r="M25" s="2"/>
      <c r="N25" s="2"/>
      <c r="O25" s="2"/>
      <c r="P25" s="2"/>
      <c r="Q25" s="2"/>
    </row>
    <row r="26" spans="1:17" s="85" customFormat="1">
      <c r="A26" s="84"/>
      <c r="B26" s="84"/>
      <c r="D26" s="84"/>
      <c r="E26" s="84"/>
      <c r="F26" s="84"/>
      <c r="G26" s="103" t="s">
        <v>71</v>
      </c>
      <c r="H26" s="104">
        <f>H16+H19+H20+H21+H23</f>
        <v>250.68538999999998</v>
      </c>
      <c r="K26" s="42"/>
      <c r="L26" s="84"/>
      <c r="M26" s="2"/>
      <c r="N26" s="2"/>
      <c r="O26" s="2"/>
      <c r="P26" s="2"/>
      <c r="Q26" s="2"/>
    </row>
    <row r="27" spans="1:17" ht="30">
      <c r="A27" s="8"/>
      <c r="B27" s="8"/>
      <c r="D27" s="8"/>
      <c r="E27" s="8"/>
      <c r="F27" s="8"/>
      <c r="G27" s="86" t="s">
        <v>70</v>
      </c>
      <c r="H27" s="104">
        <f>SUM(I14:I24)</f>
        <v>820.68538999999998</v>
      </c>
      <c r="K27" s="42"/>
      <c r="L27" s="8"/>
      <c r="M27" s="2"/>
      <c r="N27" s="2"/>
      <c r="O27" s="2"/>
      <c r="P27" s="2"/>
      <c r="Q27" s="2"/>
    </row>
    <row r="28" spans="1:17">
      <c r="A28" s="43"/>
      <c r="B28" s="43"/>
      <c r="C28" s="44"/>
      <c r="D28" s="43"/>
      <c r="E28" s="43"/>
      <c r="F28" s="43"/>
      <c r="G28" s="44"/>
      <c r="H28" s="44"/>
      <c r="I28" s="44"/>
      <c r="J28" s="44"/>
      <c r="K28" s="45"/>
      <c r="L28" s="43"/>
      <c r="M28" s="2"/>
      <c r="N28" s="2"/>
      <c r="O28" s="2"/>
      <c r="P28" s="2"/>
      <c r="Q28" s="2"/>
    </row>
    <row r="29" spans="1:17">
      <c r="A29" s="46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7">
      <c r="A30" s="2"/>
      <c r="B30" s="2"/>
      <c r="C30" s="2"/>
      <c r="D30" s="2"/>
      <c r="E30" s="2"/>
      <c r="L30" s="2"/>
      <c r="M30" s="1"/>
      <c r="N30" s="2"/>
      <c r="O30" s="2"/>
      <c r="P30" s="2"/>
    </row>
    <row r="31" spans="1:17" ht="45">
      <c r="A31" s="8" t="s">
        <v>49</v>
      </c>
      <c r="M31" s="1"/>
      <c r="N31" s="2"/>
      <c r="O31" s="2"/>
      <c r="P31" s="2"/>
    </row>
    <row r="32" spans="1:17">
      <c r="A32" s="2"/>
      <c r="B32" s="2"/>
      <c r="C32" s="2"/>
      <c r="D32" s="2"/>
      <c r="E32" s="2"/>
      <c r="K32" s="62"/>
      <c r="L32" s="28" t="s">
        <v>34</v>
      </c>
      <c r="M32" s="29"/>
      <c r="N32" s="30"/>
      <c r="O32" s="2"/>
      <c r="P32" s="90"/>
      <c r="Q32" s="47"/>
    </row>
    <row r="33" spans="1:17" ht="60">
      <c r="A33" s="2"/>
      <c r="B33" s="2"/>
      <c r="C33" s="2" t="s">
        <v>35</v>
      </c>
      <c r="D33" s="31" t="s">
        <v>36</v>
      </c>
      <c r="E33" s="94" t="s">
        <v>37</v>
      </c>
      <c r="F33" s="94" t="s">
        <v>38</v>
      </c>
      <c r="G33" s="6" t="s">
        <v>67</v>
      </c>
      <c r="H33" s="87" t="s">
        <v>68</v>
      </c>
      <c r="I33" s="105" t="s">
        <v>70</v>
      </c>
      <c r="J33" s="87" t="s">
        <v>69</v>
      </c>
      <c r="K33" s="32"/>
      <c r="L33" s="33"/>
      <c r="M33" s="32"/>
      <c r="N33" s="32"/>
      <c r="O33" s="2"/>
      <c r="P33" s="90"/>
      <c r="Q33" s="90"/>
    </row>
    <row r="34" spans="1:17" ht="45">
      <c r="A34" s="41" t="s">
        <v>0</v>
      </c>
      <c r="B34" s="41" t="s">
        <v>1</v>
      </c>
      <c r="C34" s="34" t="s">
        <v>39</v>
      </c>
      <c r="D34" s="10"/>
      <c r="E34" s="95"/>
      <c r="F34" s="96"/>
      <c r="G34" s="6"/>
      <c r="H34" s="6"/>
      <c r="I34" s="106"/>
      <c r="J34" s="6"/>
      <c r="K34" s="35" t="s">
        <v>40</v>
      </c>
      <c r="L34" s="41" t="s">
        <v>41</v>
      </c>
      <c r="M34" s="41" t="s">
        <v>42</v>
      </c>
      <c r="N34" s="41" t="s">
        <v>43</v>
      </c>
      <c r="O34" s="41" t="s">
        <v>2</v>
      </c>
      <c r="P34" s="21" t="s">
        <v>3</v>
      </c>
      <c r="Q34" s="48"/>
    </row>
    <row r="35" spans="1:17">
      <c r="A35" s="41" t="s">
        <v>4</v>
      </c>
      <c r="B35" s="41"/>
      <c r="C35" s="11"/>
      <c r="D35" s="36">
        <v>0.2</v>
      </c>
      <c r="E35" s="97">
        <f>F4*D35</f>
        <v>120</v>
      </c>
      <c r="F35" s="98" t="s">
        <v>44</v>
      </c>
      <c r="G35" s="93"/>
      <c r="H35" s="108" t="s">
        <v>11</v>
      </c>
      <c r="I35" s="109">
        <v>120</v>
      </c>
      <c r="J35" s="112">
        <f>I35/H48</f>
        <v>0.16836928941354942</v>
      </c>
      <c r="K35" s="59"/>
      <c r="L35" s="91" t="s">
        <v>11</v>
      </c>
      <c r="M35" s="88"/>
      <c r="N35" s="88"/>
      <c r="O35" s="88"/>
      <c r="P35" s="89"/>
      <c r="Q35" s="48"/>
    </row>
    <row r="36" spans="1:17">
      <c r="A36" s="41" t="s">
        <v>5</v>
      </c>
      <c r="B36" s="41"/>
      <c r="C36" s="11"/>
      <c r="D36" s="36">
        <v>0.08</v>
      </c>
      <c r="E36" s="97">
        <f>F4*D36</f>
        <v>48</v>
      </c>
      <c r="F36" s="98" t="s">
        <v>44</v>
      </c>
      <c r="G36" s="93"/>
      <c r="H36" s="108" t="s">
        <v>11</v>
      </c>
      <c r="I36" s="109">
        <v>48</v>
      </c>
      <c r="J36" s="112">
        <f>I36/H48</f>
        <v>6.7347715765419758E-2</v>
      </c>
      <c r="K36" s="59"/>
      <c r="L36" s="56"/>
      <c r="M36" s="56"/>
      <c r="N36" s="56"/>
      <c r="O36" s="56">
        <v>1</v>
      </c>
      <c r="P36" s="56" t="s">
        <v>11</v>
      </c>
      <c r="Q36" s="48"/>
    </row>
    <row r="37" spans="1:17">
      <c r="A37" s="41" t="s">
        <v>7</v>
      </c>
      <c r="B37" s="41" t="s">
        <v>8</v>
      </c>
      <c r="C37" s="11"/>
      <c r="D37" s="37">
        <v>0.1</v>
      </c>
      <c r="E37" s="99">
        <f>F4*D37</f>
        <v>60</v>
      </c>
      <c r="F37" s="98">
        <f>E37 / ( (L37*C4) + (N37*G4))</f>
        <v>2.5531914893617023</v>
      </c>
      <c r="G37" s="92">
        <v>7</v>
      </c>
      <c r="H37" s="102">
        <f>I37- E37</f>
        <v>104.5</v>
      </c>
      <c r="I37" s="107">
        <f>(G37 * ( (L37*C4) + (N37*G4)))</f>
        <v>164.5</v>
      </c>
      <c r="J37" s="112">
        <f>I37/H48</f>
        <v>0.23080623423774066</v>
      </c>
      <c r="K37" s="59"/>
      <c r="L37" s="56">
        <v>0.2</v>
      </c>
      <c r="M37" s="56"/>
      <c r="N37" s="56">
        <v>0.1</v>
      </c>
      <c r="O37" s="56" t="s">
        <v>11</v>
      </c>
      <c r="P37" s="56" t="s">
        <v>11</v>
      </c>
      <c r="Q37" s="48"/>
    </row>
    <row r="38" spans="1:17" ht="60">
      <c r="A38" s="41" t="s">
        <v>12</v>
      </c>
      <c r="B38" s="41" t="s">
        <v>45</v>
      </c>
      <c r="C38" s="11"/>
      <c r="D38" s="36">
        <v>0</v>
      </c>
      <c r="E38" s="97">
        <f>F4*D38</f>
        <v>0</v>
      </c>
      <c r="F38" s="98" t="s">
        <v>44</v>
      </c>
      <c r="G38" s="93"/>
      <c r="H38" s="108" t="s">
        <v>11</v>
      </c>
      <c r="I38" s="109">
        <v>0</v>
      </c>
      <c r="J38" s="112">
        <f>I38/H48</f>
        <v>0</v>
      </c>
      <c r="K38" s="59"/>
      <c r="L38" s="56" t="s">
        <v>6</v>
      </c>
      <c r="M38" s="56"/>
      <c r="N38" s="56" t="s">
        <v>6</v>
      </c>
      <c r="O38" s="56"/>
      <c r="P38" s="56" t="s">
        <v>46</v>
      </c>
      <c r="Q38" s="48"/>
    </row>
    <row r="39" spans="1:17" ht="30">
      <c r="A39" s="41" t="s">
        <v>14</v>
      </c>
      <c r="B39" s="41" t="s">
        <v>47</v>
      </c>
      <c r="C39" s="11"/>
      <c r="D39" s="36">
        <v>0</v>
      </c>
      <c r="E39" s="97">
        <f>F4*D39</f>
        <v>0</v>
      </c>
      <c r="F39" s="98" t="s">
        <v>44</v>
      </c>
      <c r="G39" s="93"/>
      <c r="H39" s="108" t="s">
        <v>11</v>
      </c>
      <c r="I39" s="109">
        <v>0</v>
      </c>
      <c r="J39" s="112">
        <f>I39/H48</f>
        <v>0</v>
      </c>
      <c r="K39" s="59"/>
      <c r="L39" s="56" t="s">
        <v>11</v>
      </c>
      <c r="M39" s="56"/>
      <c r="N39" s="56" t="s">
        <v>11</v>
      </c>
      <c r="O39" s="56">
        <v>0.4</v>
      </c>
      <c r="P39" s="56" t="s">
        <v>11</v>
      </c>
      <c r="Q39" s="48"/>
    </row>
    <row r="40" spans="1:17">
      <c r="A40" s="41" t="s">
        <v>15</v>
      </c>
      <c r="B40" s="41" t="s">
        <v>13</v>
      </c>
      <c r="C40" s="11"/>
      <c r="D40" s="36">
        <v>0.05</v>
      </c>
      <c r="E40" s="97">
        <f>F4*D40</f>
        <v>30</v>
      </c>
      <c r="F40" s="98">
        <f>E40 / ( K40 + (L40*C4) + (M40*C4*D4) )</f>
        <v>11.881188118811881</v>
      </c>
      <c r="G40" s="92">
        <v>24</v>
      </c>
      <c r="H40" s="102">
        <f>I40-E40</f>
        <v>30.599999999999994</v>
      </c>
      <c r="I40" s="110">
        <f xml:space="preserve"> G40*( K40 + (L40*C4) + (M40*C4*D4) )</f>
        <v>60.599999999999994</v>
      </c>
      <c r="J40" s="112">
        <f>I40/H48</f>
        <v>8.5026491153842448E-2</v>
      </c>
      <c r="K40" s="59">
        <f>0.243</f>
        <v>0.24299999999999999</v>
      </c>
      <c r="L40" s="56">
        <f>0.00302</f>
        <v>3.0200000000000001E-3</v>
      </c>
      <c r="M40" s="56">
        <f>0.0009</f>
        <v>8.9999999999999998E-4</v>
      </c>
      <c r="N40" s="56">
        <v>0</v>
      </c>
      <c r="O40" s="56"/>
      <c r="P40" s="56"/>
      <c r="Q40" s="49"/>
    </row>
    <row r="41" spans="1:17">
      <c r="A41" s="41" t="s">
        <v>16</v>
      </c>
      <c r="B41" s="41" t="s">
        <v>17</v>
      </c>
      <c r="C41" s="11"/>
      <c r="D41" s="36">
        <v>0.02</v>
      </c>
      <c r="E41" s="97">
        <f>F4*D41</f>
        <v>12</v>
      </c>
      <c r="F41" s="98">
        <f>E41 / (K41 + (L41*C4) + (M41*C4*D4) + (N41*G4))</f>
        <v>4.5720381765187737E-2</v>
      </c>
      <c r="G41" s="92">
        <v>0.17</v>
      </c>
      <c r="H41" s="102">
        <f xml:space="preserve"> I41 - E41</f>
        <v>32.619050000000009</v>
      </c>
      <c r="I41" s="110">
        <f>(G41*(K41+(L41*C4)+(M41*C4*D4)+(N41*G4) ))</f>
        <v>44.619050000000009</v>
      </c>
      <c r="J41" s="112">
        <f>I41/H48</f>
        <v>6.2603981190063607E-2</v>
      </c>
      <c r="K41" s="21">
        <v>22.815000000000001</v>
      </c>
      <c r="L41" s="56">
        <v>0.67430000000000001</v>
      </c>
      <c r="M41" s="56">
        <v>7.51E-2</v>
      </c>
      <c r="N41" s="56">
        <v>0.2</v>
      </c>
      <c r="O41" s="56"/>
      <c r="P41" s="56"/>
      <c r="Q41" s="48"/>
    </row>
    <row r="42" spans="1:17">
      <c r="A42" s="41" t="s">
        <v>18</v>
      </c>
      <c r="B42" s="41" t="s">
        <v>19</v>
      </c>
      <c r="C42" s="11"/>
      <c r="D42" s="38">
        <v>0.45</v>
      </c>
      <c r="E42" s="100">
        <f>F4*D42</f>
        <v>270</v>
      </c>
      <c r="F42" s="101">
        <f>(E42 - K42) / ((L42*C4) + (N42*G4))</f>
        <v>14.054054054054054</v>
      </c>
      <c r="G42" s="92">
        <v>14</v>
      </c>
      <c r="H42" s="102">
        <f>I42-E42</f>
        <v>-1</v>
      </c>
      <c r="I42" s="107">
        <f>(G42 * ((L42*C4) + (N42*G4)) + K42)</f>
        <v>269</v>
      </c>
      <c r="J42" s="112">
        <f>I42/H48</f>
        <v>0.37742782376870659</v>
      </c>
      <c r="K42" s="59">
        <v>10</v>
      </c>
      <c r="L42" s="39">
        <v>0.15</v>
      </c>
      <c r="M42" s="39"/>
      <c r="N42" s="39">
        <v>0.1</v>
      </c>
      <c r="O42" s="40"/>
      <c r="P42" s="39"/>
      <c r="Q42" s="48"/>
    </row>
    <row r="43" spans="1:17" ht="30">
      <c r="A43" s="41" t="s">
        <v>21</v>
      </c>
      <c r="B43" s="41" t="s">
        <v>22</v>
      </c>
      <c r="C43" s="11"/>
      <c r="D43" s="36">
        <v>0.01</v>
      </c>
      <c r="E43" s="97">
        <f>F4*D43</f>
        <v>6</v>
      </c>
      <c r="F43" s="98" t="s">
        <v>44</v>
      </c>
      <c r="G43" s="93"/>
      <c r="H43" s="108" t="s">
        <v>11</v>
      </c>
      <c r="I43" s="109">
        <v>6</v>
      </c>
      <c r="J43" s="112">
        <f>I43/H48</f>
        <v>8.4184644706774697E-3</v>
      </c>
      <c r="K43" s="59">
        <v>1</v>
      </c>
      <c r="L43" s="56"/>
      <c r="M43" s="56"/>
      <c r="N43" s="56"/>
      <c r="O43" s="56"/>
      <c r="P43" s="56"/>
      <c r="Q43" s="2"/>
    </row>
    <row r="44" spans="1:17" ht="30">
      <c r="A44" s="41" t="s">
        <v>9</v>
      </c>
      <c r="B44" s="41" t="s">
        <v>8</v>
      </c>
      <c r="C44" s="11"/>
      <c r="D44" s="36">
        <v>0</v>
      </c>
      <c r="E44" s="97">
        <f>F4*D44</f>
        <v>0</v>
      </c>
      <c r="F44" s="98"/>
      <c r="G44" s="93">
        <v>0</v>
      </c>
      <c r="H44" s="102">
        <v>0</v>
      </c>
      <c r="I44" s="111">
        <f>E44+H44</f>
        <v>0</v>
      </c>
      <c r="J44" s="112">
        <f>I44/H48</f>
        <v>0</v>
      </c>
      <c r="K44" s="59" t="s">
        <v>11</v>
      </c>
      <c r="L44" s="56" t="s">
        <v>6</v>
      </c>
      <c r="M44" s="56"/>
      <c r="N44" s="56" t="s">
        <v>6</v>
      </c>
      <c r="O44" s="56" t="s">
        <v>11</v>
      </c>
      <c r="P44" s="56" t="s">
        <v>48</v>
      </c>
      <c r="Q44" s="90"/>
    </row>
    <row r="45" spans="1:17" ht="30">
      <c r="A45" s="41" t="s">
        <v>23</v>
      </c>
      <c r="B45" s="59" t="s">
        <v>24</v>
      </c>
      <c r="C45" s="11"/>
      <c r="D45" s="37">
        <v>0</v>
      </c>
      <c r="E45" s="99">
        <f>F4*D45</f>
        <v>0</v>
      </c>
      <c r="F45" s="98"/>
      <c r="G45" s="93" t="s">
        <v>11</v>
      </c>
      <c r="H45" s="108" t="s">
        <v>11</v>
      </c>
      <c r="I45" s="109">
        <v>0</v>
      </c>
      <c r="J45" s="112">
        <f>I45/H48</f>
        <v>0</v>
      </c>
      <c r="K45" s="59">
        <v>0</v>
      </c>
      <c r="L45" s="41"/>
      <c r="M45" s="41"/>
      <c r="N45" s="41"/>
      <c r="O45" s="41"/>
      <c r="P45" s="41" t="s">
        <v>48</v>
      </c>
      <c r="Q45" s="90"/>
    </row>
    <row r="46" spans="1:17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7">
      <c r="A47" s="8"/>
      <c r="B47" s="8"/>
      <c r="C47" s="8"/>
      <c r="D47" s="8"/>
      <c r="E47" s="8"/>
      <c r="F47" s="8"/>
      <c r="G47" s="103" t="s">
        <v>71</v>
      </c>
      <c r="H47" s="104">
        <f>H37+H40+H41+H42+H44</f>
        <v>166.71905000000001</v>
      </c>
      <c r="I47" s="8"/>
      <c r="J47" s="8"/>
      <c r="K47" s="8"/>
      <c r="L47" s="8"/>
    </row>
    <row r="48" spans="1:17" ht="30">
      <c r="A48" s="8"/>
      <c r="B48" s="8"/>
      <c r="C48" s="8"/>
      <c r="D48" s="8"/>
      <c r="E48" s="8"/>
      <c r="F48" s="8"/>
      <c r="G48" s="86" t="s">
        <v>70</v>
      </c>
      <c r="H48" s="104">
        <f>SUM(I35:I45)</f>
        <v>712.71905000000004</v>
      </c>
      <c r="I48" s="8"/>
      <c r="J48" s="8"/>
      <c r="K48" s="8"/>
      <c r="L48" s="8"/>
    </row>
    <row r="49" spans="1:1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1:1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1:1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1:1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1:1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1:1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1:1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1:1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1:1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1:1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1:1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1:1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1:1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1:1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1:1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1:1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1:1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1:1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1:1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1:1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1:1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1:1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1:1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1:1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1:1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1:1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1:1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1:1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1:1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1:1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1:1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1:1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1:1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1:1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1:1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1:1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1:1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1:1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1:1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1:1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1:1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1:1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1:1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1:1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1:1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1:1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1:1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1:1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1:1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1:1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1:1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1:1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1:1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1:1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1:1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1:1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1:1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1: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1:1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1:1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1:1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1:1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1:1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1:1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1:1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1:1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1:1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1:1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1:1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1:1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1:1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1:1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1:1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1:1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1:1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1:1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1:1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1:1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1:1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1:1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1:1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1:1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1:1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1:1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1:1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1:1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1:1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1:1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1:1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1:1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1:1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1:1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1:1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1:1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1:1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1:1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1:1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1:1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1:1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1:1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1:1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1:1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1:1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1:1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1:1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1:1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1:1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1:1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1:1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1:1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1:1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1:1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1:1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1:1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1:1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1:1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1:1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1:1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1:1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1:1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1:1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1:1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1:1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1:1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1:1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1:1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1:1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1:1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1:1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1:1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1:1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1:1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1:1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1:1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1:1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1:1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1:1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1:1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1:1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1:1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1:1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1:1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1:1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1:1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1:1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1:1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1:1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1:1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1:1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1:1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1: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1:1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1:1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1:1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1:1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1:1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1:1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1:1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1:1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1:1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1:1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1:1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1:1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1:1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1:1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1:1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1:1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1:1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1:1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1:1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1:1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1:1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1:1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1:1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1:1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1:1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1:1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1:1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1:1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1:1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1:1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1:1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1:1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1:1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1:1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1:1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1:1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1:1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1:1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1:1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1:1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1:1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1:1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1:1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1:1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1:1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1:1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1:1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1:1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1:1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1:1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1:1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1:1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1:1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1:1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1:1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1:1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1:1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1:1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1:1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1:1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1:1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1:1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1:1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1:1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1:1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1:1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1:1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1:1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1:1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1:1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1:1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1:1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1:1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1:1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1:1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1:1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1:1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1:1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1:1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1:1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1:1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1:1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1:1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1:1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1:1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1:1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1:1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1:1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1:1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1:1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1:1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1:1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1:1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1:1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1: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1:1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1:1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1:1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1:1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1:1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1:1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1:1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1:1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1:1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1:1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1:1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1:1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1:1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1:1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1:1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1:1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1:1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1:1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1:1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1:1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1:1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1:1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1:1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1:1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1:1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1:1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1:1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1:1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1:1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1:1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1:1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1:1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1:1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1:1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1:1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1:1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1:1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1:1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1:1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1:1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1:1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1:1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1:1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1:1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1:1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1:1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1:1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1:1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1:1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1:1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1:1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1:1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1:1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1:1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1:1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1:1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1:1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1:1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1:1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1:1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1:1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1:1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1:1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1:1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1:1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1:1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1:1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1:1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1:1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1:1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1:1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1:1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1:1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1:1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1:1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1:1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1:1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1:1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1:1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1:1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1:1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1:1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1:1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1:1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1:1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1:1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1:1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1:1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1:1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spans="1:1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spans="1:1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1:1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spans="1:1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spans="1:1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spans="1:1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1:1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1:1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spans="1:1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1:1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1: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spans="1:1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spans="1:1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spans="1:1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1:1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1:1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spans="1:1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1:1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spans="1:1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spans="1:1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spans="1:1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spans="1:1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spans="1:1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spans="1:1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1:1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1:1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spans="1:1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spans="1:1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 spans="1:1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spans="1:1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 spans="1:1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spans="1:1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 spans="1:1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 spans="1:1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spans="1:1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spans="1:1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spans="1:1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 spans="1:1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 spans="1:1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 spans="1:1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spans="1:1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spans="1:1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 spans="1:1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spans="1:1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 spans="1:1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 spans="1:1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 spans="1:1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 spans="1:1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spans="1:1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spans="1:1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 spans="1:1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 spans="1:1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 spans="1:1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spans="1:1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 spans="1:1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 spans="1:1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 spans="1:1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 spans="1:1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spans="1:1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spans="1:1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spans="1:1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 spans="1:1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 spans="1:1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spans="1:1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spans="1:1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 spans="1:1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spans="1:1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spans="1:1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 spans="1:1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spans="1:1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 spans="1:1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 spans="1:1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 spans="1:1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 spans="1:1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spans="1:1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 spans="1:1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spans="1:1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 spans="1:1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spans="1:1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 spans="1:1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 spans="1:1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spans="1:1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spans="1:1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 spans="1:1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 spans="1:1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 spans="1:1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spans="1:1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 spans="1:1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spans="1:1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 spans="1:1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 spans="1:1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 spans="1:1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 spans="1:1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spans="1:1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spans="1:1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spans="1:1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 spans="1:1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 spans="1:1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 spans="1:1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 spans="1:1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 spans="1:1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spans="1:1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spans="1:1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spans="1:1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 spans="1:1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 spans="1:1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 spans="1:1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 spans="1:1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 spans="1:1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spans="1:1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 spans="1: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spans="1:1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 spans="1:1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 spans="1:1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 spans="1:1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spans="1:1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spans="1:1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 spans="1:1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spans="1:1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 spans="1:1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 spans="1:1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spans="1:1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 spans="1:1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spans="1:1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spans="1:1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spans="1:1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 spans="1:1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 spans="1:1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 spans="1:1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 spans="1:1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spans="1:1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spans="1:1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spans="1:1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 spans="1:1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 spans="1:1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 spans="1:1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 spans="1:1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 spans="1:1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 spans="1:1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 spans="1:1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spans="1:1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 spans="1:1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 spans="1:1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 spans="1:1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spans="1:1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 spans="1:1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spans="1:1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 spans="1:1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spans="1:1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 spans="1:1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 spans="1:1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spans="1:1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 spans="1:1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 spans="1:1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 spans="1:1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spans="1:1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spans="1:1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 spans="1:1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 spans="1:1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 spans="1:1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 spans="1:1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 spans="1:1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spans="1:1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spans="1:1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spans="1:1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 spans="1:1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 spans="1:1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 spans="1:1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 spans="1:1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 spans="1:1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 spans="1:1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spans="1:1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 spans="1:1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spans="1:1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 spans="1:1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spans="1:1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spans="1:1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spans="1:1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 spans="1:1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 spans="1:1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spans="1:1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 spans="1:1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 spans="1:1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 spans="1:1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 spans="1:1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 spans="1:1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 spans="1:1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spans="1:1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 spans="1:1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 spans="1:1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 spans="1:1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spans="1:1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 spans="1:1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spans="1:1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spans="1:1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 spans="1:1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spans="1:1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 spans="1:1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spans="1:1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 spans="1:1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 spans="1:1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spans="1:1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spans="1:1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 spans="1:1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 spans="1:1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spans="1:1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 spans="1:1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spans="1:1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 spans="1:1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spans="1:1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spans="1: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 spans="1:1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spans="1:1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 spans="1:1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 spans="1:1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spans="1:1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spans="1:1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 spans="1:1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 spans="1:1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spans="1:1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 spans="1:1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 spans="1:1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spans="1:1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spans="1:1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 spans="1:1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 spans="1:1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spans="1:1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 spans="1:1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spans="1:1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 spans="1:1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spans="1:1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 spans="1:1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 spans="1:1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spans="1:1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 spans="1:1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 spans="1:1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spans="1:1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spans="1:1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 spans="1:1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 spans="1:1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spans="1:1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 spans="1:1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 spans="1:1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 spans="1:1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spans="1:1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 spans="1:1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 spans="1:1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spans="1:1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spans="1:1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 spans="1:1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 spans="1:1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spans="1:1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 spans="1:1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spans="1:1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spans="1:1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 spans="1:1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 spans="1:1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 spans="1:1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spans="1:1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spans="1:1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 spans="1:1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spans="1:1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 spans="1:1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 spans="1:1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spans="1:1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spans="1:1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 spans="1:1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 spans="1:1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 spans="1:1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 spans="1:1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 spans="1:1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 spans="1:1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spans="1:1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 spans="1:1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 spans="1:1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 spans="1:1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 spans="1:1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 spans="1:1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 spans="1:1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 spans="1:1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spans="1:1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 spans="1:1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 spans="1:1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spans="1:1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 spans="1:1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 spans="1:1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 spans="1:1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spans="1:1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 spans="1:1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 spans="1:1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 spans="1:1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spans="1:1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 spans="1:1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 spans="1:1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 spans="1:1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 spans="1:1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 spans="1:1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 spans="1:1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 spans="1:1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spans="1:1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spans="1:1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spans="1:1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spans="1:1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 spans="1:1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 spans="1:1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 spans="1:1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spans="1:1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 spans="1:1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 spans="1:1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 spans="1:1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 spans="1: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 spans="1:1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 spans="1:1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 spans="1:1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spans="1:1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 spans="1:1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 spans="1:1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spans="1:1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 spans="1:1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spans="1:1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 spans="1:1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 spans="1:1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 spans="1:1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 spans="1:1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spans="1:1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 spans="1:1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 spans="1:1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 spans="1:1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 spans="1:1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 spans="1:1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 spans="1:1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 spans="1:1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spans="1:1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 spans="1:1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 spans="1:1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 spans="1:1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 spans="1:1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 spans="1:1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spans="1:1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 spans="1:1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 spans="1:1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 spans="1:1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spans="1:1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spans="1:1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 spans="1:1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 spans="1:1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 spans="1:1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spans="1:1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 spans="1:1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 spans="1:1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spans="1:1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 spans="1:1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spans="1:1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 spans="1:1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 spans="1:1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spans="1:1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 spans="1:1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 spans="1:1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 spans="1:1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spans="1:1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 spans="1:1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 spans="1:1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 spans="1:1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 spans="1:1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 spans="1:1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spans="1:1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spans="1:1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spans="1:1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spans="1:1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 spans="1:1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 spans="1:1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spans="1:1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 spans="1:1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spans="1:1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 spans="1:1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 spans="1:1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 spans="1:1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 spans="1:1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 spans="1:1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spans="1:1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spans="1:1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 spans="1:1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 spans="1:1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 spans="1:1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 spans="1:1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 spans="1:1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 spans="1:1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 spans="1:1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spans="1:1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 spans="1:1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 spans="1:1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 spans="1:1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 spans="1:1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spans="1:1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</row>
    <row r="996" spans="1:1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</row>
    <row r="997" spans="1:1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</row>
    <row r="998" spans="1:1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</row>
    <row r="999" spans="1:1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</row>
    <row r="1000" spans="1:1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</row>
    <row r="1001" spans="1:1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</row>
    <row r="1002" spans="1:1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</row>
    <row r="1003" spans="1:12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</row>
    <row r="1004" spans="1:12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</row>
  </sheetData>
  <pageMargins left="0.7" right="0.7" top="0.75" bottom="0.75" header="0.3" footer="0.3"/>
  <pageSetup orientation="portrait" verticalDpi="0" r:id="rId1"/>
  <ignoredErrors>
    <ignoredError sqref="H20 H4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draft sizing tool4</vt:lpstr>
      <vt:lpstr>retention2</vt:lpstr>
      <vt:lpstr>'draft sizing tool4'!number_compute_nodes</vt:lpstr>
      <vt:lpstr>'draft sizing tool4'!System_Memory</vt:lpstr>
      <vt:lpstr>retention2!System_Memory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ddyer</dc:creator>
  <cp:lastModifiedBy>Melissa Massy</cp:lastModifiedBy>
  <dcterms:created xsi:type="dcterms:W3CDTF">2016-03-28T16:27:41Z</dcterms:created>
  <dcterms:modified xsi:type="dcterms:W3CDTF">2016-05-04T19:36:51Z</dcterms:modified>
</cp:coreProperties>
</file>