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polowczyk\Desktop\fromhack2hacker\"/>
    </mc:Choice>
  </mc:AlternateContent>
  <xr:revisionPtr revIDLastSave="0" documentId="13_ncr:1_{8A4FE326-B26A-43E3-A984-20D970E3C28C}" xr6:coauthVersionLast="36" xr6:coauthVersionMax="36" xr10:uidLastSave="{00000000-0000-0000-0000-000000000000}"/>
  <bookViews>
    <workbookView xWindow="0" yWindow="0" windowWidth="14370" windowHeight="12780" tabRatio="886" xr2:uid="{00000000-000D-0000-FFFF-FFFF00000000}"/>
  </bookViews>
  <sheets>
    <sheet name="Outcome per Sub-Category" sheetId="3" r:id="rId1"/>
    <sheet name="Outcome per Category" sheetId="2" r:id="rId2"/>
    <sheet name="Outcome by Date" sheetId="4" r:id="rId3"/>
    <sheet name="Data" sheetId="1" r:id="rId4"/>
    <sheet name="Bonus" sheetId="5" r:id="rId5"/>
  </sheets>
  <definedNames>
    <definedName name="_xlnm._FilterDatabase" localSheetId="3" hidden="1">Data!$A$1:$T$4115</definedName>
  </definedNames>
  <calcPr calcId="191029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2" i="1" l="1"/>
  <c r="D13" i="5" l="1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1" i="5"/>
  <c r="B9" i="5"/>
  <c r="B13" i="5"/>
  <c r="B12" i="5"/>
  <c r="E12" i="5" s="1"/>
  <c r="B10" i="5"/>
  <c r="B8" i="5"/>
  <c r="E8" i="5" s="1"/>
  <c r="B7" i="5"/>
  <c r="B6" i="5"/>
  <c r="B5" i="5"/>
  <c r="B4" i="5"/>
  <c r="E4" i="5" s="1"/>
  <c r="B3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2" i="1"/>
  <c r="Q2" i="1"/>
  <c r="H4" i="5" l="1"/>
  <c r="H8" i="5"/>
  <c r="H12" i="5"/>
  <c r="G4" i="5"/>
  <c r="G8" i="5"/>
  <c r="G12" i="5"/>
  <c r="E2" i="5"/>
  <c r="F2" i="5" s="1"/>
  <c r="E10" i="5"/>
  <c r="G10" i="5" s="1"/>
  <c r="E6" i="5"/>
  <c r="H6" i="5" s="1"/>
  <c r="F12" i="5"/>
  <c r="F8" i="5"/>
  <c r="F4" i="5"/>
  <c r="E13" i="5"/>
  <c r="G13" i="5" s="1"/>
  <c r="E9" i="5"/>
  <c r="F9" i="5" s="1"/>
  <c r="E5" i="5"/>
  <c r="F5" i="5" s="1"/>
  <c r="E11" i="5"/>
  <c r="G11" i="5" s="1"/>
  <c r="E7" i="5"/>
  <c r="F7" i="5" s="1"/>
  <c r="E3" i="5"/>
  <c r="F3" i="5" s="1"/>
  <c r="H9" i="5" l="1"/>
  <c r="G7" i="5"/>
  <c r="H11" i="5"/>
  <c r="G6" i="5"/>
  <c r="G2" i="5"/>
  <c r="G9" i="5"/>
  <c r="H5" i="5"/>
  <c r="F13" i="5"/>
  <c r="G3" i="5"/>
  <c r="H7" i="5"/>
  <c r="F11" i="5"/>
  <c r="H10" i="5"/>
  <c r="G5" i="5"/>
  <c r="F6" i="5"/>
  <c r="H3" i="5"/>
  <c r="F10" i="5"/>
  <c r="H13" i="5"/>
  <c r="H2" i="5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<sst xmlns="http://schemas.openxmlformats.org/spreadsheetml/2006/main" count="24821" uniqueCount="8400">
  <si>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</si>
  <si>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</si>
  <si>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</si>
  <si>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</si>
  <si>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</si>
  <si>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</si>
  <si>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</si>
  <si>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</si>
  <si>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</si>
  <si>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</si>
  <si>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</si>
  <si>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</si>
  <si>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</si>
  <si>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</si>
  <si>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</si>
  <si>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</si>
  <si>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</si>
  <si>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</si>
  <si>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</si>
  <si>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</si>
  <si>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</si>
  <si>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</si>
  <si>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</si>
  <si>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</si>
  <si>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</si>
  <si>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</si>
  <si>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</si>
  <si>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</si>
  <si>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</si>
  <si>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</si>
  <si>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</si>
  <si>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</si>
  <si>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</si>
  <si>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</si>
  <si>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</si>
  <si>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</si>
  <si>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</si>
  <si>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</si>
  <si>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</si>
  <si>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</si>
  <si>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</si>
  <si>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</si>
  <si>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</si>
  <si>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</si>
  <si>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</si>
  <si>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</si>
  <si>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</si>
  <si>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</si>
  <si>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</si>
  <si>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</si>
  <si>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</si>
  <si>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</si>
  <si>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</si>
  <si>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</si>
  <si>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</si>
  <si>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</si>
  <si>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</si>
  <si>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</si>
  <si>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</si>
  <si>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</si>
  <si>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</si>
  <si>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</si>
  <si>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</si>
  <si>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</si>
  <si>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</si>
  <si>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</si>
  <si>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</si>
  <si>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</si>
  <si>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</si>
  <si>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</si>
  <si>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</si>
  <si>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</si>
  <si>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</si>
  <si>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</si>
  <si>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</si>
  <si>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</si>
  <si>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</si>
  <si>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</si>
  <si>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</si>
  <si>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</si>
  <si>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</si>
  <si>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</si>
  <si>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</si>
  <si>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</si>
  <si>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</si>
  <si>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</si>
  <si>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</si>
  <si>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</si>
  <si>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</si>
  <si>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</si>
  <si>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</si>
  <si>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</si>
  <si>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</si>
  <si>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</si>
  <si>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</si>
  <si>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</si>
  <si>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</si>
  <si>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</si>
  <si>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</si>
  <si>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</si>
  <si>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</si>
  <si>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</si>
  <si>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</si>
  <si>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</si>
  <si>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</si>
  <si>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</si>
  <si>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</si>
  <si>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</si>
  <si>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</si>
  <si>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</si>
  <si>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</si>
  <si>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</si>
  <si>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</si>
  <si>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</si>
  <si>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</si>
  <si>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</si>
  <si>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</si>
  <si>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</si>
  <si>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</si>
  <si>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</si>
  <si>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</si>
  <si>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</si>
  <si>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</si>
  <si>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</si>
  <si>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</si>
  <si>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</si>
  <si>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</si>
  <si>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</si>
  <si>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</si>
  <si>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</si>
  <si>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</si>
  <si>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</si>
  <si>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</si>
  <si>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</si>
  <si>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</si>
  <si>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</si>
  <si>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</si>
  <si>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</si>
  <si>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</si>
  <si>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</si>
  <si>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</si>
  <si>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</si>
  <si>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</si>
  <si>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</si>
  <si>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</si>
  <si>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</si>
  <si>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</si>
  <si>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</si>
  <si>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</si>
  <si>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</si>
  <si>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</si>
  <si>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</si>
  <si>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</si>
  <si>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</si>
  <si>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</si>
  <si>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</si>
  <si>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</si>
  <si>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</si>
  <si>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</si>
  <si>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</si>
  <si>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</si>
  <si>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</si>
  <si>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</si>
  <si>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</si>
  <si>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</si>
  <si>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</si>
  <si>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</si>
  <si>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</si>
  <si>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</si>
  <si>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</si>
  <si>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</si>
  <si>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</si>
  <si>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</si>
  <si>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</si>
  <si>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</si>
  <si>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</si>
  <si>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</si>
  <si>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</si>
  <si>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</si>
  <si>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</si>
  <si>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</si>
  <si>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</si>
  <si>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</si>
  <si>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</si>
  <si>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</si>
  <si>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</si>
  <si>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</si>
  <si>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</si>
  <si>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</si>
  <si>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</si>
  <si>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</si>
  <si>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</si>
  <si>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</si>
  <si>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</si>
  <si>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</si>
  <si>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</si>
  <si>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</si>
  <si>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</si>
  <si>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</si>
  <si>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</si>
  <si>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</si>
  <si>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</si>
  <si>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</si>
  <si>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</si>
  <si>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</si>
  <si>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</si>
  <si>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</si>
  <si>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</si>
  <si>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</si>
  <si>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</si>
  <si>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</si>
  <si>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</si>
  <si>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</si>
  <si>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</si>
  <si>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</si>
  <si>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</si>
  <si>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</si>
  <si>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</si>
  <si>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</si>
  <si>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</si>
  <si>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</si>
  <si>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</si>
  <si>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</si>
  <si>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</si>
  <si>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</si>
  <si>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</si>
  <si>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</si>
  <si>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</si>
  <si>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</si>
  <si>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</si>
  <si>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</si>
  <si>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</si>
  <si>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</si>
  <si>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</si>
  <si>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</si>
  <si>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</si>
  <si>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</si>
  <si>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</si>
  <si>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</si>
  <si>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</si>
  <si>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</si>
  <si>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</si>
  <si>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</si>
  <si>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</si>
  <si>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</si>
  <si>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</si>
  <si>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</si>
  <si>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</si>
  <si>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</si>
  <si>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</si>
  <si>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</si>
  <si>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</si>
  <si>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</si>
  <si>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</si>
  <si>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</si>
  <si>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</si>
  <si>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</si>
  <si>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</si>
  <si>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</si>
  <si>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</si>
  <si>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</si>
  <si>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</si>
  <si>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</si>
  <si>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</si>
  <si>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</si>
  <si>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</si>
  <si>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</si>
  <si>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</si>
  <si>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</si>
  <si>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</si>
  <si>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</si>
  <si>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</si>
  <si>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</si>
  <si>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</si>
  <si>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</si>
  <si>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</si>
  <si>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</si>
  <si>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</si>
  <si>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</si>
  <si>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</si>
  <si>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</si>
  <si>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</si>
  <si>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</si>
  <si>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</si>
  <si>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</si>
  <si>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</si>
  <si>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</si>
  <si>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</si>
  <si>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</si>
  <si>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</si>
  <si>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</si>
  <si>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</si>
  <si>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</si>
  <si>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</si>
  <si>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</si>
  <si>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</si>
  <si>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</si>
  <si>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</si>
  <si>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</si>
  <si>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</si>
  <si>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</si>
  <si>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</si>
  <si>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</si>
  <si>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</si>
  <si>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</si>
  <si>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</si>
  <si>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</si>
  <si>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</si>
  <si>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</si>
  <si>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</si>
  <si>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</si>
  <si>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</si>
  <si>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</si>
  <si>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</si>
  <si>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</si>
  <si>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</si>
  <si>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</si>
  <si>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</si>
  <si>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</si>
  <si>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</si>
  <si>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</si>
  <si>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</si>
  <si>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</si>
  <si>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</si>
  <si>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</si>
  <si>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</si>
  <si>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</si>
  <si>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</si>
  <si>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</si>
  <si>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</si>
  <si>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</si>
  <si>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</si>
  <si>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</si>
  <si>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</si>
  <si>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</si>
  <si>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</si>
  <si>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</si>
  <si>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</si>
  <si>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</si>
  <si>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</si>
  <si>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</si>
  <si>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</si>
  <si>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</si>
  <si>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</si>
  <si>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</si>
  <si>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</si>
  <si>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</si>
  <si>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</si>
  <si>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</si>
  <si>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</si>
  <si>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</si>
  <si>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</si>
  <si>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</si>
  <si>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</si>
  <si>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</si>
  <si>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</si>
  <si>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</si>
  <si>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</si>
  <si>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</si>
  <si>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</si>
  <si>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</si>
  <si>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</si>
  <si>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</si>
  <si>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</si>
  <si>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</si>
  <si>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</si>
  <si>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</si>
  <si>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</si>
  <si>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</si>
  <si>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</si>
  <si>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</si>
  <si>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</si>
  <si>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</si>
  <si>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</si>
  <si>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</si>
  <si>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</si>
  <si>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</si>
  <si>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</si>
  <si>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</si>
  <si>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</si>
  <si>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</si>
  <si>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</si>
  <si>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</si>
  <si>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</si>
  <si>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</si>
  <si>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</si>
  <si>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</si>
  <si>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</si>
  <si>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</si>
  <si>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</si>
  <si>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</si>
  <si>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</si>
  <si>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</si>
  <si>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</si>
  <si>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</si>
  <si>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</si>
  <si>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</si>
  <si>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</si>
  <si>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</si>
  <si>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</si>
  <si>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</si>
  <si>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</si>
  <si>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</si>
  <si>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</si>
  <si>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</si>
  <si>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</si>
  <si>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</si>
  <si>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</si>
  <si>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</si>
  <si>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</si>
  <si>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</si>
  <si>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</si>
  <si>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</si>
  <si>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</si>
  <si>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</si>
  <si>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</si>
  <si>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</si>
  <si>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</si>
  <si>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</si>
  <si>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</si>
  <si>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</si>
  <si>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</si>
  <si>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</si>
  <si>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</si>
  <si>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</si>
  <si>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</si>
  <si>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</si>
  <si>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</si>
  <si>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</si>
  <si>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</si>
  <si>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</si>
  <si>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</si>
  <si>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</si>
  <si>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</si>
  <si>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</si>
  <si>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</si>
  <si>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</si>
  <si>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</si>
  <si>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</si>
  <si>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</si>
  <si>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</si>
  <si>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</si>
  <si>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</si>
  <si>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</si>
  <si>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</si>
  <si>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</si>
  <si>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</si>
  <si>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</si>
  <si>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</si>
  <si>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</si>
  <si>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</si>
  <si>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</si>
  <si>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</si>
  <si>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</si>
  <si>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</si>
  <si>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</si>
  <si>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</si>
  <si>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</si>
  <si>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</si>
  <si>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</si>
  <si>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</si>
  <si>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</si>
  <si>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</si>
  <si>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</si>
  <si>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</si>
  <si>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</si>
  <si>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</si>
  <si>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</si>
  <si>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</si>
  <si>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</si>
  <si>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</si>
  <si>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</si>
  <si>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</si>
  <si>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</si>
  <si>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</si>
  <si>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</si>
  <si>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</si>
  <si>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</si>
  <si>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</si>
  <si>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</si>
  <si>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</si>
  <si>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</si>
  <si>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</si>
  <si>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</si>
  <si>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</si>
  <si>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</si>
  <si>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</si>
  <si>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</si>
  <si>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</si>
  <si>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</si>
  <si>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</si>
  <si>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</si>
  <si>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</si>
  <si>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</si>
  <si>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</si>
  <si>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</si>
  <si>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</si>
  <si>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</si>
  <si>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</si>
  <si>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</si>
  <si>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</si>
  <si>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</si>
  <si>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</si>
  <si>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</si>
  <si>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</si>
  <si>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</si>
  <si>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</si>
  <si>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</si>
  <si>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</si>
  <si>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</si>
  <si>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</si>
  <si>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</si>
  <si>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</si>
  <si>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</si>
  <si>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</si>
  <si>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</si>
  <si>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</si>
  <si>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</si>
  <si>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</si>
  <si>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</si>
  <si>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</si>
  <si>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</si>
  <si>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</si>
  <si>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</si>
  <si>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</si>
  <si>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</si>
  <si>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</si>
  <si>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</si>
  <si>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</si>
  <si>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</si>
  <si>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</si>
  <si>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</si>
  <si>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</si>
  <si>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</si>
  <si>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</si>
  <si>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</si>
  <si>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</si>
  <si>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</si>
  <si>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</si>
  <si>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</si>
  <si>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</si>
  <si>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</si>
  <si>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</si>
  <si>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</si>
  <si>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</si>
  <si>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</si>
  <si>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</si>
  <si>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</si>
  <si>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</si>
  <si>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</si>
  <si>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</si>
  <si>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</si>
  <si>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</si>
  <si>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</si>
  <si>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</si>
  <si>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</si>
  <si>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</si>
  <si>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</si>
  <si>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</si>
  <si>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</si>
  <si>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</si>
  <si>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</si>
  <si>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</si>
  <si>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</si>
  <si>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</si>
  <si>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</si>
  <si>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</si>
  <si>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</si>
  <si>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</si>
  <si>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</si>
  <si>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</si>
  <si>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</si>
  <si>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</si>
  <si>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</si>
  <si>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</si>
  <si>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</si>
  <si>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</si>
  <si>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</si>
  <si>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</si>
  <si>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</si>
  <si>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</si>
  <si>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</si>
  <si>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</si>
  <si>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</si>
  <si>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</si>
  <si>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</si>
  <si>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</si>
  <si>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</si>
  <si>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</si>
  <si>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</si>
  <si>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</si>
  <si>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</si>
  <si>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</si>
  <si>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</si>
  <si>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</si>
  <si>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</si>
  <si>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</si>
  <si>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</si>
  <si>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</si>
  <si>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</si>
  <si>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</si>
  <si>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</si>
  <si>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</si>
  <si>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</si>
  <si>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</si>
  <si>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</si>
  <si>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</si>
  <si>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</si>
  <si>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</si>
  <si>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</si>
  <si>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</si>
  <si>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</si>
  <si>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</si>
  <si>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</si>
  <si>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</si>
  <si>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</si>
  <si>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</si>
  <si>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</si>
  <si>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</si>
  <si>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</si>
  <si>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</si>
  <si>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</si>
  <si>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</si>
  <si>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</si>
  <si>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</si>
  <si>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</si>
  <si>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</si>
  <si>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</si>
  <si>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</si>
  <si>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</si>
  <si>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</si>
  <si>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</si>
  <si>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</si>
  <si>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</si>
  <si>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</si>
  <si>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</si>
  <si>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</si>
  <si>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</si>
  <si>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</si>
  <si>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</si>
  <si>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</si>
  <si>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</si>
  <si>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</si>
  <si>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</si>
  <si>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</si>
  <si>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</si>
  <si>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</si>
  <si>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</si>
  <si>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</si>
  <si>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</si>
  <si>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</si>
  <si>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</si>
  <si>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</si>
  <si>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</si>
  <si>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</si>
  <si>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</si>
  <si>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</si>
  <si>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</si>
  <si>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</si>
  <si>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</si>
  <si>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</si>
  <si>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</si>
  <si>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</si>
  <si>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</si>
  <si>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</si>
  <si>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</si>
  <si>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</si>
  <si>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</si>
  <si>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</si>
  <si>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</si>
  <si>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</si>
  <si>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</si>
  <si>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</si>
  <si>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</si>
  <si>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</si>
  <si>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</si>
  <si>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</si>
  <si>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</si>
  <si>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</si>
  <si>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</si>
  <si>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</si>
  <si>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</si>
  <si>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</si>
  <si>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</si>
  <si>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</si>
  <si>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</si>
  <si>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</si>
  <si>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</si>
  <si>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</si>
  <si>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</si>
  <si>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</si>
  <si>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</si>
  <si>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</si>
  <si>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</si>
  <si>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</si>
  <si>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</si>
  <si>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</si>
  <si>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</si>
  <si>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</si>
  <si>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</si>
  <si>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</si>
  <si>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</si>
  <si>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</si>
  <si>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</si>
  <si>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</si>
  <si>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</si>
  <si>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</si>
  <si>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</si>
  <si>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</si>
  <si>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</si>
  <si>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</si>
  <si>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</si>
  <si>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</si>
  <si>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</si>
  <si>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</si>
  <si>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</si>
  <si>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</si>
  <si>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</si>
  <si>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</si>
  <si>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</si>
  <si>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</si>
  <si>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</si>
  <si>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</si>
  <si>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</si>
  <si>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</si>
  <si>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</si>
  <si>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</si>
  <si>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</si>
  <si>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</si>
  <si>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</si>
  <si>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</si>
  <si>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</si>
  <si>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</si>
  <si>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</si>
  <si>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</si>
  <si>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</si>
  <si>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</si>
  <si>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</si>
  <si>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</si>
  <si>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</si>
  <si>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</si>
  <si>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</si>
  <si>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</si>
  <si>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</si>
  <si>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</si>
  <si>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</si>
  <si>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</si>
  <si>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</si>
  <si>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</si>
  <si>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</si>
  <si>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</si>
  <si>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</si>
  <si>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</si>
  <si>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</si>
  <si>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</si>
  <si>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</si>
  <si>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</si>
  <si>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</si>
  <si>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</si>
  <si>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</si>
  <si>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</si>
  <si>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</si>
  <si>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</si>
  <si>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</si>
  <si>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</si>
  <si>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</si>
  <si>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</si>
  <si>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</si>
  <si>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</si>
  <si>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</si>
  <si>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</si>
  <si>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</si>
  <si>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</si>
  <si>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</si>
  <si>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</si>
  <si>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</si>
  <si>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</si>
  <si>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</si>
  <si>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</si>
  <si>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</si>
  <si>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</si>
  <si>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</si>
  <si>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</si>
  <si>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</si>
  <si>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</si>
  <si>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</si>
  <si>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</si>
  <si>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</si>
  <si>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</si>
  <si>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</si>
  <si>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</si>
  <si>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</si>
  <si>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</si>
  <si>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</si>
  <si>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</si>
  <si>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</si>
  <si>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</si>
  <si>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</si>
  <si>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</si>
  <si>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</si>
  <si>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</si>
  <si>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</si>
  <si>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</si>
  <si>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</si>
  <si>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</si>
  <si>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</si>
  <si>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</si>
  <si>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</si>
  <si>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</si>
  <si>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</si>
  <si>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</si>
  <si>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</si>
  <si>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</si>
  <si>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</si>
  <si>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</si>
  <si>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</si>
  <si>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</si>
  <si>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</si>
  <si>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</si>
  <si>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</si>
  <si>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</si>
  <si>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</si>
  <si>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</si>
  <si>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</si>
  <si>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</si>
  <si>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</si>
  <si>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</si>
  <si>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</si>
  <si>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</si>
  <si>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</si>
  <si>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</si>
  <si>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</si>
  <si>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</si>
  <si>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</si>
  <si>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</si>
  <si>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</si>
  <si>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</si>
  <si>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</si>
  <si>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</si>
  <si>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</si>
  <si>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</si>
  <si>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</si>
  <si>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</si>
  <si>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</si>
  <si>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</si>
  <si>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</si>
  <si>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</si>
  <si>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</si>
  <si>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</si>
  <si>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</si>
  <si>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</si>
  <si>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</si>
  <si>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</si>
  <si>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</si>
  <si>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</si>
  <si>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</si>
  <si>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</si>
  <si>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</si>
  <si>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</si>
  <si>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</si>
  <si>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</si>
  <si>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</si>
  <si>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</si>
  <si>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</si>
  <si>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</si>
  <si>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</si>
  <si>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</si>
  <si>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</si>
  <si>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</si>
  <si>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</si>
  <si>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</si>
  <si>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</si>
  <si>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</si>
  <si>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</si>
  <si>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</si>
  <si>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</si>
  <si>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</si>
  <si>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</si>
  <si>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</si>
  <si>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</si>
  <si>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</si>
  <si>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</si>
  <si>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</si>
  <si>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</si>
  <si>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</si>
  <si>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</si>
  <si>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</si>
  <si>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</si>
  <si>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</si>
  <si>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</si>
  <si>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</si>
  <si>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</si>
  <si>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</si>
  <si>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</si>
  <si>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</si>
  <si>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</si>
  <si>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</si>
  <si>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</si>
  <si>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</si>
  <si>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</si>
  <si>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</si>
  <si>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</si>
  <si>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</si>
  <si>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</si>
  <si>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</si>
  <si>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</si>
  <si>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</si>
  <si>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</si>
  <si>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</si>
  <si>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</si>
  <si>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</si>
  <si>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</si>
  <si>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</si>
  <si>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</si>
  <si>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</si>
  <si>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</si>
  <si>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</si>
  <si>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</si>
  <si>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</si>
  <si>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</si>
  <si>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</si>
  <si>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</si>
  <si>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</si>
  <si>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</si>
  <si>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</si>
  <si>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</si>
  <si>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</si>
  <si>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</si>
  <si>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</si>
  <si>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</si>
  <si>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</si>
  <si>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</si>
  <si>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</si>
  <si>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</si>
  <si>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</si>
  <si>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</si>
  <si>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</si>
  <si>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</si>
  <si>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</si>
  <si>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</si>
  <si>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</si>
  <si>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</si>
  <si>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</si>
  <si>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</si>
  <si>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</si>
  <si>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</si>
  <si>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</si>
  <si>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</si>
  <si>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</si>
  <si>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</si>
  <si>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</si>
  <si>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</si>
  <si>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</si>
  <si>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</si>
  <si>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</si>
  <si>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</si>
  <si>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</si>
  <si>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</si>
  <si>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</si>
  <si>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</si>
  <si>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</si>
  <si>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</si>
  <si>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</si>
  <si>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</si>
  <si>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</si>
  <si>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</si>
  <si>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</si>
  <si>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</si>
  <si>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</si>
  <si>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</si>
  <si>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</si>
  <si>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</si>
  <si>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</si>
  <si>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</si>
  <si>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</si>
  <si>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</si>
  <si>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</si>
  <si>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</si>
  <si>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</si>
  <si>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</si>
  <si>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</si>
  <si>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</si>
  <si>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</si>
  <si>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</si>
  <si>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</si>
  <si>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</si>
  <si>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</si>
  <si>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</si>
  <si>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</si>
  <si>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</si>
  <si>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</si>
  <si>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</si>
  <si>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</si>
  <si>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</si>
  <si>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</si>
  <si>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</si>
  <si>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</si>
  <si>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</si>
  <si>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</si>
  <si>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</si>
  <si>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</si>
  <si>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</si>
  <si>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</si>
  <si>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</si>
  <si>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</si>
  <si>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</si>
  <si>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</si>
  <si>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</si>
  <si>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</si>
  <si>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</si>
  <si>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</si>
  <si>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</si>
  <si>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</si>
  <si>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</si>
  <si>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</si>
  <si>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</si>
  <si>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</si>
  <si>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</si>
  <si>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</si>
  <si>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</si>
  <si>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</si>
  <si>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</si>
  <si>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</si>
  <si>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</si>
  <si>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</si>
  <si>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</si>
  <si>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</si>
  <si>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</si>
  <si>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</si>
  <si>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</si>
  <si>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</si>
  <si>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</si>
  <si>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</si>
  <si>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</si>
  <si>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</si>
  <si>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</si>
  <si>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</si>
  <si>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</si>
  <si>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</si>
  <si>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</si>
  <si>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</si>
  <si>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</si>
  <si>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</si>
  <si>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</si>
  <si>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</si>
  <si>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</si>
  <si>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</si>
  <si>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</si>
  <si>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</si>
  <si>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</si>
  <si>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</si>
  <si>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</si>
  <si>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</si>
  <si>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</si>
  <si>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</si>
  <si>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</si>
  <si>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</si>
  <si>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</si>
  <si>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</si>
  <si>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</si>
  <si>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</si>
  <si>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</si>
  <si>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</si>
  <si>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</si>
  <si>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</si>
  <si>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</si>
  <si>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</si>
  <si>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</si>
  <si>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</si>
  <si>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</si>
  <si>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</si>
  <si>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</si>
  <si>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</si>
  <si>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</si>
  <si>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</si>
  <si>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</si>
  <si>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</si>
  <si>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</si>
  <si>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</si>
  <si>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</si>
  <si>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</si>
  <si>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</si>
  <si>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</si>
  <si>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</si>
  <si>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</si>
  <si>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</si>
  <si>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</si>
  <si>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</si>
  <si>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</si>
  <si>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</si>
  <si>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</si>
  <si>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</si>
  <si>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</si>
  <si>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</si>
  <si>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</si>
  <si>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</si>
  <si>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</si>
  <si>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</si>
  <si>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</si>
  <si>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</si>
  <si>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</si>
  <si>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</si>
  <si>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</si>
  <si>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</si>
  <si>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</si>
  <si>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</si>
  <si>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</si>
  <si>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</si>
  <si>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</si>
  <si>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</si>
  <si>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</si>
  <si>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</si>
  <si>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</si>
  <si>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</si>
  <si>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</si>
  <si>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</si>
  <si>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</si>
  <si>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</si>
  <si>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</si>
  <si>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</si>
  <si>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</si>
  <si>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</si>
  <si>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</si>
  <si>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</si>
  <si>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</si>
  <si>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</si>
  <si>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</si>
  <si>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</si>
  <si>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</si>
  <si>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</si>
  <si>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</si>
  <si>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</si>
  <si>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</si>
  <si>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</si>
  <si>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</si>
  <si>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</si>
  <si>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</si>
  <si>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</si>
  <si>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</si>
  <si>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</si>
  <si>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</si>
  <si>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</si>
  <si>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</si>
  <si>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</si>
  <si>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</si>
  <si>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</si>
  <si>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</si>
  <si>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</si>
  <si>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</si>
  <si>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</si>
  <si>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</si>
  <si>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</si>
  <si>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</si>
  <si>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</si>
  <si>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</si>
  <si>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</si>
  <si>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</si>
  <si>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</si>
  <si>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</si>
  <si>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</si>
  <si>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</si>
  <si>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</si>
  <si>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</si>
  <si>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</si>
  <si>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</si>
  <si>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</si>
  <si>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</si>
  <si>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</si>
  <si>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</si>
  <si>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</si>
  <si>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</si>
  <si>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</si>
  <si>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</si>
  <si>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</si>
  <si>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</si>
  <si>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</si>
  <si>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</si>
  <si>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</si>
  <si>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</si>
  <si>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</si>
  <si>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</si>
  <si>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</si>
  <si>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</si>
  <si>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</si>
  <si>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</si>
  <si>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</si>
  <si>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</si>
  <si>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</si>
  <si>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</si>
  <si>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</si>
  <si>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</si>
  <si>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</si>
  <si>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</si>
  <si>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</si>
  <si>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</si>
  <si>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</si>
  <si>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</si>
  <si>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</si>
  <si>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</si>
  <si>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</si>
  <si>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</si>
  <si>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</si>
  <si>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</si>
  <si>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</si>
  <si>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</si>
  <si>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</si>
  <si>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</si>
  <si>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</si>
  <si>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</si>
  <si>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</si>
  <si>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</si>
  <si>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</si>
  <si>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</si>
  <si>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</si>
  <si>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</si>
  <si>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</si>
  <si>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</si>
  <si>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</si>
  <si>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</si>
  <si>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</si>
  <si>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</si>
  <si>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</si>
  <si>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</si>
  <si>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</si>
  <si>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</si>
  <si>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</si>
  <si>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</si>
  <si>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</si>
  <si>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</si>
  <si>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</si>
  <si>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</si>
  <si>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</si>
  <si>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</si>
  <si>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</si>
  <si>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</si>
  <si>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</si>
  <si>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</si>
  <si>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</si>
  <si>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</si>
  <si>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</si>
  <si>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</si>
  <si>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</si>
  <si>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</si>
  <si>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</si>
  <si>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</si>
  <si>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</si>
  <si>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</si>
  <si>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</si>
  <si>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</si>
  <si>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</si>
  <si>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</si>
  <si>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</si>
  <si>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</si>
  <si>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</si>
  <si>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</si>
  <si>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</si>
  <si>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</si>
  <si>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</si>
  <si>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</si>
  <si>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</si>
  <si>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</si>
  <si>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</si>
  <si>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</si>
  <si>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</si>
  <si>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</si>
  <si>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</si>
  <si>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</si>
  <si>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</si>
  <si>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</si>
  <si>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</si>
  <si>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</si>
  <si>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</si>
  <si>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</si>
  <si>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</si>
  <si>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</si>
  <si>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</si>
  <si>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</si>
  <si>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</si>
  <si>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</si>
  <si>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</si>
  <si>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</si>
  <si>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</si>
  <si>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</si>
  <si>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</si>
  <si>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</si>
  <si>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</si>
  <si>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</si>
  <si>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</si>
  <si>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</si>
  <si>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</si>
  <si>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</si>
  <si>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</si>
  <si>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</si>
  <si>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</si>
  <si>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</si>
  <si>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</si>
  <si>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</si>
  <si>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</si>
  <si>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</si>
  <si>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</si>
  <si>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</si>
  <si>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</si>
  <si>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</si>
  <si>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</si>
  <si>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</si>
  <si>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</si>
  <si>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</si>
  <si>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</si>
  <si>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</si>
  <si>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</si>
  <si>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</si>
  <si>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</si>
  <si>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</si>
  <si>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</si>
  <si>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</si>
  <si>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</si>
  <si>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</si>
  <si>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</si>
  <si>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</si>
  <si>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</si>
  <si>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</si>
  <si>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</si>
  <si>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</si>
  <si>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</si>
  <si>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</si>
  <si>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</si>
  <si>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</si>
  <si>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</si>
  <si>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</si>
  <si>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</si>
  <si>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</si>
  <si>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</si>
  <si>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</si>
  <si>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</si>
  <si>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</si>
  <si>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</si>
  <si>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</si>
  <si>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</si>
  <si>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</si>
  <si>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</si>
  <si>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</si>
  <si>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</si>
  <si>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</si>
  <si>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</si>
  <si>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</si>
  <si>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</si>
  <si>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</si>
  <si>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</si>
  <si>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</si>
  <si>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</si>
  <si>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</si>
  <si>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</si>
  <si>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</si>
  <si>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</si>
  <si>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</si>
  <si>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</si>
  <si>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</si>
  <si>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</si>
  <si>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</si>
  <si>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</si>
  <si>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</si>
  <si>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</si>
  <si>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</si>
  <si>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</si>
  <si>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</si>
  <si>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</si>
  <si>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</si>
  <si>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</si>
  <si>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</si>
  <si>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</si>
  <si>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</si>
  <si>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</si>
  <si>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</si>
  <si>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</si>
  <si>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</si>
  <si>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</si>
  <si>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</si>
  <si>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</si>
  <si>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</si>
  <si>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</si>
  <si>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</si>
  <si>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</si>
  <si>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</si>
  <si>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</si>
  <si>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</si>
  <si>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</si>
  <si>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</si>
  <si>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</si>
  <si>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</si>
  <si>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</si>
  <si>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</si>
  <si>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</si>
  <si>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</si>
  <si>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</si>
  <si>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</si>
  <si>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</si>
  <si>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</si>
  <si>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</si>
  <si>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</si>
  <si>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</si>
  <si>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</si>
  <si>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</si>
  <si>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</si>
  <si>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</si>
  <si>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</si>
  <si>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</si>
  <si>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</si>
  <si>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</si>
  <si>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</si>
  <si>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</si>
  <si>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</si>
  <si>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</si>
  <si>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</si>
  <si>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</si>
  <si>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</si>
  <si>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</si>
  <si>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</si>
  <si>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</si>
  <si>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</si>
  <si>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</si>
  <si>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</si>
  <si>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</si>
  <si>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</si>
  <si>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</si>
  <si>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</si>
  <si>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</si>
  <si>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</si>
  <si>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</si>
  <si>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</si>
  <si>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</si>
  <si>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</si>
  <si>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</si>
  <si>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</si>
  <si>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</si>
  <si>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</si>
  <si>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</si>
  <si>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</si>
  <si>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</si>
  <si>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</si>
  <si>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</si>
  <si>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</si>
  <si>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</si>
  <si>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</si>
  <si>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</si>
  <si>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</si>
  <si>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</si>
  <si>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</si>
  <si>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</si>
  <si>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</si>
  <si>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</si>
  <si>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</si>
  <si>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</si>
  <si>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</si>
  <si>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</si>
  <si>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</si>
  <si>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</si>
  <si>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</si>
  <si>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</si>
  <si>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</si>
  <si>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</si>
  <si>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</si>
  <si>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</si>
  <si>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</si>
  <si>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</si>
  <si>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</si>
  <si>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</si>
  <si>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</si>
  <si>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</si>
  <si>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</si>
  <si>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</si>
  <si>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</si>
  <si>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</si>
  <si>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</si>
  <si>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</si>
  <si>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</si>
  <si>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</si>
  <si>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</si>
  <si>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</si>
  <si>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</si>
  <si>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</si>
  <si>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</si>
  <si>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</si>
  <si>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</si>
  <si>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</si>
  <si>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</si>
  <si>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</si>
  <si>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</si>
  <si>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</si>
  <si>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</si>
  <si>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</si>
  <si>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</si>
  <si>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</si>
  <si>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</si>
  <si>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</si>
  <si>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</si>
  <si>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</si>
  <si>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</si>
  <si>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</si>
  <si>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</si>
  <si>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</si>
  <si>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</si>
  <si>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</si>
  <si>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</si>
  <si>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</si>
  <si>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</si>
  <si>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</si>
  <si>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</si>
  <si>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</si>
  <si>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</si>
  <si>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</si>
  <si>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</si>
  <si>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</si>
  <si>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</si>
  <si>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</si>
  <si>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</si>
  <si>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</si>
  <si>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</si>
  <si>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</si>
  <si>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</si>
  <si>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</si>
  <si>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</si>
  <si>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</si>
  <si>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</si>
  <si>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</si>
  <si>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</si>
  <si>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</si>
  <si>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</si>
  <si>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</si>
  <si>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</si>
  <si>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</si>
  <si>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</si>
  <si>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</si>
  <si>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</si>
  <si>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</si>
  <si>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</si>
  <si>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</si>
  <si>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</si>
  <si>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</si>
  <si>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</si>
  <si>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</si>
  <si>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</si>
  <si>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</si>
  <si>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</si>
  <si>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</si>
  <si>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</si>
  <si>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</si>
  <si>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</si>
  <si>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</si>
  <si>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</si>
  <si>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</si>
  <si>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</si>
  <si>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</si>
  <si>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</si>
  <si>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</si>
  <si>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</si>
  <si>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</si>
  <si>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</si>
  <si>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</si>
  <si>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</si>
  <si>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</si>
  <si>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</si>
  <si>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</si>
  <si>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</si>
  <si>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</si>
  <si>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</si>
  <si>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</si>
  <si>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</si>
  <si>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</si>
  <si>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</si>
  <si>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</si>
  <si>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</si>
  <si>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</si>
  <si>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</si>
  <si>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</si>
  <si>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</si>
  <si>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</si>
  <si>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</si>
  <si>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</si>
  <si>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</si>
  <si>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</si>
  <si>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</si>
  <si>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</si>
  <si>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</si>
  <si>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</si>
  <si>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</si>
  <si>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</si>
  <si>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</si>
  <si>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</si>
  <si>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</si>
  <si>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</si>
  <si>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</si>
  <si>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</si>
  <si>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</si>
  <si>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</si>
  <si>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</si>
  <si>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</si>
  <si>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</si>
  <si>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</si>
  <si>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</si>
  <si>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</si>
  <si>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</si>
  <si>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</si>
  <si>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</si>
  <si>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</si>
  <si>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</si>
  <si>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</si>
  <si>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</si>
  <si>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</si>
  <si>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</si>
  <si>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</si>
  <si>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</si>
  <si>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</si>
  <si>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</si>
  <si>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</si>
  <si>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</si>
  <si>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</si>
  <si>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</si>
  <si>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</si>
  <si>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</si>
  <si>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</si>
  <si>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</si>
  <si>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</si>
  <si>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</si>
  <si>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</si>
  <si>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</si>
  <si>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</si>
  <si>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</si>
  <si>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</si>
  <si>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</si>
  <si>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</si>
  <si>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</si>
  <si>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</si>
  <si>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</si>
  <si>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</si>
  <si>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</si>
  <si>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</si>
  <si>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</si>
  <si>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</si>
  <si>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</si>
  <si>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</si>
  <si>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</si>
  <si>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</si>
  <si>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</si>
  <si>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</si>
  <si>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</si>
  <si>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</si>
  <si>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</si>
  <si>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</si>
  <si>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</si>
  <si>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</si>
  <si>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</si>
  <si>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</si>
  <si>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</si>
  <si>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</si>
  <si>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</si>
  <si>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</si>
  <si>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</si>
  <si>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</si>
  <si>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</si>
  <si>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</si>
  <si>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</si>
  <si>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</si>
  <si>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</si>
  <si>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</si>
  <si>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</si>
  <si>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</si>
  <si>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</si>
  <si>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</si>
  <si>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</si>
  <si>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</si>
  <si>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</si>
  <si>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</si>
  <si>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</si>
  <si>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</si>
  <si>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</si>
  <si>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</si>
  <si>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</si>
  <si>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</si>
  <si>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</si>
  <si>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</si>
  <si>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</si>
  <si>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</si>
  <si>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</si>
  <si>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</si>
  <si>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</si>
  <si>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</si>
  <si>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</si>
  <si>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</si>
  <si>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</si>
  <si>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</si>
  <si>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</si>
  <si>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</si>
  <si>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</si>
  <si>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</si>
  <si>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</si>
  <si>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</si>
  <si>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</si>
  <si>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</si>
  <si>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</si>
  <si>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</si>
  <si>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</si>
  <si>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</si>
  <si>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</si>
  <si>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</si>
  <si>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</si>
  <si>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</si>
  <si>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</si>
  <si>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</si>
  <si>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</si>
  <si>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</si>
  <si>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</si>
  <si>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</si>
  <si>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</si>
  <si>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</si>
  <si>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</si>
  <si>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</si>
  <si>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</si>
  <si>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</si>
  <si>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</si>
  <si>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</si>
  <si>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</si>
  <si>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</si>
  <si>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</si>
  <si>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</si>
  <si>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</si>
  <si>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</si>
  <si>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</si>
  <si>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</si>
  <si>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</si>
  <si>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</si>
  <si>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</si>
  <si>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</si>
  <si>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</si>
  <si>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</si>
  <si>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</si>
  <si>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</si>
  <si>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</si>
  <si>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</si>
  <si>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</si>
  <si>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</si>
  <si>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</si>
  <si>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</si>
  <si>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</si>
  <si>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</si>
  <si>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</si>
  <si>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</si>
  <si>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</si>
  <si>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</si>
  <si>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</si>
  <si>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</si>
  <si>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</si>
  <si>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</si>
  <si>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</si>
  <si>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</si>
  <si>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</si>
  <si>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</si>
  <si>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</si>
  <si>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</si>
  <si>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</si>
  <si>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</si>
  <si>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</si>
  <si>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</si>
  <si>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</si>
  <si>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</si>
  <si>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</si>
  <si>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</si>
  <si>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</si>
  <si>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</si>
  <si>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</si>
  <si>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</si>
  <si>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</si>
  <si>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</si>
  <si>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</si>
  <si>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</si>
  <si>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</si>
  <si>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</si>
  <si>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</si>
  <si>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</si>
  <si>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</si>
  <si>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</si>
  <si>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</si>
  <si>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</si>
  <si>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</si>
  <si>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</si>
  <si>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</si>
  <si>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</si>
  <si>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</si>
  <si>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</si>
  <si>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</si>
  <si>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</si>
  <si>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</si>
  <si>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</si>
  <si>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</si>
  <si>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</si>
  <si>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</si>
  <si>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</si>
  <si>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</si>
  <si>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</si>
  <si>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</si>
  <si>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</si>
  <si>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</si>
  <si>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</si>
  <si>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</si>
  <si>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</si>
  <si>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</si>
  <si>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</si>
  <si>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</si>
  <si>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</si>
  <si>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</si>
  <si>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</si>
  <si>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</si>
  <si>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</si>
  <si>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</si>
  <si>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</si>
  <si>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</si>
  <si>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</si>
  <si>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</si>
  <si>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</si>
  <si>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</si>
  <si>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</si>
  <si>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</si>
  <si>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</si>
  <si>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</si>
  <si>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</si>
  <si>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</si>
  <si>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</si>
  <si>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</si>
  <si>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</si>
  <si>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</si>
  <si>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</si>
  <si>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</si>
  <si>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</si>
  <si>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</si>
  <si>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</si>
  <si>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</si>
  <si>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</si>
  <si>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</si>
  <si>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</si>
  <si>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</si>
  <si>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</si>
  <si>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</si>
  <si>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</si>
  <si>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</si>
  <si>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</si>
  <si>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</si>
  <si>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</si>
  <si>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</si>
  <si>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</si>
  <si>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</si>
  <si>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</si>
  <si>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</si>
  <si>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</si>
  <si>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</si>
  <si>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</si>
  <si>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</si>
  <si>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</si>
  <si>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</si>
  <si>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</si>
  <si>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</si>
  <si>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</si>
  <si>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</si>
  <si>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</si>
  <si>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</si>
  <si>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</si>
  <si>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</si>
  <si>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</si>
  <si>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</si>
  <si>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</si>
  <si>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</si>
  <si>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</si>
  <si>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</si>
  <si>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</si>
  <si>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</si>
  <si>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</si>
  <si>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</si>
  <si>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</si>
  <si>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</si>
  <si>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</si>
  <si>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</si>
  <si>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</si>
  <si>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</si>
  <si>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</si>
  <si>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</si>
  <si>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</si>
  <si>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</si>
  <si>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</si>
  <si>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</si>
  <si>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</si>
  <si>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</si>
  <si>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</si>
  <si>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</si>
  <si>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</si>
  <si>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</si>
  <si>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</si>
  <si>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</si>
  <si>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</si>
  <si>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</si>
  <si>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</si>
  <si>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</si>
  <si>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</si>
  <si>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</si>
  <si>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</si>
  <si>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</si>
  <si>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</si>
  <si>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</si>
  <si>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</si>
  <si>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</si>
  <si>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</si>
  <si>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</si>
  <si>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</si>
  <si>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</si>
  <si>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</si>
  <si>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</si>
  <si>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</si>
  <si>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</si>
  <si>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</si>
  <si>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</si>
  <si>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</si>
  <si>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</si>
  <si>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</si>
  <si>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</si>
  <si>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</si>
  <si>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</si>
  <si>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</si>
  <si>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</si>
  <si>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</si>
  <si>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</si>
  <si>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</si>
  <si>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</si>
  <si>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</si>
  <si>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</si>
  <si>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</si>
  <si>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</si>
  <si>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</si>
  <si>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</si>
  <si>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</si>
  <si>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</si>
  <si>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</si>
  <si>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</si>
  <si>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</si>
  <si>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</si>
  <si>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</si>
  <si>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</si>
  <si>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</si>
  <si>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</si>
  <si>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</si>
  <si>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</si>
  <si>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</si>
  <si>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</si>
  <si>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</si>
  <si>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</si>
  <si>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</si>
  <si>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</si>
  <si>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</si>
  <si>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</si>
  <si>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</si>
  <si>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</si>
  <si>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</si>
  <si>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</si>
  <si>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</si>
  <si>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</si>
  <si>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</si>
  <si>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</si>
  <si>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</si>
  <si>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</si>
  <si>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</si>
  <si>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</si>
  <si>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</si>
  <si>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</si>
  <si>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</si>
  <si>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</si>
  <si>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</si>
  <si>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</si>
  <si>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</si>
  <si>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</si>
  <si>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</si>
  <si>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</si>
  <si>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</si>
  <si>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</si>
  <si>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</si>
  <si>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</si>
  <si>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</si>
  <si>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</si>
  <si>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</si>
  <si>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</si>
  <si>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</si>
  <si>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</si>
  <si>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</si>
  <si>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</si>
  <si>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</si>
  <si>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</si>
  <si>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</si>
  <si>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</si>
  <si>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</si>
  <si>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</si>
  <si>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</si>
  <si>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</si>
  <si>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</si>
  <si>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</si>
  <si>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</si>
  <si>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</si>
  <si>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</si>
  <si>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</si>
  <si>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</si>
  <si>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</si>
  <si>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</si>
  <si>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</si>
  <si>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</si>
  <si>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</si>
  <si>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</si>
  <si>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</si>
  <si>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</si>
  <si>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</si>
  <si>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</si>
  <si>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</si>
  <si>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</si>
  <si>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</si>
  <si>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</si>
  <si>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</si>
  <si>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</si>
  <si>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</si>
  <si>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</si>
  <si>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</si>
  <si>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</si>
  <si>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</si>
  <si>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</si>
  <si>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</si>
  <si>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</si>
  <si>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</si>
  <si>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</si>
  <si>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</si>
  <si>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</si>
  <si>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</si>
  <si>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</si>
  <si>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</si>
  <si>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</si>
  <si>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</si>
  <si>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</si>
  <si>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</si>
  <si>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</si>
  <si>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</si>
  <si>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</si>
  <si>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</si>
  <si>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</si>
  <si>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</si>
  <si>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</si>
  <si>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</si>
  <si>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</si>
  <si>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</si>
  <si>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</si>
  <si>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</si>
  <si>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</si>
  <si>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</si>
  <si>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</si>
  <si>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</si>
  <si>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</si>
  <si>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</si>
  <si>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</si>
  <si>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</si>
  <si>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</si>
  <si>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</si>
  <si>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</si>
  <si>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</si>
  <si>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</si>
  <si>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</si>
  <si>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</si>
  <si>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</si>
  <si>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</si>
  <si>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</si>
  <si>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</si>
  <si>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</si>
  <si>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</si>
  <si>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</si>
  <si>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</si>
  <si>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</si>
  <si>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</si>
  <si>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</si>
  <si>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</si>
  <si>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</si>
  <si>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</si>
  <si>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</si>
  <si>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</si>
  <si>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</si>
  <si>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</si>
  <si>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</si>
  <si>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</si>
  <si>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</si>
  <si>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</si>
  <si>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</si>
  <si>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</si>
  <si>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</si>
  <si>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</si>
  <si>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</si>
  <si>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</si>
  <si>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</si>
  <si>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</si>
  <si>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</si>
  <si>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</si>
  <si>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</si>
  <si>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</si>
  <si>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</si>
  <si>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</si>
  <si>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</si>
  <si>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</si>
  <si>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</si>
  <si>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</si>
  <si>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</si>
  <si>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</si>
  <si>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</si>
  <si>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</si>
  <si>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</si>
  <si>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</si>
  <si>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</si>
  <si>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</si>
  <si>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</si>
  <si>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</si>
  <si>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</si>
  <si>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</si>
  <si>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</si>
  <si>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</si>
  <si>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</si>
  <si>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</si>
  <si>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</si>
  <si>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</si>
  <si>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</si>
  <si>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</si>
  <si>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</si>
  <si>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</si>
  <si>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</si>
  <si>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</si>
  <si>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</si>
  <si>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</si>
  <si>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</si>
  <si>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</si>
  <si>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</si>
  <si>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</si>
  <si>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</si>
  <si>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</si>
  <si>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</si>
  <si>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</si>
  <si>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</si>
  <si>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</si>
  <si>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</si>
  <si>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</si>
  <si>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</si>
  <si>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</si>
  <si>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</si>
  <si>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</si>
  <si>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</si>
  <si>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</si>
  <si>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</si>
  <si>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</si>
  <si>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</si>
  <si>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</si>
  <si>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</si>
  <si>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</si>
  <si>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</si>
  <si>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</si>
  <si>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</si>
  <si>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</si>
  <si>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</si>
  <si>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</si>
  <si>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</si>
  <si>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</si>
  <si>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</si>
  <si>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</si>
  <si>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</si>
  <si>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</si>
  <si>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</si>
  <si>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</si>
  <si>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</si>
  <si>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</si>
  <si>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</si>
  <si>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</si>
  <si>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</si>
  <si>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</si>
  <si>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</si>
  <si>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</si>
  <si>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</si>
  <si>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</si>
  <si>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</si>
  <si>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</si>
  <si>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</si>
  <si>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</si>
  <si>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</si>
  <si>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</si>
  <si>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</si>
  <si>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</si>
  <si>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</si>
  <si>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</si>
  <si>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</si>
  <si>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</si>
  <si>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</si>
  <si>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</si>
  <si>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</si>
  <si>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</si>
  <si>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</si>
  <si>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</si>
  <si>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</si>
  <si>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</si>
  <si>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</si>
  <si>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</si>
  <si>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</si>
  <si>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</si>
  <si>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</si>
  <si>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</si>
  <si>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</si>
  <si>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</si>
  <si>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</si>
  <si>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</si>
  <si>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</si>
  <si>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</si>
  <si>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</si>
  <si>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</si>
  <si>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</si>
  <si>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</si>
  <si>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</si>
  <si>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</si>
  <si>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</si>
  <si>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</si>
  <si>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</si>
  <si>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</si>
  <si>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</si>
  <si>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</si>
  <si>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</si>
  <si>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</si>
  <si>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</si>
  <si>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</si>
  <si>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</si>
  <si>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</si>
  <si>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</si>
  <si>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</si>
  <si>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</si>
  <si>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</si>
  <si>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</si>
  <si>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</si>
  <si>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</si>
  <si>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</si>
  <si>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</si>
  <si>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</si>
  <si>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</si>
  <si>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</si>
  <si>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</si>
  <si>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</si>
  <si>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</si>
  <si>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</si>
  <si>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</si>
  <si>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</si>
  <si>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</si>
  <si>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</si>
  <si>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</si>
  <si>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</si>
  <si>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</si>
  <si>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</si>
  <si>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</si>
  <si>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</si>
  <si>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</si>
  <si>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</si>
  <si>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</si>
  <si>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</si>
  <si>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</si>
  <si>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</si>
  <si>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</si>
  <si>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</si>
  <si>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</si>
  <si>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</si>
  <si>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</si>
  <si>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</si>
  <si>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</si>
  <si>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</si>
  <si>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</si>
  <si>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</si>
  <si>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</si>
  <si>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</si>
  <si>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</si>
  <si>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</si>
  <si>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</si>
  <si>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</si>
  <si>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</si>
  <si>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</si>
  <si>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</si>
  <si>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</si>
  <si>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</si>
  <si>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</si>
  <si>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</si>
  <si>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</si>
  <si>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</si>
  <si>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</si>
  <si>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</si>
  <si>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</si>
  <si>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</si>
  <si>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</si>
  <si>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</si>
  <si>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</si>
  <si>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</si>
  <si>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</si>
  <si>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</si>
  <si>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</si>
  <si>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</si>
  <si>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</si>
  <si>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</si>
  <si>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</si>
  <si>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</si>
  <si>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</si>
  <si>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</si>
  <si>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</si>
  <si>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</si>
  <si>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</si>
  <si>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</si>
  <si>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</si>
  <si>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</si>
  <si>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</si>
  <si>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</si>
  <si>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</si>
  <si>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</si>
  <si>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</si>
  <si>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</si>
  <si>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</si>
  <si>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</si>
  <si>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</si>
  <si>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</si>
  <si>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</si>
  <si>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</si>
  <si>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</si>
  <si>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</si>
  <si>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</si>
  <si>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</si>
  <si>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</si>
  <si>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</si>
  <si>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</si>
  <si>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</si>
  <si>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</si>
  <si>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</si>
  <si>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</si>
  <si>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</si>
  <si>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</si>
  <si>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</si>
  <si>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</si>
  <si>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</si>
  <si>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</si>
  <si>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</si>
  <si>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</si>
  <si>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</si>
  <si>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</si>
  <si>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</si>
  <si>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</si>
  <si>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</si>
  <si>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</si>
  <si>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</si>
  <si>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</si>
  <si>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</si>
  <si>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</si>
  <si>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</si>
  <si>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</si>
  <si>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</si>
  <si>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</si>
  <si>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</si>
  <si>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</si>
  <si>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</si>
  <si>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</si>
  <si>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</si>
  <si>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</si>
  <si>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</si>
  <si>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</si>
  <si>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</si>
  <si>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</si>
  <si>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</si>
  <si>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</si>
  <si>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</si>
  <si>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</si>
  <si>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</si>
  <si>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</si>
  <si>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</si>
  <si>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</si>
  <si>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</si>
  <si>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</si>
  <si>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</si>
  <si>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</si>
  <si>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</si>
  <si>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</si>
  <si>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</si>
  <si>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</si>
  <si>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</si>
  <si>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</si>
  <si>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</si>
  <si>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</si>
  <si>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</si>
  <si>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</si>
  <si>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</si>
  <si>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</si>
  <si>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</si>
  <si>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</si>
  <si>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</si>
  <si>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</si>
  <si>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</si>
  <si>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</si>
  <si>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</si>
  <si>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</si>
  <si>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</si>
  <si>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</si>
  <si>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</si>
  <si>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</si>
  <si>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</si>
  <si>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</si>
  <si>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</si>
  <si>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</si>
  <si>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</si>
  <si>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</si>
  <si>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</si>
  <si>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</si>
  <si>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</si>
  <si>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</si>
  <si>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</si>
  <si>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</si>
  <si>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</si>
  <si>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</si>
  <si>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</si>
  <si>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</si>
  <si>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</si>
  <si>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</si>
  <si>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</si>
  <si>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</si>
  <si>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</si>
  <si>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</si>
  <si>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</si>
  <si>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</si>
  <si>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</si>
  <si>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</si>
  <si>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</si>
  <si>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</si>
  <si>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</si>
  <si>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</si>
  <si>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</si>
  <si>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</si>
  <si>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</si>
  <si>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</si>
  <si>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</si>
  <si>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</si>
  <si>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</si>
  <si>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</si>
  <si>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</si>
  <si>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</si>
  <si>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</si>
  <si>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</si>
  <si>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</si>
  <si>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</si>
  <si>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</si>
  <si>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</si>
  <si>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</si>
  <si>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</si>
  <si>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</si>
  <si>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</si>
  <si>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</si>
  <si>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</si>
  <si>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</si>
  <si>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</si>
  <si>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</si>
  <si>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</si>
  <si>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</si>
  <si>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</si>
  <si>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</si>
  <si>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</si>
  <si>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</si>
  <si>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</si>
  <si>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</si>
  <si>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</si>
  <si>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</si>
  <si>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</si>
  <si>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</si>
  <si>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</si>
  <si>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</si>
  <si>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</si>
  <si>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</si>
  <si>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</si>
  <si>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</si>
  <si>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</si>
  <si>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</si>
  <si>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</si>
  <si>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</si>
  <si>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</si>
  <si>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</si>
  <si>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</si>
  <si>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</si>
  <si>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</si>
  <si>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</si>
  <si>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</si>
  <si>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</si>
  <si>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</si>
  <si>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</si>
  <si>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</si>
  <si>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</si>
  <si>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</si>
  <si>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</si>
  <si>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</si>
  <si>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</si>
  <si>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</si>
  <si>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</si>
  <si>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</si>
  <si>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</si>
  <si>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</si>
  <si>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</si>
  <si>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</si>
  <si>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</si>
  <si>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</si>
  <si>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</si>
  <si>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</si>
  <si>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</si>
  <si>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</si>
  <si>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</si>
  <si>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</si>
  <si>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</si>
  <si>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</si>
  <si>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</si>
  <si>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</si>
  <si>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</si>
  <si>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</si>
  <si>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</si>
  <si>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</si>
  <si>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</si>
  <si>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</si>
  <si>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</si>
  <si>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</si>
  <si>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</si>
  <si>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</si>
  <si>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</si>
  <si>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</si>
  <si>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</si>
  <si>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</si>
  <si>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</si>
  <si>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</si>
  <si>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</si>
  <si>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</si>
  <si>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</si>
  <si>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</si>
  <si>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</si>
  <si>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</si>
  <si>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</si>
  <si>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</si>
  <si>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</si>
  <si>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</si>
  <si>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</si>
  <si>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</si>
  <si>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</si>
  <si>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</si>
  <si>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</si>
  <si>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</si>
  <si>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</si>
  <si>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</si>
  <si>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</si>
  <si>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</si>
  <si>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</si>
  <si>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</si>
  <si>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</si>
  <si>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</si>
  <si>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</si>
  <si>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</si>
  <si>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</si>
  <si>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</si>
  <si>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</si>
  <si>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</si>
  <si>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</si>
  <si>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</si>
  <si>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</si>
  <si>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</si>
  <si>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</si>
  <si>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</si>
  <si>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</si>
  <si>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</si>
  <si>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</si>
  <si>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</si>
  <si>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</si>
  <si>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</si>
  <si>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</si>
  <si>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</si>
  <si>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</si>
  <si>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</si>
  <si>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</si>
  <si>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</si>
  <si>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</si>
  <si>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</si>
  <si>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</si>
  <si>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</si>
  <si>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</si>
  <si>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</si>
  <si>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</si>
  <si>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</si>
  <si>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</si>
  <si>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</si>
  <si>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</si>
  <si>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</si>
  <si>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</si>
  <si>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</si>
  <si>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</si>
  <si>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</si>
  <si>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</si>
  <si>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</si>
  <si>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</si>
  <si>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</si>
  <si>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</si>
  <si>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</si>
  <si>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</si>
  <si>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</si>
  <si>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</si>
  <si>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</si>
  <si>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</si>
  <si>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</si>
  <si>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</si>
  <si>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</si>
  <si>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</si>
  <si>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</si>
  <si>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</si>
  <si>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</si>
  <si>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</si>
  <si>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</si>
  <si>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</si>
  <si>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</si>
  <si>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</si>
  <si>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</si>
  <si>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</si>
  <si>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</si>
  <si>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</si>
  <si>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</si>
  <si>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</si>
  <si>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</si>
  <si>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</si>
  <si>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</si>
  <si>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</si>
  <si>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</si>
  <si>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</si>
  <si>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</si>
  <si>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</si>
  <si>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</si>
  <si>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</si>
  <si>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</si>
  <si>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</si>
  <si>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</si>
  <si>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</si>
  <si>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</si>
  <si>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</si>
  <si>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</si>
  <si>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</si>
  <si>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</si>
  <si>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</si>
  <si>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</si>
  <si>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</si>
  <si>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</si>
  <si>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</si>
  <si>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</si>
  <si>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</si>
  <si>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</si>
  <si>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</si>
  <si>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</si>
  <si>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</si>
  <si>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</si>
  <si>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</si>
  <si>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</si>
  <si>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</si>
  <si>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</si>
  <si>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</si>
  <si>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</si>
  <si>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</si>
  <si>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</si>
  <si>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</si>
  <si>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</si>
  <si>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</si>
  <si>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</si>
  <si>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</si>
  <si>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</si>
  <si>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</si>
  <si>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</si>
  <si>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</si>
  <si>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</si>
  <si>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</si>
  <si>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</si>
  <si>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</si>
  <si>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</si>
  <si>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</si>
  <si>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</si>
  <si>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</si>
  <si>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</si>
  <si>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</si>
  <si>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</si>
  <si>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</si>
  <si>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</si>
  <si>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</si>
  <si>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</si>
  <si>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</si>
  <si>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</si>
  <si>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</si>
  <si>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</si>
  <si>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</si>
  <si>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</si>
  <si>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</si>
  <si>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</si>
  <si>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</si>
  <si>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</si>
  <si>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</si>
  <si>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</si>
  <si>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</si>
  <si>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</si>
  <si>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</si>
  <si>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</si>
  <si>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</si>
  <si>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</si>
  <si>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</si>
  <si>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</si>
  <si>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</si>
  <si>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</si>
  <si>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</si>
  <si>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</si>
  <si>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</si>
  <si>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</si>
  <si>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</si>
  <si>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</si>
  <si>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</si>
  <si>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</si>
  <si>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</si>
  <si>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</si>
  <si>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</si>
  <si>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</si>
  <si>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</si>
  <si>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</si>
  <si>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</si>
  <si>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</si>
  <si>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</si>
  <si>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</si>
  <si>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</si>
  <si>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</si>
  <si>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</si>
  <si>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</si>
  <si>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</si>
  <si>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</si>
  <si>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</si>
  <si>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</si>
  <si>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</si>
  <si>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</si>
  <si>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</si>
  <si>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</si>
  <si>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</si>
  <si>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</si>
  <si>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</si>
  <si>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</si>
  <si>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</si>
  <si>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</si>
  <si>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</si>
  <si>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</si>
  <si>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</si>
  <si>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</si>
  <si>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</si>
  <si>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</si>
  <si>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</si>
  <si>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</si>
  <si>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</si>
  <si>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</si>
  <si>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</si>
  <si>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</si>
  <si>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</si>
  <si>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</si>
  <si>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</si>
  <si>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</si>
  <si>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</si>
  <si>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</si>
  <si>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</si>
  <si>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</si>
  <si>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</si>
  <si>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</si>
  <si>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</si>
  <si>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</si>
  <si>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</si>
  <si>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</si>
  <si>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</si>
  <si>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</si>
  <si>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</si>
  <si>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</si>
  <si>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</si>
  <si>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</si>
  <si>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</si>
  <si>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</si>
  <si>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</si>
  <si>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</si>
  <si>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</si>
  <si>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</si>
  <si>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</si>
  <si>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</si>
  <si>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</si>
  <si>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</si>
  <si>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</si>
  <si>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</si>
  <si>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</si>
  <si>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</si>
  <si>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</si>
  <si>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</si>
  <si>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</si>
  <si>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</si>
  <si>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</si>
  <si>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</si>
  <si>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</si>
  <si>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</si>
  <si>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</si>
  <si>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</si>
  <si>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</si>
  <si>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</si>
  <si>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</si>
  <si>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</si>
  <si>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</si>
  <si>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</si>
  <si>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</si>
  <si>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</si>
  <si>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</si>
  <si>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</si>
  <si>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</si>
  <si>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</si>
  <si>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</si>
  <si>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</si>
  <si>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</si>
  <si>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</si>
  <si>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</si>
  <si>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</si>
  <si>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</si>
  <si>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</si>
  <si>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</si>
  <si>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</si>
  <si>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</si>
  <si>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</si>
  <si>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</si>
  <si>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</si>
  <si>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</si>
  <si>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</si>
  <si>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</si>
  <si>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</si>
  <si>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</si>
  <si>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</si>
  <si>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</si>
  <si>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</si>
  <si>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</si>
  <si>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</si>
  <si>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</si>
  <si>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</si>
  <si>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</si>
  <si>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</si>
  <si>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</si>
  <si>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</si>
  <si>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</si>
  <si>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</si>
  <si>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</si>
  <si>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</si>
  <si>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</si>
  <si>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</si>
  <si>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</si>
  <si>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</si>
  <si>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</si>
  <si>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</si>
  <si>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</si>
  <si>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</si>
  <si>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</si>
  <si>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</si>
  <si>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</si>
  <si>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</si>
  <si>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</si>
  <si>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</si>
  <si>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</si>
  <si>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</si>
  <si>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</si>
  <si>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</si>
  <si>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</si>
  <si>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</si>
  <si>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</si>
  <si>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</si>
  <si>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</si>
  <si>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</si>
  <si>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</si>
  <si>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</si>
  <si>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</si>
  <si>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</si>
  <si>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</si>
  <si>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</si>
  <si>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</si>
  <si>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</si>
  <si>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</si>
  <si>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</si>
  <si>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</si>
  <si>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</si>
  <si>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</si>
  <si>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</si>
  <si>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</si>
  <si>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</si>
  <si>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</si>
  <si>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</si>
  <si>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</si>
  <si>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</si>
  <si>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</si>
  <si>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</si>
  <si>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</si>
  <si>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</si>
  <si>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</si>
  <si>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</si>
  <si>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</si>
  <si>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</si>
  <si>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</si>
  <si>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</si>
  <si>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</si>
  <si>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</si>
  <si>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</si>
  <si>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</si>
  <si>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</si>
  <si>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</si>
  <si>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</si>
  <si>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</si>
  <si>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</si>
  <si>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</si>
  <si>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</si>
  <si>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</si>
  <si>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</si>
  <si>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</si>
  <si>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</si>
  <si>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</si>
  <si>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</si>
  <si>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</si>
  <si>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</si>
  <si>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</si>
  <si>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</si>
  <si>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</si>
  <si>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</si>
  <si>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</si>
  <si>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</si>
  <si>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</si>
  <si>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</si>
  <si>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</si>
  <si>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</si>
  <si>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</si>
  <si>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</si>
  <si>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</si>
  <si>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</si>
  <si>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</si>
  <si>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</si>
  <si>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</si>
  <si>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</si>
  <si>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</si>
  <si>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</si>
  <si>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</si>
  <si>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</si>
  <si>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</si>
  <si>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</si>
  <si>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</si>
  <si>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</si>
  <si>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</si>
  <si>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</si>
  <si>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</si>
  <si>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</si>
  <si>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</si>
  <si>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</si>
  <si>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</si>
  <si>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</si>
  <si>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</si>
  <si>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</si>
  <si>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</si>
  <si>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</si>
  <si>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</si>
  <si>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</si>
  <si>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</si>
  <si>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</si>
  <si>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</si>
  <si>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</si>
  <si>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</si>
  <si>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</si>
  <si>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</si>
  <si>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</si>
  <si>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</si>
  <si>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</si>
  <si>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</si>
  <si>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</si>
  <si>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</si>
  <si>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</si>
  <si>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</si>
  <si>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</si>
  <si>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</si>
  <si>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</si>
  <si>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</si>
  <si>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</si>
  <si>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</si>
  <si>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</si>
  <si>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</si>
  <si>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</si>
  <si>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</si>
  <si>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</si>
  <si>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</si>
  <si>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</si>
  <si>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</si>
  <si>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</si>
  <si>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</si>
  <si>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</si>
  <si>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</si>
  <si>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</si>
  <si>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</si>
  <si>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</si>
  <si>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</si>
  <si>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</si>
  <si>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</si>
  <si>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</si>
  <si>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</si>
  <si>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</si>
  <si>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</si>
  <si>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</si>
  <si>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</si>
  <si>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</si>
  <si>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</si>
  <si>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</si>
  <si>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</si>
  <si>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</si>
  <si>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</si>
  <si>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</si>
  <si>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</si>
  <si>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</si>
  <si>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</si>
  <si>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</si>
  <si>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</si>
  <si>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</si>
  <si>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</si>
  <si>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</si>
  <si>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</si>
  <si>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</si>
  <si>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</si>
  <si>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</si>
  <si>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</si>
  <si>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</si>
  <si>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</si>
  <si>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</si>
  <si>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</si>
  <si>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</si>
  <si>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</si>
  <si>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</si>
  <si>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</si>
  <si>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</si>
  <si>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</si>
  <si>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</si>
  <si>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</si>
  <si>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</si>
  <si>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</si>
  <si>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</si>
  <si>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</si>
  <si>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</si>
  <si>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</si>
  <si>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</si>
  <si>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</si>
  <si>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</si>
  <si>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</si>
  <si>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</si>
  <si>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</si>
  <si>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</si>
  <si>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</si>
  <si>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</si>
  <si>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</si>
  <si>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</si>
  <si>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</si>
  <si>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</si>
  <si>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</si>
  <si>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</si>
  <si>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</si>
  <si>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</si>
  <si>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</si>
  <si>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</si>
  <si>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</si>
  <si>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</si>
  <si>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</si>
  <si>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</si>
  <si>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</si>
  <si>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</si>
  <si>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</si>
  <si>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</si>
  <si>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</si>
  <si>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</si>
  <si>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</si>
  <si>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</si>
  <si>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</si>
  <si>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</si>
  <si>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</si>
  <si>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</si>
  <si>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</si>
  <si>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</si>
  <si>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</si>
  <si>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</si>
  <si>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</si>
  <si>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</si>
  <si>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</si>
  <si>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</si>
  <si>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</si>
  <si>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</si>
  <si>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</si>
  <si>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</si>
  <si>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</si>
  <si>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</si>
  <si>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</si>
  <si>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</si>
  <si>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</si>
  <si>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</si>
  <si>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</si>
  <si>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</si>
  <si>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</si>
  <si>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</si>
  <si>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</si>
  <si>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</si>
  <si>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</si>
  <si>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</si>
  <si>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</si>
  <si>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</si>
  <si>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</si>
  <si>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</si>
  <si>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</si>
  <si>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</si>
  <si>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</si>
  <si>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</si>
  <si>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</si>
  <si>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</si>
  <si>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</si>
  <si>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</si>
  <si>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</si>
  <si>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</si>
  <si>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</si>
  <si>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</si>
  <si>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</si>
  <si>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</si>
  <si>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</si>
  <si>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</si>
  <si>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</si>
  <si>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</si>
  <si>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</si>
  <si>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</si>
  <si>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</si>
  <si>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</si>
  <si>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</si>
  <si>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</si>
  <si>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</si>
  <si>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</si>
  <si>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</si>
  <si>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</si>
  <si>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</si>
  <si>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</si>
  <si>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</si>
  <si>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</si>
  <si>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</si>
  <si>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</si>
  <si>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</si>
  <si>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</si>
  <si>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</si>
  <si>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</si>
  <si>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</si>
  <si>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</si>
  <si>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</si>
  <si>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</si>
  <si>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</si>
  <si>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</si>
  <si>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</si>
  <si>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</si>
  <si>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</si>
  <si>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</si>
  <si>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</si>
  <si>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</si>
  <si>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</si>
  <si>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</si>
  <si>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</si>
  <si>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</si>
  <si>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</si>
  <si>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</si>
  <si>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</si>
  <si>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</si>
  <si>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</si>
  <si>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</si>
  <si>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</si>
  <si>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</si>
  <si>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</si>
  <si>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</si>
  <si>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</si>
  <si>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</si>
  <si>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</si>
  <si>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</si>
  <si>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</si>
  <si>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</si>
  <si>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</si>
  <si>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</si>
  <si>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</si>
  <si>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</si>
  <si>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</si>
  <si>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</si>
  <si>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</si>
  <si>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</si>
  <si>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</si>
  <si>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</si>
  <si>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</si>
  <si>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</si>
  <si>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</si>
  <si>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</si>
  <si>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</si>
  <si>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</si>
  <si>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</si>
  <si>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</si>
  <si>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</si>
  <si>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</si>
  <si>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</si>
  <si>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</si>
  <si>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</si>
  <si>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</si>
  <si>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</si>
  <si>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</si>
  <si>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</si>
  <si>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</si>
  <si>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</si>
  <si>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</si>
  <si>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</si>
  <si>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</si>
  <si>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</si>
  <si>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</si>
  <si>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</si>
  <si>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</si>
  <si>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</si>
  <si>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</si>
  <si>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</si>
  <si>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</si>
  <si>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</si>
  <si>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</si>
  <si>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</si>
  <si>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</si>
  <si>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</si>
  <si>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</si>
  <si>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</si>
  <si>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</si>
  <si>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</si>
  <si>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</si>
  <si>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</si>
  <si>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</si>
  <si>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</si>
  <si>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</si>
  <si>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</si>
  <si>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</si>
  <si>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</si>
  <si>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</si>
  <si>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</si>
  <si>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</si>
  <si>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</si>
  <si>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</si>
  <si>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</si>
  <si>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</si>
  <si>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</si>
  <si>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</si>
  <si>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</si>
  <si>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</si>
  <si>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</si>
  <si>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</si>
  <si>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</si>
  <si>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</si>
  <si>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</si>
  <si>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</si>
  <si>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</si>
  <si>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</si>
  <si>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</si>
  <si>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</si>
  <si>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</si>
  <si>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</si>
  <si>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</si>
  <si>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</si>
  <si>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</si>
  <si>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</si>
  <si>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</si>
  <si>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</si>
  <si>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</si>
  <si>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</si>
  <si>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</si>
  <si>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</si>
  <si>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</si>
  <si>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</si>
  <si>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</si>
  <si>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</si>
  <si>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</si>
  <si>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</si>
  <si>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</si>
  <si>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</si>
  <si>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</si>
  <si>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</si>
  <si>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</si>
  <si>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</si>
  <si>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</si>
  <si>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</si>
  <si>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</si>
  <si>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</si>
  <si>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</si>
  <si>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</si>
  <si>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</si>
  <si>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</si>
  <si>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</si>
  <si>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</si>
  <si>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</si>
  <si>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</si>
  <si>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</si>
  <si>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</si>
  <si>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</si>
  <si>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</si>
  <si>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</si>
  <si>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</si>
  <si>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</si>
  <si>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</si>
  <si>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</si>
  <si>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</si>
  <si>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</si>
  <si>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</si>
  <si>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</si>
  <si>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</si>
  <si>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</si>
  <si>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</si>
  <si>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</si>
  <si>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</si>
  <si>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</si>
  <si>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</si>
  <si>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</si>
  <si>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</si>
  <si>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</si>
  <si>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</si>
  <si>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</si>
  <si>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</si>
  <si>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</si>
  <si>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</si>
  <si>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</si>
  <si>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</si>
  <si>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</si>
  <si>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</si>
  <si>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</si>
  <si>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</si>
  <si>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</si>
  <si>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</si>
  <si>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</si>
  <si>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</si>
  <si>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</si>
  <si>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</si>
  <si>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</si>
  <si>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</si>
  <si>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</si>
  <si>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</si>
  <si>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</si>
  <si>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</si>
  <si>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</si>
  <si>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</si>
  <si>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</si>
  <si>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</si>
  <si>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</si>
  <si>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</si>
  <si>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</si>
  <si>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</si>
  <si>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</si>
  <si>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</si>
  <si>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</si>
  <si>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</si>
  <si>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</si>
  <si>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</si>
  <si>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</si>
  <si>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</si>
  <si>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</si>
  <si>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</si>
  <si>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</si>
  <si>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</si>
  <si>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</si>
  <si>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</si>
  <si>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</si>
  <si>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</si>
  <si>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</si>
  <si>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</si>
  <si>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</si>
  <si>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</si>
  <si>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</si>
  <si>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</si>
  <si>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</si>
  <si>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</si>
  <si>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</si>
  <si>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</si>
  <si>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</si>
  <si>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</si>
  <si>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</si>
  <si>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</si>
  <si>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</si>
  <si>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</si>
  <si>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</si>
  <si>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</si>
  <si>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</si>
  <si>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</si>
  <si>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</si>
  <si>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</si>
  <si>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</si>
  <si>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</si>
  <si>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</si>
  <si>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</si>
  <si>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</si>
  <si>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</si>
  <si>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</si>
  <si>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</si>
  <si>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</si>
  <si>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</si>
  <si>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</si>
  <si>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</si>
  <si>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</si>
  <si>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</si>
  <si>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</si>
  <si>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</si>
  <si>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</si>
  <si>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</si>
  <si>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</si>
  <si>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</si>
  <si>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</si>
  <si>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</si>
  <si>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</si>
  <si>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</si>
  <si>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</si>
  <si>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</si>
  <si>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</si>
  <si>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</si>
  <si>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</si>
  <si>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</si>
  <si>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</si>
  <si>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</si>
  <si>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</si>
  <si>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</si>
  <si>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</si>
  <si>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</si>
  <si>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</si>
  <si>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</si>
  <si>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</si>
  <si>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</si>
  <si>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</si>
  <si>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</si>
  <si>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</si>
  <si>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</si>
  <si>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</si>
  <si>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</si>
  <si>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</si>
  <si>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</si>
  <si>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</si>
  <si>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</si>
  <si>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</si>
  <si>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</si>
  <si>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</si>
  <si>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</si>
  <si>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</si>
  <si>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</si>
  <si>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</si>
  <si>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</si>
  <si>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</si>
  <si>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</si>
  <si>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</si>
  <si>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</si>
  <si>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</si>
  <si>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</si>
  <si>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</si>
  <si>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</si>
  <si>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</si>
  <si>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</si>
  <si>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</si>
  <si>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</si>
  <si>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</si>
  <si>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</si>
  <si>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</si>
  <si>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</si>
  <si>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</si>
  <si>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</si>
  <si>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</si>
  <si>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</si>
  <si>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</si>
  <si>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</si>
  <si>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</si>
  <si>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</si>
  <si>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</si>
  <si>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</si>
  <si>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</si>
  <si>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</si>
  <si>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</si>
  <si>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</si>
  <si>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</si>
  <si>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</si>
  <si>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</si>
  <si>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</si>
  <si>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</si>
  <si>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</si>
  <si>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</si>
  <si>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</si>
  <si>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</si>
  <si>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</si>
  <si>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</si>
  <si>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</si>
  <si>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</si>
  <si>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</si>
  <si>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</si>
  <si>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</si>
  <si>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</si>
  <si>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</si>
  <si>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</si>
  <si>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</si>
  <si>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</si>
  <si>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</si>
  <si>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</si>
  <si>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</si>
  <si>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</si>
  <si>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</si>
  <si>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</si>
  <si>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</si>
  <si>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</si>
  <si>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</si>
  <si>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</si>
  <si>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</si>
  <si>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</si>
  <si>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</si>
  <si>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</si>
  <si>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</si>
  <si>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</si>
  <si>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</si>
  <si>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</si>
  <si>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</si>
  <si>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</si>
  <si>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</si>
  <si>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</si>
  <si>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</si>
  <si>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</si>
  <si>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</si>
  <si>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</si>
  <si>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</si>
  <si>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</si>
  <si>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</si>
  <si>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</si>
  <si>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</si>
  <si>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</si>
  <si>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</si>
  <si>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</si>
  <si>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</si>
  <si>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</si>
  <si>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</si>
  <si>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</si>
  <si>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</si>
  <si>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</si>
  <si>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</si>
  <si>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</si>
  <si>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</si>
  <si>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</si>
  <si>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</si>
  <si>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</si>
  <si>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</si>
  <si>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</si>
  <si>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</si>
  <si>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</si>
  <si>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</si>
  <si>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</si>
  <si>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</si>
  <si>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</si>
  <si>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</si>
  <si>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</si>
  <si>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</si>
  <si>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</si>
  <si>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</si>
  <si>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</si>
  <si>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</si>
  <si>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</si>
  <si>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</si>
  <si>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</si>
  <si>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</si>
  <si>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</si>
  <si>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</si>
  <si>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</si>
  <si>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</si>
  <si>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</si>
  <si>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</si>
  <si>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</si>
  <si>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</si>
  <si>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</si>
  <si>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</si>
  <si>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</si>
  <si>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</si>
  <si>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</si>
  <si>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</si>
  <si>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</si>
  <si>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</si>
  <si>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</si>
  <si>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</si>
  <si>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</si>
  <si>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</si>
  <si>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</si>
  <si>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</si>
  <si>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</si>
  <si>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</si>
  <si>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</si>
  <si>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</si>
  <si>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</si>
  <si>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</si>
  <si>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</si>
  <si>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</si>
  <si>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</si>
  <si>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</si>
  <si>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</si>
  <si>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</si>
  <si>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</si>
  <si>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</si>
  <si>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</si>
  <si>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</si>
  <si>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</si>
  <si>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</si>
  <si>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</si>
  <si>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</si>
  <si>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</si>
  <si>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</si>
  <si>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</si>
  <si>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</si>
  <si>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</si>
  <si>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</si>
  <si>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</si>
  <si>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</si>
  <si>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</si>
  <si>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</si>
  <si>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</si>
  <si>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</si>
  <si>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</si>
  <si>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</si>
  <si>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</si>
  <si>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</si>
  <si>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</si>
  <si>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</si>
  <si>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</si>
  <si>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</si>
  <si>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</si>
  <si>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</si>
  <si>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</si>
  <si>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</si>
  <si>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</si>
  <si>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</si>
  <si>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</si>
  <si>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</si>
  <si>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</si>
  <si>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</si>
  <si>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</si>
  <si>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</si>
  <si>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</si>
  <si>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</si>
  <si>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</si>
  <si>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</si>
  <si>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</si>
  <si>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</si>
  <si>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</si>
  <si>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</si>
  <si>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</si>
  <si>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</si>
  <si>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</si>
  <si>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</si>
  <si>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</si>
  <si>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</si>
  <si>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</si>
  <si>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</si>
  <si>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</si>
  <si>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</si>
  <si>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</si>
  <si>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</si>
  <si>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</si>
  <si>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</si>
  <si>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</si>
  <si>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</si>
  <si>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</si>
  <si>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</si>
  <si>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</si>
  <si>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</si>
  <si>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</si>
  <si>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</si>
  <si>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</si>
  <si>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</si>
  <si>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</si>
  <si>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</si>
  <si>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</si>
  <si>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</si>
  <si>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</si>
  <si>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</si>
  <si>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</si>
  <si>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</si>
  <si>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</si>
  <si>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</si>
  <si>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</si>
  <si>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</si>
  <si>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</si>
  <si>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</si>
  <si>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</si>
  <si>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</si>
  <si>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</si>
  <si>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</si>
  <si>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</si>
  <si>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</si>
  <si>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</si>
  <si>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</si>
  <si>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</si>
  <si>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</si>
  <si>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</si>
  <si>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</si>
  <si>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</si>
  <si>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</si>
  <si>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</si>
  <si>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</si>
  <si>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</si>
  <si>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</si>
  <si>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</si>
  <si>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</si>
  <si>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</si>
  <si>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</si>
  <si>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</si>
  <si>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</si>
  <si>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</si>
  <si>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</si>
  <si>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</si>
  <si>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</si>
  <si>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</si>
  <si>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</si>
  <si>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</si>
  <si>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</si>
  <si>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</si>
  <si>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</si>
  <si>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</si>
  <si>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</si>
  <si>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</si>
  <si>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</si>
  <si>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</si>
  <si>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</si>
  <si>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</si>
  <si>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</si>
  <si>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</si>
  <si>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</si>
  <si>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</si>
  <si>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</si>
  <si>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</si>
  <si>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</si>
  <si>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</si>
  <si>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</si>
  <si>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</si>
  <si>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</si>
  <si>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</si>
  <si>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</si>
  <si>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</si>
  <si>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</si>
  <si>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</si>
  <si>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</si>
  <si>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</si>
  <si>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</si>
  <si>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</si>
  <si>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</si>
  <si>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</si>
  <si>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</si>
  <si>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</si>
  <si>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</si>
  <si>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</si>
  <si>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</si>
  <si>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</si>
  <si>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</si>
  <si>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</si>
  <si>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</si>
  <si>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</si>
  <si>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</si>
  <si>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</si>
  <si>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</si>
  <si>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</si>
  <si>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</si>
  <si>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</si>
  <si>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</si>
  <si>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</si>
  <si>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</si>
  <si>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</si>
  <si>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</si>
  <si>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</si>
  <si>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</si>
  <si>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</si>
  <si>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</si>
  <si>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</si>
  <si>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</si>
  <si>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</si>
  <si>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</si>
  <si>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</si>
  <si>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</si>
  <si>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</si>
  <si>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</si>
  <si>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</si>
  <si>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</si>
  <si>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</si>
  <si>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</si>
  <si>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</si>
  <si>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</si>
  <si>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</si>
  <si>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</si>
  <si>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</si>
  <si>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</si>
  <si>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</si>
  <si>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</si>
  <si>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</si>
  <si>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</si>
  <si>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</si>
  <si>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</si>
  <si>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</si>
  <si>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</si>
  <si>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</si>
  <si>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</si>
  <si>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</si>
  <si>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</si>
  <si>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</si>
  <si>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</si>
  <si>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</si>
  <si>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</si>
  <si>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</si>
  <si>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</si>
  <si>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</si>
  <si>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</si>
  <si>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</si>
  <si>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</si>
  <si>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</si>
  <si>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</si>
  <si>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</si>
  <si>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</si>
  <si>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</si>
  <si>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</si>
  <si>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</si>
  <si>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</si>
  <si>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</si>
  <si>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</si>
  <si>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</si>
  <si>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</si>
  <si>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</si>
  <si>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</si>
  <si>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</si>
  <si>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</si>
  <si>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</si>
  <si>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</si>
  <si>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</si>
  <si>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</si>
  <si>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</si>
  <si>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</si>
  <si>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</si>
  <si>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</si>
  <si>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</si>
  <si>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</si>
  <si>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</si>
  <si>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</si>
  <si>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</si>
  <si>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</si>
  <si>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</si>
  <si>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</si>
  <si>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</si>
  <si>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</si>
  <si>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</si>
  <si>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</si>
  <si>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</si>
  <si>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</si>
  <si>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</si>
  <si>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</si>
  <si>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</si>
  <si>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</si>
  <si>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</si>
  <si>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</si>
  <si>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</si>
  <si>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</si>
  <si>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</si>
  <si>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</si>
  <si>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</si>
  <si>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</si>
  <si>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</si>
  <si>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</si>
  <si>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</si>
  <si>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</si>
  <si>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</si>
  <si>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</si>
  <si>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</si>
  <si>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</si>
  <si>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</si>
  <si>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</si>
  <si>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</si>
  <si>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</si>
  <si>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</si>
  <si>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</si>
  <si>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</si>
  <si>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</si>
  <si>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</si>
  <si>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</si>
  <si>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</si>
  <si>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</si>
  <si>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</si>
  <si>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</si>
  <si>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</si>
  <si>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</si>
  <si>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</si>
  <si>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</si>
  <si>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</si>
  <si>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</si>
  <si>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</si>
  <si>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</si>
  <si>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</si>
  <si>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</si>
  <si>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</si>
  <si>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</si>
  <si>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</si>
  <si>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</si>
  <si>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</si>
  <si>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</si>
  <si>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</si>
  <si>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</si>
  <si>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</si>
  <si>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</si>
  <si>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</si>
  <si>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</si>
  <si>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</si>
  <si>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</si>
  <si>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</si>
  <si>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</si>
  <si>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</si>
  <si>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</si>
  <si>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</si>
  <si>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</si>
  <si>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</si>
  <si>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</si>
  <si>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</si>
  <si>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</si>
  <si>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</si>
  <si>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</si>
  <si>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</si>
  <si>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</si>
  <si>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</si>
  <si>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</si>
  <si>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</si>
  <si>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</si>
  <si>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</si>
  <si>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</si>
  <si>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</si>
  <si>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</si>
  <si>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</si>
  <si>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</si>
  <si>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</si>
  <si>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</si>
  <si>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</si>
  <si>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</si>
  <si>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</si>
  <si>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</si>
  <si>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</si>
  <si>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</si>
  <si>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</si>
  <si>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</si>
  <si>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</si>
  <si>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</si>
  <si>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</si>
  <si>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</si>
  <si>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</si>
  <si>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</si>
  <si>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</si>
  <si>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</si>
  <si>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</si>
  <si>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</si>
  <si>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</si>
  <si>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</si>
  <si>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</si>
  <si>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</si>
  <si>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</si>
  <si>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</si>
  <si>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</si>
  <si>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</si>
  <si>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</si>
  <si>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</si>
  <si>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</si>
  <si>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</si>
  <si>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</si>
  <si>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</si>
  <si>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</si>
  <si>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</si>
  <si>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</si>
  <si>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</si>
  <si>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</si>
  <si>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</si>
  <si>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</si>
  <si>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</si>
  <si>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</si>
  <si>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</si>
  <si>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</si>
  <si>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</si>
  <si>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</si>
  <si>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</si>
  <si>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</si>
  <si>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</si>
  <si>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</si>
  <si>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</si>
  <si>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</si>
  <si>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</si>
  <si>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</si>
  <si>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</si>
  <si>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</si>
  <si>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</si>
  <si>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</si>
  <si>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</si>
  <si>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</si>
  <si>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</si>
  <si>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</si>
  <si>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</si>
  <si>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</si>
  <si>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</si>
  <si>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</si>
  <si>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</si>
  <si>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</si>
  <si>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</si>
  <si>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</si>
  <si>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</si>
  <si>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</si>
  <si>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</si>
  <si>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</si>
  <si>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</si>
  <si>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</si>
  <si>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</si>
  <si>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</si>
  <si>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</si>
  <si>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</si>
  <si>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</si>
  <si>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</si>
  <si>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</si>
  <si>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</si>
  <si>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</si>
  <si>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</si>
  <si>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</si>
  <si>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</si>
  <si>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</si>
  <si>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</si>
  <si>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</si>
  <si>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</si>
  <si>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</si>
  <si>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</si>
  <si>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</si>
  <si>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</si>
  <si>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</si>
  <si>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</si>
  <si>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</si>
  <si>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</si>
  <si>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</si>
  <si>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</si>
  <si>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</si>
  <si>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</si>
  <si>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</si>
  <si>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</si>
  <si>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</si>
  <si>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</si>
  <si>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</si>
  <si>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</si>
  <si>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</si>
  <si>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</si>
  <si>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</si>
  <si>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</si>
  <si>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</si>
  <si>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</si>
  <si>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</si>
  <si>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</si>
  <si>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</si>
  <si>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</si>
  <si>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</si>
  <si>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</si>
  <si>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</si>
  <si>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</si>
  <si>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</si>
  <si>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</si>
  <si>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</si>
  <si>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</si>
  <si>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</si>
  <si>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</si>
  <si>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</si>
  <si>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</si>
  <si>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</si>
  <si>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</si>
  <si>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</si>
  <si>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</si>
  <si>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</si>
  <si>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</si>
  <si>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</si>
  <si>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</si>
  <si>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</si>
  <si>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</si>
  <si>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</si>
  <si>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</si>
  <si>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</si>
  <si>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</si>
  <si>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</si>
  <si>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</si>
  <si>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</si>
  <si>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</si>
  <si>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</si>
  <si>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</si>
  <si>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</si>
  <si>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</si>
  <si>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</si>
  <si>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</si>
  <si>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</si>
  <si>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</si>
  <si>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</si>
  <si>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</si>
  <si>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</si>
  <si>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</si>
  <si>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</si>
  <si>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</si>
  <si>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</si>
  <si>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</si>
  <si>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</si>
  <si>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</si>
  <si>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</si>
  <si>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</si>
  <si>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</si>
  <si>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</si>
  <si>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</si>
  <si>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</si>
  <si>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</si>
  <si>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</si>
  <si>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</si>
  <si>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</si>
  <si>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</si>
  <si>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</si>
  <si>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</si>
  <si>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</si>
  <si>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</si>
  <si>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</si>
  <si>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</si>
  <si>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</si>
  <si>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</si>
  <si>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</si>
  <si>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</si>
  <si>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</si>
  <si>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</si>
  <si>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</si>
  <si>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</si>
  <si>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</si>
  <si>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</si>
  <si>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</si>
  <si>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</si>
  <si>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</si>
  <si>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</si>
  <si>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</si>
  <si>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</si>
  <si>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</si>
  <si>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</si>
  <si>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</si>
  <si>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</si>
  <si>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</si>
  <si>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</si>
  <si>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</si>
  <si>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</si>
  <si>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</si>
  <si>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</si>
  <si>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</si>
  <si>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</si>
  <si>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</si>
  <si>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</si>
  <si>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</si>
  <si>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</si>
  <si>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</si>
  <si>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</si>
  <si>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</si>
  <si>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</si>
  <si>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</si>
  <si>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</si>
  <si>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</si>
  <si>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</si>
  <si>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</si>
  <si>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</si>
  <si>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</si>
  <si>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</si>
  <si>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</si>
  <si>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</si>
  <si>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</si>
  <si>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</si>
  <si>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</si>
  <si>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</si>
  <si>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</si>
  <si>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</si>
  <si>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</si>
  <si>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</si>
  <si>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</si>
  <si>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</si>
  <si>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</si>
  <si>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</si>
  <si>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</si>
  <si>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</si>
  <si>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</si>
  <si>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</si>
  <si>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</si>
  <si>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</si>
  <si>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</si>
  <si>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</si>
  <si>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</si>
  <si>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</si>
  <si>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</si>
  <si>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</si>
  <si>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</si>
  <si>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</si>
  <si>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</si>
  <si>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</si>
  <si>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</si>
  <si>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</si>
  <si>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</si>
  <si>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</si>
  <si>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</si>
  <si>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</si>
  <si>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</si>
  <si>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</si>
  <si>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</si>
  <si>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</si>
  <si>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</si>
  <si>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</si>
  <si>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</si>
  <si>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</si>
  <si>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</si>
  <si>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</si>
  <si>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</si>
  <si>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</si>
  <si>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</si>
  <si>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</si>
  <si>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</si>
  <si>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</si>
  <si>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</si>
  <si>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</si>
  <si>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</si>
  <si>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</si>
  <si>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</si>
  <si>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</si>
  <si>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</si>
  <si>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</si>
  <si>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</si>
  <si>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</si>
  <si>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</si>
  <si>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</si>
  <si>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</si>
  <si>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</si>
  <si>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</si>
  <si>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</si>
  <si>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</si>
  <si>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</si>
  <si>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</si>
  <si>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</si>
  <si>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</si>
  <si>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</si>
  <si>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</si>
  <si>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</si>
  <si>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</si>
  <si>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</si>
  <si>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</si>
  <si>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</si>
  <si>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</si>
  <si>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</si>
  <si>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</si>
  <si>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</si>
  <si>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</si>
  <si>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</si>
  <si>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</si>
  <si>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</si>
  <si>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</si>
  <si>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</si>
  <si>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</si>
  <si>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</si>
  <si>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</si>
  <si>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</si>
  <si>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</si>
  <si>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</si>
  <si>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</si>
  <si>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</si>
  <si>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</si>
  <si>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</si>
  <si>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</si>
  <si>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</si>
  <si>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</si>
  <si>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</si>
  <si>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</si>
  <si>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</si>
  <si>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</si>
  <si>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</si>
  <si>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</si>
  <si>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</si>
  <si>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</si>
  <si>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</si>
  <si>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</si>
  <si>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</si>
  <si>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</si>
  <si>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</si>
  <si>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</si>
  <si>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</si>
  <si>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</si>
  <si>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</si>
  <si>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</si>
  <si>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</si>
  <si>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</si>
  <si>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</si>
  <si>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</si>
  <si>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</si>
  <si>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</si>
  <si>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</si>
  <si>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</si>
  <si>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</si>
  <si>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</si>
  <si>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</si>
  <si>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</si>
  <si>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</si>
  <si>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</si>
  <si>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</si>
  <si>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</si>
  <si>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</si>
  <si>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</si>
  <si>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</si>
  <si>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</si>
  <si>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</si>
  <si>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</si>
  <si>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</si>
  <si>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</si>
  <si>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</si>
  <si>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</si>
  <si>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</si>
  <si>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</si>
  <si>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</si>
  <si>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</si>
  <si>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</si>
  <si>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</si>
  <si>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</si>
  <si>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</si>
  <si>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</si>
  <si>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</si>
  <si>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</si>
  <si>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</si>
  <si>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</si>
  <si>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</si>
  <si>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</si>
  <si>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</si>
  <si>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</si>
  <si>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</si>
  <si>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</si>
  <si>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</si>
  <si>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</si>
  <si>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</si>
  <si>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</si>
  <si>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</si>
  <si>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</si>
  <si>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</si>
  <si>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</si>
  <si>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</si>
  <si>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</si>
  <si>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</si>
  <si>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</si>
  <si>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</si>
  <si>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</si>
  <si>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</si>
  <si>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</si>
  <si>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</si>
  <si>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</si>
  <si>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</si>
  <si>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</si>
  <si>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</si>
  <si>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</si>
  <si>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</si>
  <si>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</si>
  <si>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</si>
  <si>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</si>
  <si>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</si>
  <si>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</si>
  <si>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</si>
  <si>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</si>
  <si>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</si>
  <si>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</si>
  <si>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</si>
  <si>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</si>
  <si>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</si>
  <si>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</si>
  <si>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</si>
  <si>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</si>
  <si>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</si>
  <si>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</si>
  <si>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</si>
  <si>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</si>
  <si>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</si>
  <si>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</si>
  <si>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</si>
  <si>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</si>
  <si>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</si>
  <si>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</si>
  <si>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</si>
  <si>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</si>
  <si>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</si>
  <si>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</si>
  <si>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</si>
  <si>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</si>
  <si>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</si>
  <si>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</si>
  <si>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</si>
  <si>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</si>
  <si>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</si>
  <si>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</si>
  <si>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</si>
  <si>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</si>
  <si>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</si>
  <si>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</si>
  <si>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</si>
  <si>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</si>
  <si>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</si>
  <si>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</si>
  <si>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</si>
  <si>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</si>
  <si>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</si>
  <si>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</si>
  <si>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</si>
  <si>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</si>
  <si>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</si>
  <si>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</si>
  <si>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</si>
  <si>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</si>
  <si>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</si>
  <si>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</si>
  <si>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</si>
  <si>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</si>
  <si>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</si>
  <si>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</si>
  <si>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</si>
  <si>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</si>
  <si>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</si>
  <si>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</si>
  <si>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</si>
  <si>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</si>
  <si>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</si>
  <si>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</si>
  <si>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</si>
  <si>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</si>
  <si>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</si>
  <si>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</si>
  <si>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</si>
  <si>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</si>
  <si>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</si>
  <si>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</si>
  <si>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</si>
  <si>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</si>
  <si>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</si>
  <si>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</si>
  <si>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</si>
  <si>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</si>
  <si>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</si>
  <si>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</si>
  <si>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</si>
  <si>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</si>
  <si>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</si>
  <si>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</si>
  <si>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</si>
  <si>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</si>
  <si>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</si>
  <si>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</si>
  <si>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</si>
  <si>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</si>
  <si>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</si>
  <si>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</si>
  <si>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</si>
  <si>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</si>
  <si>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</si>
  <si>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</si>
  <si>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</si>
  <si>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</si>
  <si>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</si>
  <si>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</si>
  <si>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</si>
  <si>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</si>
  <si>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</si>
  <si>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</si>
  <si>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</si>
  <si>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</si>
  <si>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</si>
  <si>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</si>
  <si>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</si>
  <si>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</si>
  <si>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</si>
  <si>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</si>
  <si>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</si>
  <si>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</si>
  <si>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</si>
  <si>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</si>
  <si>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</si>
  <si>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</si>
  <si>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</si>
  <si>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</si>
  <si>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</si>
  <si>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</si>
  <si>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</si>
  <si>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</si>
  <si>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</si>
  <si>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</si>
  <si>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</si>
  <si>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</si>
  <si>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</si>
  <si>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</si>
  <si>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</si>
  <si>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</si>
  <si>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</si>
  <si>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</si>
  <si>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</si>
  <si>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</si>
  <si>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</si>
  <si>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</si>
  <si>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</si>
  <si>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</si>
  <si>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</si>
  <si>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</si>
  <si>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</si>
  <si>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</si>
  <si>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</si>
  <si>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</si>
  <si>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</si>
  <si>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</si>
  <si>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</si>
  <si>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</si>
  <si>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</si>
  <si>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</si>
  <si>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</si>
  <si>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</si>
  <si>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</si>
  <si>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</si>
  <si>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</si>
  <si>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</si>
  <si>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</si>
  <si>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</si>
  <si>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</si>
  <si>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</si>
  <si>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</si>
  <si>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</si>
  <si>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</si>
  <si>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</si>
  <si>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</si>
  <si>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</si>
  <si>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</si>
  <si>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</si>
  <si>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</si>
  <si>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</si>
  <si>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</si>
  <si>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</si>
  <si>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</si>
  <si>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</si>
  <si>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</si>
  <si>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</si>
  <si>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</si>
  <si>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</si>
  <si>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</si>
  <si>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</si>
  <si>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</si>
  <si>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</si>
  <si>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</si>
  <si>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</si>
  <si>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</si>
  <si>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</si>
  <si>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</si>
  <si>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</si>
  <si>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</si>
  <si>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</si>
  <si>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</si>
  <si>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</si>
  <si>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</si>
  <si>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</si>
  <si>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</si>
  <si>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</si>
  <si>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</si>
  <si>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</si>
  <si>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</si>
  <si>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</si>
  <si>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</si>
  <si>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</si>
  <si>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</si>
  <si>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</si>
  <si>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</si>
  <si>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</si>
  <si>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</si>
  <si>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</si>
  <si>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</si>
  <si>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</si>
  <si>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</si>
  <si>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</si>
  <si>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</si>
  <si>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</si>
  <si>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</si>
  <si>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</si>
  <si>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</si>
  <si>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</si>
  <si>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</si>
  <si>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</si>
  <si>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</si>
  <si>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</si>
  <si>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</si>
  <si>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</si>
  <si>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</si>
  <si>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</si>
  <si>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</si>
  <si>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</si>
  <si>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</si>
  <si>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</si>
  <si>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</si>
  <si>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</si>
  <si>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</si>
  <si>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</si>
  <si>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</si>
  <si>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</si>
  <si>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</si>
  <si>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</si>
  <si>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</si>
  <si>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</si>
  <si>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</si>
  <si>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</si>
  <si>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</si>
  <si>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</si>
  <si>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</si>
  <si>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</si>
  <si>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</si>
  <si>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</si>
  <si>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</si>
  <si>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</si>
  <si>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</si>
  <si>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</si>
  <si>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</si>
  <si>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</si>
  <si>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</si>
  <si>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</si>
  <si>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</si>
  <si>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</si>
  <si>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</si>
  <si>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</si>
  <si>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</si>
  <si>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</si>
  <si>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</si>
  <si>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</si>
  <si>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</si>
  <si>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</si>
  <si>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</si>
  <si>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</si>
  <si>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</si>
  <si>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</si>
  <si>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</si>
  <si>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</si>
  <si>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</si>
  <si>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</si>
  <si>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</si>
  <si>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</si>
  <si>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</si>
  <si>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</si>
  <si>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</si>
  <si>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</si>
  <si>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</si>
  <si>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</si>
  <si>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</si>
  <si>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</si>
  <si>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</si>
  <si>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</si>
  <si>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</si>
  <si>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</si>
  <si>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</si>
  <si>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</si>
  <si>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</si>
  <si>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</si>
  <si>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</si>
  <si>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</si>
  <si>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</si>
  <si>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</si>
  <si>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</si>
  <si>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</si>
  <si>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</si>
  <si>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</si>
  <si>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</si>
  <si>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</si>
  <si>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</si>
  <si>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</si>
  <si>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</si>
  <si>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</si>
  <si>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</si>
  <si>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</si>
  <si>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</si>
  <si>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</si>
  <si>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</si>
  <si>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</si>
  <si>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</si>
  <si>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</si>
  <si>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</si>
  <si>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</si>
  <si>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</si>
  <si>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</si>
  <si>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</si>
  <si>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</si>
  <si>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</si>
  <si>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</si>
  <si>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</si>
  <si>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</si>
  <si>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</si>
  <si>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</si>
  <si>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</si>
  <si>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</si>
  <si>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</si>
  <si>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</si>
  <si>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</si>
  <si>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</si>
  <si>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</si>
  <si>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</si>
  <si>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</si>
  <si>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</si>
  <si>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</si>
  <si>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</si>
  <si>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</si>
  <si>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</si>
  <si>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</si>
  <si>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</si>
  <si>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</si>
  <si>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</si>
  <si>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</si>
  <si>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</si>
  <si>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</si>
  <si>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</si>
  <si>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</si>
  <si>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</si>
  <si>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</si>
  <si>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</si>
  <si>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</si>
  <si>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</si>
  <si>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</si>
  <si>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</si>
  <si>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</si>
  <si>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</si>
  <si>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</si>
  <si>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</si>
  <si>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</si>
  <si>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</si>
  <si>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</si>
  <si>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</si>
  <si>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</si>
  <si>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</si>
  <si>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</si>
  <si>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</si>
  <si>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</si>
  <si>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</si>
  <si>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</si>
  <si>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</si>
  <si>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</si>
  <si>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</si>
  <si>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</si>
  <si>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</si>
  <si>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</si>
  <si>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</si>
  <si>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</si>
  <si>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</si>
  <si>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</si>
  <si>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</si>
  <si>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</si>
  <si>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</si>
  <si>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</si>
  <si>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</si>
  <si>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</si>
  <si>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</si>
  <si>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</si>
  <si>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</si>
  <si>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</si>
  <si>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</si>
  <si>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</si>
  <si>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</si>
  <si>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</si>
  <si>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</si>
  <si>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</si>
  <si>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</si>
  <si>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</si>
  <si>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</si>
  <si>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</si>
  <si>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</si>
  <si>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</si>
  <si>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</si>
  <si>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</si>
  <si>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</si>
  <si>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</si>
  <si>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</si>
  <si>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</si>
  <si>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</si>
  <si>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</si>
  <si>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</si>
  <si>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</si>
  <si>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</si>
  <si>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</si>
  <si>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</si>
  <si>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</si>
  <si>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</si>
  <si>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</si>
  <si>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</si>
  <si>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</si>
  <si>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</si>
  <si>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</si>
  <si>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</si>
  <si>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</si>
  <si>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</si>
  <si>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</si>
  <si>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</si>
  <si>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</si>
  <si>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</si>
  <si>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</si>
  <si>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</si>
  <si>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</si>
  <si>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</si>
  <si>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</si>
  <si>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</si>
  <si>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</si>
  <si>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</si>
  <si>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</si>
  <si>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</si>
  <si>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</si>
  <si>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</si>
  <si>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</si>
  <si>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</si>
  <si>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</si>
  <si>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</si>
  <si>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</si>
  <si>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</si>
  <si>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</si>
  <si>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</si>
  <si>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</si>
  <si>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</si>
  <si>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</si>
  <si>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</si>
  <si>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</si>
  <si>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</si>
  <si>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</si>
  <si>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</si>
  <si>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</si>
  <si>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</si>
  <si>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</si>
  <si>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</si>
  <si>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</si>
  <si>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</si>
  <si>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</si>
  <si>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</si>
  <si>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</si>
  <si>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</si>
  <si>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</si>
  <si>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</si>
  <si>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</si>
  <si>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</si>
  <si>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</si>
  <si>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</si>
  <si>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</si>
  <si>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</si>
  <si>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</si>
  <si>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</si>
  <si>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</si>
  <si>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</si>
  <si>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</si>
  <si>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</si>
  <si>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</si>
  <si>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</si>
  <si>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</si>
  <si>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</si>
  <si>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</si>
  <si>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</si>
  <si>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</si>
  <si>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</si>
  <si>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</si>
  <si>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</si>
  <si>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</si>
  <si>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</si>
  <si>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</si>
  <si>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</si>
  <si>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</si>
  <si>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</si>
  <si>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</si>
  <si>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</si>
  <si>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</si>
  <si>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</si>
  <si>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</si>
  <si>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</si>
  <si>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</si>
  <si>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</si>
  <si>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</si>
  <si>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</si>
  <si>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</si>
  <si>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</si>
  <si>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</si>
  <si>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</si>
  <si>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</si>
  <si>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</si>
  <si>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</si>
  <si>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</si>
  <si>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</si>
  <si>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</si>
  <si>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</si>
  <si>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</si>
  <si>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</si>
  <si>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</si>
  <si>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</si>
  <si>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</si>
  <si>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</si>
  <si>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</si>
  <si>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</si>
  <si>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</si>
  <si>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</si>
  <si>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</si>
  <si>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</si>
  <si>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</si>
  <si>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</si>
  <si>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</si>
  <si>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</si>
  <si>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</si>
  <si>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</si>
  <si>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</si>
  <si>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</si>
  <si>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</si>
  <si>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</si>
  <si>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</si>
  <si>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</si>
  <si>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</si>
  <si>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</si>
  <si>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</si>
  <si>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</si>
  <si>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</si>
  <si>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</si>
  <si>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</si>
  <si>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</si>
  <si>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</si>
  <si>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</si>
  <si>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</si>
  <si>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</si>
  <si>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</si>
  <si>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</si>
  <si>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</si>
  <si>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</si>
  <si>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</si>
  <si>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</si>
  <si>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</si>
  <si>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</si>
  <si>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</si>
  <si>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</si>
  <si>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</si>
  <si>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</si>
  <si>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</si>
  <si>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</si>
  <si>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</si>
  <si>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</si>
  <si>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</si>
  <si>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</si>
  <si>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</si>
  <si>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</si>
  <si>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</si>
  <si>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</si>
  <si>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</si>
  <si>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</si>
  <si>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</si>
  <si>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</si>
  <si>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</si>
  <si>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</si>
  <si>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</si>
  <si>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</si>
  <si>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</si>
  <si>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</si>
  <si>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</si>
  <si>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</si>
  <si>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</si>
  <si>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</si>
  <si>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</si>
  <si>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</si>
  <si>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</si>
  <si>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</si>
  <si>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</si>
  <si>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</si>
  <si>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</si>
  <si>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</si>
  <si>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</si>
  <si>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</si>
  <si>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</si>
  <si>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</si>
  <si>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</si>
  <si>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</si>
  <si>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</si>
  <si>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</si>
  <si>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</si>
  <si>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</si>
  <si>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</si>
  <si>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</si>
  <si>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</si>
  <si>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</si>
  <si>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</si>
  <si>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</si>
  <si>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</si>
  <si>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</si>
  <si>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</si>
  <si>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</si>
  <si>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</si>
  <si>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</si>
  <si>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</si>
  <si>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</si>
  <si>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</si>
  <si>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</si>
  <si>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</si>
  <si>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</si>
  <si>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</si>
  <si>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</si>
  <si>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</si>
  <si>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</si>
  <si>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</si>
  <si>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</si>
  <si>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</si>
  <si>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</si>
  <si>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</si>
  <si>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</si>
  <si>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</si>
  <si>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</si>
  <si>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</si>
  <si>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</si>
  <si>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</si>
  <si>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</si>
  <si>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</si>
  <si>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</si>
  <si>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</si>
  <si>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</si>
  <si>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</si>
  <si>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</si>
  <si>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</si>
  <si>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</si>
  <si>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</si>
  <si>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</si>
  <si>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</si>
  <si>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</si>
  <si>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</si>
  <si>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</si>
  <si>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</si>
  <si>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</si>
  <si>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</si>
  <si>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</si>
  <si>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</si>
  <si>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</si>
  <si>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</si>
  <si>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</si>
  <si>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</si>
  <si>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</si>
  <si>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</si>
  <si>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</si>
  <si>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</si>
  <si>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</si>
  <si>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</si>
  <si>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</si>
  <si>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</si>
  <si>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</si>
  <si>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</si>
  <si>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</si>
  <si>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</si>
  <si>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</si>
  <si>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</si>
  <si>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</si>
  <si>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</si>
  <si>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</si>
  <si>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</si>
  <si>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</si>
  <si>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</si>
  <si>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</si>
  <si>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</si>
  <si>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</si>
  <si>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</si>
  <si>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</si>
  <si>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</si>
  <si>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</si>
  <si>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</si>
  <si>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</si>
  <si>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</si>
  <si>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</si>
  <si>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</si>
  <si>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</si>
  <si>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</si>
  <si>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</si>
  <si>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</si>
  <si>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</si>
  <si>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</si>
  <si>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</si>
  <si>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</si>
  <si>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</si>
  <si>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</si>
  <si>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</si>
  <si>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</si>
  <si>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</si>
  <si>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</si>
  <si>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</si>
  <si>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</si>
  <si>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</si>
  <si>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</si>
  <si>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</si>
  <si>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</si>
  <si>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</si>
  <si>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</si>
  <si>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</si>
  <si>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</si>
  <si>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</si>
  <si>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</si>
  <si>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</si>
  <si>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</si>
  <si>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</si>
  <si>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</si>
  <si>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</si>
  <si>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</si>
  <si>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</si>
  <si>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</si>
  <si>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</si>
  <si>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</si>
  <si>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</si>
  <si>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</si>
  <si>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</si>
  <si>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</si>
  <si>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</si>
  <si>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</si>
  <si>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</si>
  <si>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</si>
  <si>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</si>
  <si>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</si>
  <si>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</si>
  <si>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</si>
  <si>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</si>
  <si>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</si>
  <si>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</si>
  <si>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</si>
  <si>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</si>
  <si>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</si>
  <si>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</si>
  <si>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</si>
  <si>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</si>
  <si>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</si>
  <si>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</si>
  <si>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</si>
  <si>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</si>
  <si>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</si>
  <si>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</si>
  <si>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</si>
  <si>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</si>
  <si>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</si>
  <si>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</si>
  <si>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</si>
  <si>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</si>
  <si>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</si>
  <si>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</si>
  <si>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</si>
  <si>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</si>
  <si>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</si>
  <si>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</si>
  <si>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</si>
  <si>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</si>
  <si>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</si>
  <si>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</si>
  <si>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</si>
  <si>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</si>
  <si>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</si>
  <si>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</si>
  <si>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</si>
  <si>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</si>
  <si>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</si>
  <si>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</si>
  <si>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</si>
  <si>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</si>
  <si>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</si>
  <si>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</si>
  <si>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</si>
  <si>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</si>
  <si>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</si>
  <si>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</si>
  <si>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</si>
  <si>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</si>
  <si>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</si>
  <si>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</si>
  <si>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</si>
  <si>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</si>
  <si>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</si>
  <si>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</si>
  <si>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</si>
  <si>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</si>
  <si>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</si>
  <si>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</si>
  <si>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</si>
  <si>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</si>
  <si>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</si>
  <si>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</si>
  <si>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</si>
  <si>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</si>
  <si>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</si>
  <si>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</si>
  <si>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</si>
  <si>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</si>
  <si>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</si>
  <si>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</si>
  <si>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</si>
  <si>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</si>
  <si>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</si>
  <si>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</si>
  <si>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</si>
  <si>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</si>
  <si>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</si>
  <si>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</si>
  <si>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</si>
  <si>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</si>
  <si>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</si>
  <si>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</si>
  <si>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</si>
  <si>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</si>
  <si>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</si>
  <si>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</si>
  <si>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</si>
  <si>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</si>
  <si>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</si>
  <si>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</si>
  <si>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</si>
  <si>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</si>
  <si>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</si>
  <si>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</si>
  <si>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</si>
  <si>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</si>
  <si>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</si>
  <si>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</si>
  <si>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</si>
  <si>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</si>
  <si>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</si>
  <si>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</si>
  <si>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</si>
  <si>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</si>
  <si>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</si>
  <si>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</si>
  <si>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</si>
  <si>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</si>
  <si>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</si>
  <si>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</si>
  <si>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</si>
  <si>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</si>
  <si>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</si>
  <si>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</si>
  <si>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</si>
  <si>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</si>
  <si>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</si>
  <si>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</si>
  <si>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</si>
  <si>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</si>
  <si>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</si>
  <si>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</si>
  <si>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</si>
  <si>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</si>
  <si>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</si>
  <si>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</si>
  <si>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</si>
  <si>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</si>
  <si>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</si>
  <si>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</si>
  <si>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</si>
  <si>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</si>
  <si>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</si>
  <si>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</si>
  <si>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</si>
  <si>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</si>
  <si>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</si>
  <si>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</si>
  <si>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</si>
  <si>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</si>
  <si>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</si>
  <si>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</si>
  <si>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</si>
  <si>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</si>
  <si>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</si>
  <si>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</si>
  <si>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</si>
  <si>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</si>
  <si>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</si>
  <si>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</si>
  <si>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</si>
  <si>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</si>
  <si>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</si>
  <si>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</si>
  <si>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</si>
  <si>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</si>
  <si>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</si>
  <si>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</si>
  <si>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</si>
  <si>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</si>
  <si>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</si>
  <si>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</si>
  <si>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</si>
  <si>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</si>
  <si>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</si>
  <si>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</si>
  <si>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</si>
  <si>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</si>
  <si>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</si>
  <si>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</si>
  <si>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</si>
  <si>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</si>
  <si>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</si>
  <si>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</si>
  <si>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</si>
  <si>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</si>
  <si>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</si>
  <si>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</si>
  <si>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</si>
  <si>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</si>
  <si>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</si>
  <si>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</si>
  <si>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</si>
  <si>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</si>
  <si>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</si>
  <si>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</si>
  <si>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</si>
  <si>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</si>
  <si>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</si>
  <si>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</si>
  <si>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</si>
  <si>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</si>
  <si>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</si>
  <si>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</si>
  <si>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</si>
  <si>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</si>
  <si>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</si>
  <si>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</si>
  <si>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</si>
  <si>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</si>
  <si>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</si>
  <si>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</si>
  <si>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</si>
  <si>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</si>
  <si>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</si>
  <si>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</si>
  <si>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</si>
  <si>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</si>
  <si>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</si>
  <si>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</si>
  <si>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</si>
  <si>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</si>
  <si>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</si>
  <si>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</si>
  <si>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</si>
  <si>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</si>
  <si>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</si>
  <si>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</si>
  <si>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</si>
  <si>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</si>
  <si>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</si>
  <si>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</si>
  <si>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</si>
  <si>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</si>
  <si>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</si>
  <si>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</si>
  <si>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</si>
  <si>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</si>
  <si>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</si>
  <si>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</si>
  <si>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</si>
  <si>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</si>
  <si>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</si>
  <si>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</si>
  <si>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</si>
  <si>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</si>
  <si>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</si>
  <si>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</si>
  <si>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</si>
  <si>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</si>
  <si>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</si>
  <si>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</si>
  <si>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</si>
  <si>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</si>
  <si>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</si>
  <si>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</si>
  <si>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</si>
  <si>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</si>
  <si>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</si>
  <si>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</si>
  <si>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</si>
  <si>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</si>
  <si>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</si>
  <si>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</si>
  <si>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</si>
  <si>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</si>
  <si>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</si>
  <si>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</si>
  <si>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</si>
  <si>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</si>
  <si>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</si>
  <si>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</si>
  <si>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</si>
  <si>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</si>
  <si>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</si>
  <si>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</si>
  <si>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</si>
  <si>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</si>
  <si>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</si>
  <si>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</si>
  <si>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</si>
  <si>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</si>
  <si>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</si>
  <si>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</si>
  <si>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</si>
  <si>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</si>
  <si>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</si>
  <si>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</si>
  <si>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</si>
  <si>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</si>
  <si>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</si>
  <si>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</si>
  <si>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</si>
  <si>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</si>
  <si>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</si>
  <si>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</si>
  <si>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</si>
  <si>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</si>
  <si>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</si>
  <si>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</si>
  <si>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</si>
  <si>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</si>
  <si>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</si>
  <si>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</si>
  <si>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</si>
  <si>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</si>
  <si>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</si>
  <si>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</si>
  <si>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</si>
  <si>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</si>
  <si>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</si>
  <si>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</si>
  <si>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</si>
  <si>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</si>
  <si>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</si>
  <si>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</si>
  <si>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</si>
  <si>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</si>
  <si>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</si>
  <si>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</si>
  <si>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</si>
  <si>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</si>
  <si>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</si>
  <si>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</si>
  <si>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</si>
  <si>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</si>
  <si>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</si>
  <si>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</si>
  <si>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</si>
  <si>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</si>
  <si>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</si>
  <si>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</si>
  <si>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</si>
  <si>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</si>
  <si>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</si>
  <si>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</si>
  <si>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</si>
  <si>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</si>
  <si>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</si>
  <si>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</si>
  <si>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</si>
  <si>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</si>
  <si>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</si>
  <si>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</si>
  <si>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</si>
  <si>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</si>
  <si>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</si>
  <si>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</si>
  <si>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</si>
  <si>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</si>
  <si>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</si>
  <si>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</si>
  <si>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</si>
  <si>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</si>
  <si>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</si>
  <si>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</si>
  <si>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</si>
  <si>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</si>
  <si>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</si>
  <si>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</si>
  <si>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</si>
  <si>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</si>
  <si>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</si>
  <si>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</si>
  <si>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</si>
  <si>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</si>
  <si>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</si>
  <si>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</si>
  <si>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</si>
  <si>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</si>
  <si>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</si>
  <si>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</si>
  <si>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</si>
  <si>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</si>
  <si>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</si>
  <si>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</si>
  <si>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</si>
  <si>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</si>
  <si>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</si>
  <si>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</si>
  <si>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</si>
  <si>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</si>
  <si>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</si>
  <si>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</si>
  <si>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</si>
  <si>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</si>
  <si>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</si>
  <si>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</si>
  <si>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</si>
  <si>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</si>
  <si>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</si>
  <si>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</si>
  <si>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</si>
  <si>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</si>
  <si>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</si>
  <si>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</si>
  <si>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</si>
  <si>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</si>
  <si>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</si>
  <si>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</si>
  <si>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</si>
  <si>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</si>
  <si>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</si>
  <si>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</si>
  <si>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</si>
  <si>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</si>
  <si>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</si>
  <si>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</si>
  <si>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</si>
  <si>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</si>
  <si>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</si>
  <si>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</si>
  <si>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</si>
  <si>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</si>
  <si>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</si>
  <si>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</si>
  <si>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</si>
  <si>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</si>
  <si>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</si>
  <si>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</si>
  <si>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</si>
  <si>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</si>
  <si>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</si>
  <si>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</si>
  <si>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</si>
  <si>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</si>
  <si>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</si>
  <si>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</si>
  <si>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</si>
  <si>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</si>
  <si>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</si>
  <si>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</si>
  <si>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</si>
  <si>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</si>
  <si>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</si>
  <si>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</si>
  <si>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</si>
  <si>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</si>
  <si>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</si>
  <si>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</si>
  <si>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</si>
  <si>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</si>
  <si>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</si>
  <si>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</si>
  <si>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</si>
  <si>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</si>
  <si>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</si>
  <si>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</si>
  <si>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</si>
  <si>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</si>
  <si>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</si>
  <si>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</si>
  <si>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</si>
  <si>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</si>
  <si>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</si>
  <si>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</si>
  <si>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</si>
  <si>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</si>
  <si>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</si>
  <si>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</si>
  <si>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</si>
  <si>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</si>
  <si>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</si>
  <si>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</si>
  <si>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</si>
  <si>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</si>
  <si>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</si>
  <si>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</si>
  <si>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</si>
  <si>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</si>
  <si>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</si>
  <si>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</si>
  <si>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</si>
  <si>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</si>
  <si>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</si>
  <si>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</si>
  <si>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</si>
  <si>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</si>
  <si>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</si>
  <si>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</si>
  <si>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</si>
  <si>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</si>
  <si>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</si>
  <si>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</si>
  <si>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</si>
  <si>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</si>
  <si>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</si>
  <si>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</si>
  <si>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</si>
  <si>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</si>
  <si>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</si>
  <si>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</si>
  <si>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</si>
  <si>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</si>
  <si>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</si>
  <si>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</si>
  <si>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</si>
  <si>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</si>
  <si>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</si>
  <si>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</si>
  <si>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</si>
  <si>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</si>
  <si>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</si>
  <si>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</si>
  <si>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</si>
  <si>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</si>
  <si>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</si>
  <si>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</si>
  <si>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</si>
  <si>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</si>
  <si>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</si>
  <si>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</si>
  <si>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</si>
  <si>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</si>
  <si>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</si>
  <si>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</si>
  <si>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</si>
  <si>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</si>
  <si>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</si>
  <si>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</si>
  <si>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</si>
  <si>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</si>
  <si>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</si>
  <si>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</si>
  <si>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</si>
  <si>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</si>
  <si>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</si>
  <si>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</si>
  <si>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</si>
  <si>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</si>
  <si>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</si>
  <si>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</si>
  <si>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</si>
  <si>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</si>
  <si>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</si>
  <si>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</si>
  <si>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</si>
  <si>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</si>
  <si>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</si>
  <si>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</si>
  <si>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</si>
  <si>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</si>
  <si>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</si>
  <si>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</si>
  <si>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</si>
  <si>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</si>
  <si>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</si>
  <si>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</si>
  <si>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</si>
  <si>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</si>
  <si>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</si>
  <si>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</si>
  <si>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</si>
  <si>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</si>
  <si>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</si>
  <si>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</si>
  <si>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</si>
  <si>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</si>
  <si>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</si>
  <si>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</si>
  <si>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</si>
  <si>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</si>
  <si>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</si>
  <si>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</si>
  <si>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</si>
  <si>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</si>
  <si>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</si>
  <si>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</si>
  <si>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</si>
  <si>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</si>
  <si>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</si>
  <si>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</si>
  <si>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</si>
  <si>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</si>
  <si>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</si>
  <si>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</si>
  <si>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</si>
  <si>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</si>
  <si>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</si>
  <si>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</si>
  <si>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</si>
  <si>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</si>
  <si>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</si>
  <si>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</si>
  <si>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</si>
  <si>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</si>
  <si>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</si>
  <si>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</si>
  <si>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</si>
  <si>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</si>
  <si>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</si>
  <si>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</si>
  <si>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</si>
  <si>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</si>
  <si>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</si>
  <si>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</si>
  <si>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</si>
  <si>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</si>
  <si>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</si>
  <si>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</si>
  <si>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</si>
  <si>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</si>
  <si>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</si>
  <si>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</si>
  <si>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</si>
  <si>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</si>
  <si>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</si>
  <si>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</si>
  <si>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</si>
  <si>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</si>
  <si>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</si>
  <si>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</si>
  <si>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</si>
  <si>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</si>
  <si>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</si>
  <si>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</si>
  <si>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</si>
  <si>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</si>
  <si>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</si>
  <si>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</si>
  <si>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</si>
  <si>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</si>
  <si>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</si>
  <si>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</si>
  <si>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</si>
  <si>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</si>
  <si>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</si>
  <si>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</si>
  <si>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</si>
  <si>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</si>
  <si>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</si>
  <si>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</si>
  <si>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</si>
  <si>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</si>
  <si>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</si>
  <si>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</si>
  <si>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</si>
  <si>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</si>
  <si>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</si>
  <si>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</si>
  <si>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</si>
  <si>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</si>
  <si>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</si>
  <si>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</si>
  <si>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</si>
  <si>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</si>
  <si>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</si>
  <si>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</si>
  <si>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</si>
  <si>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</si>
  <si>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</si>
  <si>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</si>
  <si>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</si>
  <si>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</si>
  <si>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</si>
  <si>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</si>
  <si>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</si>
  <si>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</si>
  <si>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</si>
  <si>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</si>
  <si>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</si>
  <si>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</si>
  <si>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</si>
  <si>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</si>
  <si>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</si>
  <si>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</si>
  <si>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</si>
  <si>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</si>
  <si>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</si>
  <si>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</si>
  <si>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</si>
  <si>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</si>
  <si>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</si>
  <si>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</si>
  <si>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</si>
  <si>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</si>
  <si>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</si>
  <si>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</si>
  <si>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</si>
  <si>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</si>
  <si>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</si>
  <si>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</si>
  <si>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</si>
  <si>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</si>
  <si>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</si>
  <si>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</si>
  <si>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</si>
  <si>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</si>
  <si>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</si>
  <si>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</si>
  <si>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</si>
  <si>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</si>
  <si>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</si>
  <si>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</si>
  <si>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</si>
  <si>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</si>
  <si>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</si>
  <si>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</si>
  <si>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</si>
  <si>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</si>
  <si>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</si>
  <si>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</si>
  <si>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</si>
  <si>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</si>
  <si>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</si>
  <si>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</si>
  <si>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</si>
  <si>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</si>
  <si>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</si>
  <si>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</si>
  <si>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</si>
  <si>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</si>
  <si>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</si>
  <si>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</si>
  <si>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</si>
  <si>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</si>
  <si>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</si>
  <si>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</si>
  <si>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</si>
  <si>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</si>
  <si>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</si>
  <si>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</si>
  <si>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</si>
  <si>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</si>
  <si>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</si>
  <si>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</si>
  <si>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</si>
  <si>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</si>
  <si>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</si>
  <si>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</si>
  <si>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</si>
  <si>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</si>
  <si>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</si>
  <si>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</si>
  <si>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</si>
  <si>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</si>
  <si>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</si>
  <si>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</si>
  <si>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</si>
  <si>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</si>
  <si>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</si>
  <si>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</si>
  <si>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</si>
  <si>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</si>
  <si>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</si>
  <si>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</si>
  <si>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</si>
  <si>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</si>
  <si>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</si>
  <si>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</si>
  <si>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</si>
  <si>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</si>
  <si>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</si>
  <si>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</si>
  <si>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</si>
  <si>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</si>
  <si>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</si>
  <si>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</si>
  <si>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</si>
  <si>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</si>
  <si>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</si>
  <si>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</si>
  <si>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</si>
  <si>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</si>
  <si>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</si>
  <si>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</si>
  <si>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</si>
  <si>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</si>
  <si>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</si>
  <si>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</si>
  <si>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</si>
  <si>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</si>
  <si>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</si>
  <si>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</si>
  <si>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</si>
  <si>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</si>
  <si>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</si>
  <si>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</si>
  <si>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</si>
  <si>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</si>
  <si>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</si>
  <si>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</si>
  <si>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</si>
  <si>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</si>
  <si>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</si>
  <si>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</si>
  <si>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</si>
  <si>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</si>
  <si>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</si>
  <si>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</si>
  <si>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</si>
  <si>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</si>
  <si>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</si>
  <si>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</si>
  <si>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</si>
  <si>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</si>
  <si>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</si>
  <si>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</si>
  <si>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</si>
  <si>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</si>
  <si>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</si>
  <si>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</si>
  <si>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</si>
  <si>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</si>
  <si>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</si>
  <si>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</si>
  <si>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</si>
  <si>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</si>
  <si>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</si>
  <si>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</si>
  <si>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</si>
  <si>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</si>
  <si>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</si>
  <si>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</si>
  <si>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</si>
  <si>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</si>
  <si>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</si>
  <si>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</si>
  <si>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</si>
  <si>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</si>
  <si>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</si>
  <si>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</si>
  <si>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</si>
  <si>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</si>
  <si>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</si>
  <si>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</si>
  <si>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</si>
  <si>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</si>
  <si>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</si>
  <si>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</si>
  <si>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</si>
  <si>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</si>
  <si>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</si>
  <si>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</si>
  <si>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</si>
  <si>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</si>
  <si>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</si>
  <si>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</si>
  <si>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</si>
  <si>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</si>
  <si>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</si>
  <si>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</si>
  <si>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</si>
  <si>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</si>
  <si>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</si>
  <si>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</si>
  <si>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</si>
  <si>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</si>
  <si>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</si>
  <si>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</si>
  <si>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</si>
  <si>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</si>
  <si>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</si>
  <si>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</si>
  <si>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</si>
  <si>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</si>
  <si>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</si>
  <si>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</si>
  <si>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</si>
  <si>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</si>
  <si>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</si>
  <si>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</si>
  <si>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</si>
  <si>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</si>
  <si>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</si>
  <si>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</si>
  <si>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</si>
  <si>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</si>
  <si>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</si>
  <si>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</si>
  <si>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</si>
  <si>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</si>
  <si>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</si>
  <si>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</si>
  <si>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</si>
  <si>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</si>
  <si>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</si>
  <si>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</si>
  <si>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</si>
  <si>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</si>
  <si>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</si>
  <si>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</si>
  <si>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</si>
  <si>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</si>
  <si>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</si>
  <si>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</si>
  <si>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</si>
  <si>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</si>
  <si>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</si>
  <si>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</si>
  <si>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</si>
  <si>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</si>
  <si>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</si>
  <si>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</si>
  <si>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</si>
  <si>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</si>
  <si>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</si>
  <si>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</si>
  <si>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</si>
  <si>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</si>
  <si>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</si>
  <si>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</si>
  <si>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</si>
  <si>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</si>
  <si>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</si>
  <si>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</si>
  <si>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</si>
  <si>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</si>
  <si>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</si>
  <si>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</si>
  <si>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</si>
  <si>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</si>
  <si>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</si>
  <si>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</si>
  <si>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</si>
  <si>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</si>
  <si>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</si>
  <si>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</si>
  <si>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</si>
  <si>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</si>
  <si>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</si>
  <si>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</si>
  <si>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</si>
  <si>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</si>
  <si>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</si>
  <si>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</si>
  <si>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</si>
  <si>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</si>
  <si>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</si>
  <si>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</si>
  <si>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</si>
  <si>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</si>
  <si>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</si>
  <si>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</si>
  <si>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</si>
  <si>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</si>
  <si>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</si>
  <si>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</si>
  <si>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</si>
  <si>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</si>
  <si>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</si>
  <si>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</si>
  <si>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</si>
  <si>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</si>
  <si>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</si>
  <si>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</si>
  <si>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</si>
  <si>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</si>
  <si>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</si>
  <si>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</si>
  <si>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</si>
  <si>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</si>
  <si>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</si>
  <si>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</si>
  <si>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</si>
  <si>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</si>
  <si>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</si>
  <si>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</si>
  <si>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</si>
  <si>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</si>
  <si>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</si>
  <si>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</si>
  <si>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</si>
  <si>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</si>
  <si>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</si>
  <si>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</si>
  <si>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</si>
  <si>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</si>
  <si>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</si>
  <si>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</si>
  <si>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</si>
  <si>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</si>
  <si>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</si>
  <si>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</si>
  <si>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</si>
  <si>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</si>
  <si>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</si>
  <si>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</si>
  <si>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</si>
  <si>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</si>
  <si>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</si>
  <si>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</si>
  <si>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</si>
  <si>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</si>
  <si>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</si>
  <si>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</si>
  <si>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</si>
  <si>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</si>
  <si>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</si>
  <si>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</si>
  <si>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</si>
  <si>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</si>
  <si>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</si>
  <si>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</si>
  <si>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</si>
  <si>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</si>
  <si>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</si>
  <si>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</si>
  <si>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</si>
  <si>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</si>
  <si>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</si>
  <si>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</si>
  <si>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</si>
  <si>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</si>
  <si>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</si>
  <si>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</si>
  <si>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</si>
  <si>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</si>
  <si>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</si>
  <si>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</si>
  <si>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</si>
  <si>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</si>
  <si>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</si>
  <si>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</si>
  <si>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</si>
  <si>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</si>
  <si>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</si>
  <si>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</si>
  <si>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</si>
  <si>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</si>
  <si>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</si>
  <si>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</si>
  <si>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</si>
  <si>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</si>
  <si>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</si>
  <si>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</si>
  <si>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</si>
  <si>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</si>
  <si>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</si>
  <si>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</si>
  <si>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</si>
  <si>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</si>
  <si>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</si>
  <si>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</si>
  <si>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</si>
  <si>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</si>
  <si>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</si>
  <si>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</si>
  <si>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</si>
  <si>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</si>
  <si>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</si>
  <si>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</si>
  <si>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</si>
  <si>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</si>
  <si>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</si>
  <si>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</si>
  <si>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</si>
  <si>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</si>
  <si>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</si>
  <si>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</si>
  <si>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</si>
  <si>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</si>
  <si>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</si>
  <si>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</si>
  <si>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</si>
  <si>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</si>
  <si>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</si>
  <si>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</si>
  <si>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</si>
  <si>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</si>
  <si>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</si>
  <si>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</si>
  <si>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</si>
  <si>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</si>
  <si>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</si>
  <si>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</si>
  <si>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</si>
  <si>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</si>
  <si>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</si>
  <si>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</si>
  <si>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</si>
  <si>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</si>
  <si>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</si>
  <si>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</si>
  <si>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</si>
  <si>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</si>
  <si>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</si>
  <si>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</si>
  <si>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</si>
  <si>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</si>
  <si>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</si>
  <si>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</si>
  <si>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</si>
  <si>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</si>
  <si>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</si>
  <si>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</si>
  <si>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</si>
  <si>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</si>
  <si>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</si>
  <si>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</si>
  <si>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</si>
  <si>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</si>
  <si>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</si>
  <si>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</si>
  <si>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</si>
  <si>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</si>
  <si>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</si>
  <si>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</si>
  <si>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</si>
  <si>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</si>
  <si>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</si>
  <si>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</si>
  <si>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</si>
  <si>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</si>
  <si>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</si>
  <si>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</si>
  <si>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</si>
  <si>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</si>
  <si>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</si>
  <si>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</si>
  <si>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</si>
  <si>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</si>
  <si>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</si>
  <si>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</si>
  <si>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</si>
  <si>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</si>
  <si>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</si>
  <si>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</si>
  <si>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</si>
  <si>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</si>
  <si>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</si>
  <si>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</si>
  <si>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</si>
  <si>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</si>
  <si>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</si>
  <si>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</si>
  <si>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</si>
  <si>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</si>
  <si>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</si>
  <si>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</si>
  <si>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</si>
  <si>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</si>
  <si>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</si>
  <si>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</si>
  <si>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</si>
  <si>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</si>
  <si>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</si>
  <si>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</si>
  <si>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</si>
  <si>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</si>
  <si>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</si>
  <si>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</si>
  <si>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</si>
  <si>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</si>
  <si>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</si>
  <si>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</si>
  <si>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</si>
  <si>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</si>
  <si>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</si>
  <si>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</si>
  <si>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</si>
  <si>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</si>
  <si>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</si>
  <si>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</si>
  <si>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</si>
  <si>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</si>
  <si>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</si>
  <si>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</si>
  <si>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</si>
  <si>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</si>
  <si>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</si>
  <si>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</si>
  <si>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</si>
  <si>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</si>
  <si>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</si>
  <si>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</si>
  <si>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</si>
  <si>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</si>
  <si>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</si>
  <si>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</si>
  <si>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</si>
  <si>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</si>
  <si>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</si>
  <si>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</si>
  <si>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</si>
  <si>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</si>
  <si>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</si>
  <si>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</si>
  <si>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</si>
  <si>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</si>
  <si>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</si>
  <si>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</si>
  <si>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</si>
  <si>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</si>
  <si>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</si>
  <si>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</si>
  <si>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</si>
  <si>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</si>
  <si>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</si>
  <si>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</si>
  <si>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</si>
  <si>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</si>
  <si>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</si>
  <si>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</si>
  <si>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</si>
  <si>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</si>
  <si>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</si>
  <si>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</si>
  <si>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</si>
  <si>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</si>
  <si>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</si>
  <si>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</si>
  <si>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</si>
  <si>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</si>
  <si>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</si>
  <si>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</si>
  <si>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</si>
  <si>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</si>
  <si>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</si>
  <si>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</si>
  <si>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</si>
  <si>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</si>
  <si>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</si>
  <si>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</si>
  <si>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</si>
  <si>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</si>
  <si>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</si>
  <si>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</si>
  <si>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</si>
  <si>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</si>
  <si>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</si>
  <si>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</si>
  <si>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</si>
  <si>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</si>
  <si>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</si>
  <si>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</si>
  <si>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</si>
  <si>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</si>
  <si>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</si>
  <si>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</si>
  <si>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</si>
  <si>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</si>
  <si>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</si>
  <si>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</si>
  <si>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</si>
  <si>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</si>
  <si>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</si>
  <si>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</si>
  <si>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</si>
  <si>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</si>
  <si>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</si>
  <si>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</si>
  <si>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</si>
  <si>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</si>
  <si>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</si>
  <si>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</si>
  <si>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</si>
  <si>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</si>
  <si>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</si>
  <si>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</si>
  <si>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</si>
  <si>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</si>
  <si>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</si>
  <si>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</si>
  <si>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</si>
  <si>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</si>
  <si>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</si>
  <si>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</si>
  <si>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</si>
  <si>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</si>
  <si>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</si>
  <si>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</si>
  <si>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</si>
  <si>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</si>
  <si>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</si>
  <si>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</si>
  <si>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</si>
  <si>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</si>
  <si>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</si>
  <si>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</si>
  <si>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</si>
  <si>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</si>
  <si>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</si>
  <si>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</si>
  <si>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</si>
  <si>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</si>
  <si>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</si>
  <si>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</si>
  <si>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</si>
  <si>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</si>
  <si>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</si>
  <si>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</si>
  <si>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</si>
  <si>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</si>
  <si>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</si>
  <si>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</si>
  <si>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</si>
  <si>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</si>
  <si>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</si>
  <si>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</si>
  <si>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</si>
  <si>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</si>
  <si>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</si>
  <si>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</si>
  <si>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</si>
  <si>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</si>
  <si>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</si>
  <si>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</si>
  <si>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</si>
  <si>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</si>
  <si>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</si>
  <si>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</si>
  <si>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</si>
  <si>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</si>
  <si>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</si>
  <si>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</si>
  <si>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</si>
  <si>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</si>
  <si>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</si>
  <si>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</si>
  <si>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</si>
  <si>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</si>
  <si>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</si>
  <si>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</si>
  <si>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</si>
  <si>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</si>
  <si>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</si>
  <si>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</si>
  <si>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</si>
  <si>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</si>
  <si>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</si>
  <si>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</si>
  <si>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</si>
  <si>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</si>
  <si>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</si>
  <si>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</si>
  <si>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</si>
  <si>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</si>
  <si>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</si>
  <si>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</si>
  <si>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</si>
  <si>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</si>
  <si>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</si>
  <si>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</si>
  <si>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</si>
  <si>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</si>
  <si>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</si>
  <si>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</si>
  <si>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</si>
  <si>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</si>
  <si>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</si>
  <si>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</si>
  <si>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</si>
  <si>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</si>
  <si>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</si>
  <si>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</si>
  <si>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</si>
  <si>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</si>
  <si>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</si>
  <si>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</si>
  <si>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</si>
  <si>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</si>
  <si>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</si>
  <si>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</si>
  <si>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</si>
  <si>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</si>
  <si>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</si>
  <si>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</si>
  <si>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</si>
  <si>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</si>
  <si>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</si>
  <si>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</si>
  <si>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</si>
  <si>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</si>
  <si>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</si>
  <si>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</si>
  <si>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</si>
  <si>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</si>
  <si>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</si>
  <si>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</si>
  <si>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</si>
  <si>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</si>
  <si>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</si>
  <si>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</si>
  <si>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</si>
  <si>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</si>
  <si>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</si>
  <si>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</si>
  <si>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</si>
  <si>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</si>
  <si>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</si>
  <si>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</si>
  <si>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</si>
  <si>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</si>
  <si>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</si>
  <si>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</si>
  <si>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</si>
  <si>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</si>
  <si>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</si>
  <si>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</si>
  <si>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</si>
  <si>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</si>
  <si>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</si>
  <si>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</si>
  <si>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</si>
  <si>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</si>
  <si>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</si>
  <si>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</si>
  <si>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</si>
  <si>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</si>
  <si>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</si>
  <si>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</si>
  <si>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</si>
  <si>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</si>
  <si>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</si>
  <si>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</si>
  <si>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</si>
  <si>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</si>
  <si>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</si>
  <si>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</si>
  <si>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</si>
  <si>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</si>
  <si>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</si>
  <si>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</si>
  <si>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</si>
  <si>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</si>
  <si>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</si>
  <si>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</si>
  <si>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</si>
  <si>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</si>
  <si>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</si>
  <si>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</si>
  <si>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</si>
  <si>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</si>
  <si>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</si>
  <si>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</si>
  <si>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</si>
  <si>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</si>
  <si>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</si>
  <si>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</si>
  <si>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</si>
  <si>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</si>
  <si>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</si>
  <si>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</si>
  <si>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</si>
  <si>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</si>
  <si>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</si>
  <si>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</si>
  <si>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</si>
  <si>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</si>
  <si>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</si>
  <si>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</si>
  <si>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</si>
  <si>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</si>
  <si>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</si>
  <si>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</si>
  <si>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</si>
  <si>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</si>
  <si>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</si>
  <si>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</si>
  <si>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</si>
  <si>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</si>
  <si>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</si>
  <si>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</si>
  <si>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</si>
  <si>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</si>
  <si>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</si>
  <si>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</si>
  <si>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</si>
  <si>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</si>
  <si>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</si>
  <si>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</si>
  <si>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</si>
  <si>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</si>
  <si>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</si>
  <si>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</si>
  <si>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</si>
  <si>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</si>
  <si>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</si>
  <si>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</si>
  <si>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</si>
  <si>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</si>
  <si>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</si>
  <si>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</si>
  <si>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</si>
  <si>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</si>
  <si>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</si>
  <si>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</si>
  <si>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</si>
  <si>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</si>
  <si>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</si>
  <si>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</si>
  <si>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</si>
  <si>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</si>
  <si>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</si>
  <si>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</si>
  <si>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</si>
  <si>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</si>
  <si>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</si>
  <si>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</si>
  <si>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</si>
  <si>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</si>
  <si>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</si>
  <si>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</si>
  <si>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</si>
  <si>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</si>
  <si>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</si>
  <si>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</si>
  <si>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</si>
  <si>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</si>
  <si>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</si>
  <si>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</si>
  <si>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</si>
  <si>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</si>
  <si>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</si>
  <si>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</si>
  <si>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</si>
  <si>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</si>
  <si>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</si>
  <si>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</si>
  <si>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</si>
  <si>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</si>
  <si>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</si>
  <si>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</si>
  <si>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</si>
  <si>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</si>
  <si>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</si>
  <si>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</si>
  <si>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</si>
  <si>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</si>
  <si>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</si>
  <si>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</si>
  <si>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</si>
  <si>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</si>
  <si>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</si>
  <si>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</si>
  <si>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</si>
  <si>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</si>
  <si>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</si>
  <si>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</si>
  <si>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</si>
  <si>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</si>
  <si>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</si>
  <si>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</si>
  <si>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</si>
  <si>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</si>
  <si>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</si>
  <si>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</si>
  <si>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</si>
  <si>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</si>
  <si>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</si>
  <si>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</si>
  <si>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</si>
  <si>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</si>
  <si>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</si>
  <si>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</si>
  <si>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</si>
  <si>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</si>
  <si>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</si>
  <si>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</si>
  <si>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</si>
  <si>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</si>
  <si>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</si>
  <si>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</si>
  <si>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</si>
  <si>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</si>
  <si>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</si>
  <si>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</si>
  <si>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</si>
  <si>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</si>
  <si>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</si>
  <si>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</si>
  <si>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</si>
  <si>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</si>
  <si>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</si>
  <si>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</si>
  <si>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</si>
  <si>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</si>
  <si>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</si>
  <si>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</si>
  <si>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</si>
  <si>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</si>
  <si>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</si>
  <si>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</si>
  <si>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</si>
  <si>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</si>
  <si>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</si>
  <si>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</si>
  <si>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</si>
  <si>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</si>
  <si>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</si>
  <si>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</si>
  <si>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</si>
  <si>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</si>
  <si>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</si>
  <si>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</si>
  <si>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</si>
  <si>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</si>
  <si>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</si>
  <si>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</si>
  <si>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</si>
  <si>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</si>
  <si>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</si>
  <si>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</si>
  <si>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</si>
  <si>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</si>
  <si>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</si>
  <si>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</si>
  <si>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</si>
  <si>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</si>
  <si>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</si>
  <si>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</si>
  <si>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</si>
  <si>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</si>
  <si>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</si>
  <si>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</si>
  <si>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</si>
  <si>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</si>
  <si>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</si>
  <si>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</si>
  <si>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</si>
  <si>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</si>
  <si>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</si>
  <si>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</si>
  <si>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</si>
  <si>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</si>
  <si>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</si>
  <si>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</si>
  <si>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</si>
  <si>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</si>
  <si>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</si>
  <si>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</si>
  <si>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</si>
  <si>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</si>
  <si>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</si>
  <si>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</si>
  <si>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</si>
  <si>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</si>
  <si>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</si>
  <si>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</si>
  <si>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</si>
  <si>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</si>
  <si>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</si>
  <si>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</si>
  <si>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</si>
  <si>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</si>
  <si>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</si>
  <si>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</si>
  <si>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</si>
  <si>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</si>
  <si>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</si>
  <si>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</si>
  <si>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</si>
  <si>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</si>
  <si>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</si>
  <si>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</si>
  <si>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</si>
  <si>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</si>
  <si>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</si>
  <si>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</si>
  <si>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</si>
  <si>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</si>
  <si>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</si>
  <si>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</si>
  <si>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</si>
  <si>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</si>
  <si>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</si>
  <si>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</si>
  <si>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</si>
  <si>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</si>
  <si>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</si>
  <si>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</si>
  <si>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</si>
  <si>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</si>
  <si>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</si>
  <si>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</si>
  <si>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</si>
  <si>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</si>
  <si>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</si>
  <si>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</si>
  <si>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</si>
  <si>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</si>
  <si>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</si>
  <si>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</si>
  <si>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</si>
  <si>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</si>
  <si>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</si>
  <si>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</si>
  <si>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</si>
  <si>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</si>
  <si>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</si>
  <si>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</si>
  <si>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</si>
  <si>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</si>
  <si>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</si>
  <si>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</si>
  <si>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</si>
  <si>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</si>
  <si>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</si>
  <si>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</si>
  <si>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</si>
  <si>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</si>
  <si>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</si>
  <si>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</si>
  <si>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</si>
  <si>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</si>
  <si>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</si>
  <si>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</si>
  <si>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</si>
  <si>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</si>
  <si>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</si>
  <si>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</si>
  <si>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</si>
  <si>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</si>
  <si>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</si>
  <si>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</si>
  <si>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</si>
  <si>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</si>
  <si>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</si>
  <si>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</si>
  <si>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</si>
  <si>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</si>
  <si>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</si>
  <si>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</si>
  <si>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</si>
  <si>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</si>
  <si>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</si>
  <si>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</si>
  <si>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</si>
  <si>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</si>
  <si>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</si>
  <si>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</si>
  <si>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</si>
  <si>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</si>
  <si>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</si>
  <si>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</si>
  <si>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</si>
  <si>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</si>
  <si>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</si>
  <si>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</si>
  <si>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</si>
  <si>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</si>
  <si>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</si>
  <si>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</si>
  <si>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</si>
  <si>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</si>
  <si>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</si>
  <si>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</si>
  <si>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</si>
  <si>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</si>
  <si>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</si>
  <si>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</si>
  <si>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</si>
  <si>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</si>
  <si>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</si>
  <si>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</si>
  <si>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</si>
  <si>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</si>
  <si>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</si>
  <si>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</si>
  <si>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</si>
  <si>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</si>
  <si>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</si>
  <si>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</si>
  <si>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</si>
  <si>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</si>
  <si>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</si>
  <si>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</si>
  <si>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</si>
  <si>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</si>
  <si>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</si>
  <si>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</si>
  <si>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</si>
  <si>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</si>
  <si>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</si>
  <si>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</si>
  <si>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</si>
  <si>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</si>
  <si>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</si>
  <si>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</si>
  <si>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</si>
  <si>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</si>
  <si>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</si>
  <si>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</si>
  <si>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</si>
  <si>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</si>
  <si>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</si>
  <si>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</si>
  <si>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</si>
  <si>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</si>
  <si>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</si>
  <si>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</si>
  <si>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</si>
  <si>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</si>
  <si>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</si>
  <si>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</si>
  <si>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</si>
  <si>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</si>
  <si>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</si>
  <si>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</si>
  <si>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</si>
  <si>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</si>
  <si>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</si>
  <si>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</si>
  <si>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</si>
  <si>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</si>
  <si>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</si>
  <si>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</si>
  <si>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</si>
  <si>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</si>
  <si>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</si>
  <si>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</si>
  <si>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</si>
  <si>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</si>
  <si>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</si>
  <si>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</si>
  <si>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</si>
  <si>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</si>
  <si>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</si>
  <si>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</si>
  <si>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</si>
  <si>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</si>
  <si>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</si>
  <si>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</si>
  <si>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</si>
  <si>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</si>
  <si>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</si>
  <si>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</si>
  <si>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</si>
  <si>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</si>
  <si>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</si>
  <si>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</si>
  <si>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</si>
  <si>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</si>
  <si>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</si>
  <si>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</si>
  <si>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</si>
  <si>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</si>
  <si>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</si>
  <si>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</si>
  <si>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</si>
  <si>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</si>
  <si>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</si>
  <si>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</si>
  <si>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</si>
  <si>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</si>
  <si>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</si>
  <si>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</si>
  <si>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</si>
  <si>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</si>
  <si>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</si>
  <si>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</si>
  <si>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</si>
  <si>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</si>
  <si>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</si>
  <si>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</si>
  <si>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</si>
  <si>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</si>
  <si>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</si>
  <si>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</si>
  <si>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</si>
  <si>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</si>
  <si>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</si>
  <si>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</si>
  <si>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</si>
  <si>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</si>
  <si>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</si>
  <si>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</si>
  <si>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</si>
  <si>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</si>
  <si>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</si>
  <si>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</si>
  <si>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</si>
  <si>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</si>
  <si>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</si>
  <si>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</si>
  <si>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</si>
  <si>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</si>
  <si>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</si>
  <si>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</si>
  <si>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</si>
  <si>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</si>
  <si>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</si>
  <si>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</si>
  <si>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</si>
  <si>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</si>
  <si>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</si>
  <si>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</si>
  <si>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</si>
  <si>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</si>
  <si>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</si>
  <si>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</si>
  <si>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</si>
  <si>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</si>
  <si>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</si>
  <si>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</si>
  <si>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</si>
  <si>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</si>
  <si>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</si>
  <si>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</si>
  <si>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</si>
  <si>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</si>
  <si>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</si>
  <si>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</si>
  <si>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</si>
  <si>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</si>
  <si>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</si>
  <si>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</si>
  <si>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</si>
  <si>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</si>
  <si>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</si>
  <si>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</si>
  <si>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</si>
  <si>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</si>
  <si>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</si>
  <si>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</si>
  <si>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</si>
  <si>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</si>
  <si>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</si>
  <si>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</si>
  <si>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</si>
  <si>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</si>
  <si>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</si>
  <si>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</si>
  <si>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</si>
  <si>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</si>
  <si>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</si>
  <si>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</si>
  <si>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</si>
  <si>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</si>
  <si>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</si>
  <si>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</si>
  <si>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</si>
  <si>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</si>
  <si>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</si>
  <si>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</si>
  <si>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</si>
  <si>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</si>
  <si>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</si>
  <si>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</si>
  <si>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</si>
  <si>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</si>
  <si>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</si>
  <si>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</si>
  <si>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</si>
  <si>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</si>
  <si>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</si>
  <si>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</si>
  <si>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</si>
  <si>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</si>
  <si>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</si>
  <si>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</si>
  <si>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</si>
  <si>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</si>
  <si>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</si>
  <si>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</si>
  <si>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</si>
  <si>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</si>
  <si>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</si>
  <si>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</si>
  <si>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</si>
  <si>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</si>
  <si>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</si>
  <si>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</si>
  <si>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</si>
  <si>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</si>
  <si>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</si>
  <si>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</si>
  <si>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</si>
  <si>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</si>
  <si>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</si>
  <si>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</si>
  <si>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</si>
  <si>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</si>
  <si>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</si>
  <si>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</si>
  <si>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</si>
  <si>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</si>
  <si>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</si>
  <si>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</si>
  <si>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</si>
  <si>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</si>
  <si>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</si>
  <si>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</si>
  <si>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</si>
  <si>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</si>
  <si>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</si>
  <si>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</si>
  <si>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</si>
  <si>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</si>
  <si>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</si>
  <si>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</si>
  <si>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</si>
  <si>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</si>
  <si>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</si>
  <si>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</si>
  <si>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</si>
  <si>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</si>
  <si>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</si>
  <si>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</si>
  <si>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</si>
  <si>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</si>
  <si>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</si>
  <si>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</si>
  <si>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</si>
  <si>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</si>
  <si>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</si>
  <si>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</si>
  <si>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</si>
  <si>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</si>
  <si>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</si>
  <si>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</si>
  <si>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</si>
  <si>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</si>
  <si>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</si>
  <si>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</si>
  <si>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</si>
  <si>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</si>
  <si>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</si>
  <si>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</si>
  <si>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</si>
  <si>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</si>
  <si>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</si>
  <si>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</si>
  <si>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</si>
  <si>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</si>
  <si>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</si>
  <si>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</si>
  <si>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</si>
  <si>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</si>
  <si>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</si>
  <si>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</si>
  <si>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</si>
  <si>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</si>
  <si>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</si>
  <si>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</si>
  <si>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</si>
  <si>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</si>
  <si>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</si>
  <si>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</si>
  <si>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</si>
  <si>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</si>
  <si>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</si>
  <si>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</si>
  <si>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</si>
  <si>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</si>
  <si>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</si>
  <si>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</si>
  <si>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</si>
  <si>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</si>
  <si>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</si>
  <si>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</si>
  <si>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</si>
  <si>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</si>
  <si>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</si>
  <si>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</si>
  <si>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</si>
  <si>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</si>
  <si>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</si>
  <si>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</si>
  <si>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</si>
  <si>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</si>
  <si>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</si>
  <si>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</si>
  <si>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</si>
  <si>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</si>
  <si>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</si>
  <si>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</si>
  <si>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</si>
  <si>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</si>
  <si>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</si>
  <si>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</si>
  <si>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</si>
  <si>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</si>
  <si>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</si>
  <si>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</si>
  <si>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</si>
  <si>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</si>
  <si>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</si>
  <si>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</si>
  <si>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</si>
  <si>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</si>
  <si>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</si>
  <si>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</si>
  <si>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</si>
  <si>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</si>
  <si>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</si>
  <si>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</si>
  <si>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</si>
  <si>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</si>
  <si>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</si>
  <si>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</si>
  <si>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</si>
  <si>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</si>
  <si>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</si>
  <si>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</si>
  <si>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</si>
  <si>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</si>
  <si>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</si>
  <si>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</si>
  <si>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</si>
  <si>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</si>
  <si>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</si>
  <si>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</si>
  <si>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</si>
  <si>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</si>
  <si>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</si>
  <si>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</si>
  <si>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</si>
  <si>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</si>
  <si>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</si>
  <si>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</si>
  <si>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</si>
  <si>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</si>
  <si>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</si>
  <si>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</si>
  <si>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</si>
  <si>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</si>
  <si>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</si>
  <si>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</si>
  <si>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</si>
  <si>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</si>
  <si>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</si>
  <si>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</si>
  <si>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</si>
  <si>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</si>
  <si>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</si>
  <si>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</si>
  <si>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</si>
  <si>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</si>
  <si>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</si>
  <si>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</si>
  <si>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</si>
  <si>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</si>
  <si>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</si>
  <si>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</si>
  <si>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</si>
  <si>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</si>
  <si>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</si>
  <si>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</si>
  <si>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</si>
  <si>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</si>
  <si>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</si>
  <si>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</si>
  <si>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</si>
  <si>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</si>
  <si>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</si>
  <si>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</si>
  <si>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</si>
  <si>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</si>
  <si>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</si>
  <si>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</si>
  <si>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</si>
  <si>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</si>
  <si>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</si>
  <si>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</si>
  <si>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</si>
  <si>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</si>
  <si>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</si>
  <si>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</si>
  <si>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</si>
  <si>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</si>
  <si>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</si>
  <si>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</si>
  <si>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</si>
  <si>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</si>
  <si>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</si>
  <si>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</si>
  <si>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</si>
  <si>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</si>
  <si>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</si>
  <si>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</si>
  <si>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</si>
  <si>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</si>
  <si>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</si>
  <si>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</si>
  <si>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</si>
  <si>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</si>
  <si>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</si>
  <si>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</si>
  <si>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</si>
  <si>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</si>
  <si>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</si>
  <si>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</si>
  <si>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</si>
  <si>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</si>
  <si>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</si>
  <si>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</si>
  <si>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</si>
  <si>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</si>
  <si>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</si>
  <si>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</si>
  <si>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</si>
  <si>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</si>
  <si>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</si>
  <si>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</si>
  <si>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</si>
  <si>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</si>
  <si>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</si>
  <si>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</si>
  <si>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</si>
  <si>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</si>
  <si>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</si>
  <si>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</si>
  <si>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</si>
  <si>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</si>
  <si>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</si>
  <si>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</si>
  <si>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</si>
  <si>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</si>
  <si>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</si>
  <si>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</si>
  <si>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</si>
  <si>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</si>
  <si>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</si>
  <si>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</si>
  <si>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</si>
  <si>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</si>
  <si>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</si>
  <si>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</si>
  <si>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</si>
  <si>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</si>
  <si>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</si>
  <si>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</si>
  <si>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</si>
  <si>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</si>
  <si>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</si>
  <si>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</si>
  <si>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</si>
  <si>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</si>
  <si>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</si>
  <si>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</si>
  <si>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</si>
  <si>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</si>
  <si>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</si>
  <si>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</si>
  <si>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</si>
  <si>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</si>
  <si>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</si>
  <si>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</si>
  <si>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</si>
  <si>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</si>
  <si>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</si>
  <si>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</si>
  <si>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</si>
  <si>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</si>
  <si>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</si>
  <si>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</si>
  <si>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</si>
  <si>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</si>
  <si>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</si>
  <si>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</si>
  <si>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</si>
  <si>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</si>
  <si>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</si>
  <si>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</si>
  <si>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</si>
  <si>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</si>
  <si>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</si>
  <si>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</si>
  <si>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</si>
  <si>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</si>
  <si>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</si>
  <si>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</si>
  <si>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</si>
  <si>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</si>
  <si>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</si>
  <si>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</si>
  <si>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</si>
  <si>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</si>
  <si>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</si>
  <si>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</si>
  <si>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</si>
  <si>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</si>
  <si>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</si>
  <si>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</si>
  <si>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</si>
  <si>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</si>
  <si>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</si>
  <si>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</si>
  <si>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</si>
  <si>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</si>
  <si>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</si>
  <si>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</si>
  <si>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</si>
  <si>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</si>
  <si>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</si>
  <si>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</si>
  <si>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</si>
  <si>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</si>
  <si>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</si>
  <si>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</si>
  <si>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</si>
  <si>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</si>
  <si>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</si>
  <si>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</si>
  <si>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</si>
  <si>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</si>
  <si>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</si>
  <si>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</si>
  <si>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</si>
  <si>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</si>
  <si>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</si>
  <si>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</si>
  <si>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</si>
  <si>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</si>
  <si>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</si>
  <si>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</si>
  <si>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</si>
  <si>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</si>
  <si>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</si>
  <si>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</si>
  <si>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</si>
  <si>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</si>
  <si>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</si>
  <si>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</si>
  <si>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</si>
  <si>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</si>
  <si>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</si>
  <si>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</si>
  <si>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</si>
  <si>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</si>
  <si>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</si>
  <si>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</si>
  <si>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</si>
  <si>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</si>
  <si>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</si>
  <si>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</si>
  <si>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</si>
  <si>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</si>
  <si>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</si>
  <si>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</si>
  <si>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</si>
  <si>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</si>
  <si>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</si>
  <si>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</si>
  <si>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</si>
  <si>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</si>
  <si>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</si>
  <si>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</si>
  <si>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</si>
  <si>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</si>
  <si>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</si>
  <si>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</si>
  <si>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</si>
  <si>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</si>
  <si>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</si>
  <si>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</si>
  <si>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</si>
  <si>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</si>
  <si>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</si>
  <si>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</si>
  <si>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</si>
  <si>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</si>
  <si>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</si>
  <si>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</si>
  <si>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</si>
  <si>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</si>
  <si>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</si>
  <si>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</si>
  <si>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</si>
  <si>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</si>
  <si>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</si>
  <si>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</si>
  <si>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</si>
  <si>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</si>
  <si>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</si>
  <si>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</si>
  <si>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</si>
  <si>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</si>
  <si>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</si>
  <si>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</si>
  <si>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</si>
  <si>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</si>
  <si>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</si>
  <si>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</si>
  <si>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</si>
  <si>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</si>
  <si>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</si>
  <si>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</si>
  <si>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</si>
  <si>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</si>
  <si>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</si>
  <si>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</si>
  <si>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</si>
  <si>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</si>
  <si>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</si>
  <si>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</si>
  <si>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</si>
  <si>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</si>
  <si>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</si>
  <si>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</si>
  <si>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</si>
  <si>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</si>
  <si>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</si>
  <si>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</si>
  <si>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</si>
  <si>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</si>
  <si>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</si>
  <si>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</si>
  <si>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</si>
  <si>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</si>
  <si>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</si>
  <si>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</si>
  <si>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</si>
  <si>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</si>
  <si>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</si>
  <si>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</si>
  <si>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</si>
  <si>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</si>
  <si>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</si>
  <si>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</si>
  <si>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</si>
  <si>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</si>
  <si>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</si>
  <si>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</si>
  <si>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</si>
  <si>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</si>
  <si>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</si>
  <si>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</si>
  <si>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</si>
  <si>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</si>
  <si>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</si>
  <si>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</si>
  <si>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</si>
  <si>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</si>
  <si>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</si>
  <si>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</si>
  <si>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</si>
  <si>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</si>
  <si>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</si>
  <si>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</si>
  <si>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</si>
  <si>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</si>
  <si>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</si>
  <si>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</si>
  <si>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</si>
  <si>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</si>
  <si>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</si>
  <si>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</si>
  <si>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</si>
  <si>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</si>
  <si>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</si>
  <si>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</si>
  <si>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</si>
  <si>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</si>
  <si>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</si>
  <si>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</si>
  <si>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</si>
  <si>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</si>
  <si>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</si>
  <si>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</si>
  <si>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</si>
  <si>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</si>
  <si>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</si>
  <si>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</si>
  <si>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</si>
  <si>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</si>
  <si>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</si>
  <si>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</si>
  <si>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</si>
  <si>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</si>
  <si>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</si>
  <si>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</si>
  <si>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</si>
  <si>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</si>
  <si>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</si>
  <si>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</si>
  <si>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</si>
  <si>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</si>
  <si>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</si>
  <si>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</si>
  <si>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</si>
  <si>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</si>
  <si>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</si>
  <si>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</si>
  <si>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</si>
  <si>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</si>
  <si>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</si>
  <si>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</si>
  <si>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</si>
  <si>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</si>
  <si>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</si>
  <si>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</si>
  <si>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</si>
  <si>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</si>
  <si>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</si>
  <si>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</si>
  <si>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</si>
  <si>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</si>
  <si>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</si>
  <si>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</si>
  <si>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</si>
  <si>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</si>
  <si>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</si>
  <si>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</si>
  <si>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</si>
  <si>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</si>
  <si>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</si>
  <si>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</si>
  <si>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</si>
  <si>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</si>
  <si>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</si>
  <si>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</si>
  <si>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</si>
  <si>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</si>
  <si>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</si>
  <si>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</si>
  <si>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</si>
  <si>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</si>
  <si>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</si>
  <si>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</si>
  <si>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</si>
  <si>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</si>
  <si>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</si>
  <si>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</si>
  <si>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</si>
  <si>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</si>
  <si>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</si>
  <si>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</si>
  <si>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</si>
  <si>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</si>
  <si>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</si>
  <si>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</si>
  <si>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</si>
  <si>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</si>
  <si>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</si>
  <si>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</si>
  <si>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</si>
  <si>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</si>
  <si>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</si>
  <si>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</si>
  <si>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</si>
  <si>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</si>
  <si>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</si>
  <si>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</si>
  <si>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</si>
  <si>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</si>
  <si>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</si>
  <si>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</si>
  <si>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</si>
  <si>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</si>
  <si>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</si>
  <si>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</si>
  <si>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</si>
  <si>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</si>
  <si>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</si>
  <si>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</si>
  <si>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</si>
  <si>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</si>
  <si>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</si>
  <si>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</si>
  <si>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</si>
  <si>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</si>
  <si>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</si>
  <si>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</si>
  <si>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</si>
  <si>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</si>
  <si>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</si>
  <si>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</si>
  <si>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</si>
  <si>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</si>
  <si>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</si>
  <si>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</si>
  <si>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</si>
  <si>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</si>
  <si>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</si>
  <si>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</si>
  <si>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</si>
  <si>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</si>
  <si>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</si>
  <si>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</si>
  <si>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</si>
  <si>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</si>
  <si>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</si>
  <si>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</si>
  <si>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</si>
  <si>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</si>
  <si>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</si>
  <si>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</si>
  <si>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</si>
  <si>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</si>
  <si>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</si>
  <si>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</si>
  <si>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</si>
  <si>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</si>
  <si>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</si>
  <si>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</si>
  <si>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</si>
  <si>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</si>
  <si>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</si>
  <si>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</si>
  <si>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</si>
  <si>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</si>
  <si>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</si>
  <si>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</si>
  <si>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</si>
  <si>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</si>
  <si>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</si>
  <si>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</si>
  <si>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</si>
  <si>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</si>
  <si>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</si>
  <si>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</si>
  <si>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</si>
  <si>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</si>
  <si>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</si>
  <si>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</si>
  <si>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</si>
  <si>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</si>
  <si>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</si>
  <si>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</si>
  <si>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</si>
  <si>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</si>
  <si>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</si>
  <si>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</si>
  <si>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</si>
  <si>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</si>
  <si>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</si>
  <si>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</si>
  <si>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</si>
  <si>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</si>
  <si>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</si>
  <si>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</si>
  <si>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</si>
  <si>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</si>
  <si>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</si>
  <si>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</si>
  <si>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</si>
  <si>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</si>
  <si>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</si>
  <si>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</si>
  <si>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</si>
  <si>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</si>
  <si>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</si>
  <si>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</si>
  <si>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</si>
  <si>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</si>
  <si>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</si>
  <si>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</si>
  <si>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</si>
  <si>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</si>
  <si>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</si>
  <si>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</si>
  <si>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</si>
  <si>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</si>
  <si>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</si>
  <si>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</si>
  <si>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</si>
  <si>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</si>
  <si>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</si>
  <si>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</si>
  <si>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</si>
  <si>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</si>
  <si>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</si>
  <si>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</si>
  <si>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</si>
  <si>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</si>
  <si>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</si>
  <si>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</si>
  <si>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</si>
  <si>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</si>
  <si>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</si>
  <si>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</si>
  <si>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</si>
  <si>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</si>
  <si>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</si>
  <si>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</si>
  <si>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</si>
  <si>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</si>
  <si>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</si>
  <si>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</si>
  <si>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</si>
  <si>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</si>
  <si>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</si>
  <si>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</si>
  <si>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</si>
  <si>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</si>
  <si>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</si>
  <si>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</si>
  <si>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</si>
  <si>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</si>
  <si>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</si>
  <si>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</si>
  <si>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</si>
  <si>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</si>
  <si>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</si>
  <si>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</si>
  <si>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</si>
  <si>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</si>
  <si>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</si>
  <si>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</si>
  <si>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</si>
  <si>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</si>
  <si>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</si>
  <si>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</si>
  <si>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</si>
  <si>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</si>
  <si>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</si>
  <si>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</si>
  <si>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</si>
  <si>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</si>
  <si>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</si>
  <si>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</si>
  <si>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</si>
  <si>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</si>
  <si>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</si>
  <si>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</si>
  <si>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</si>
  <si>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</si>
  <si>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</si>
  <si>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</si>
  <si>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</si>
  <si>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</si>
  <si>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</si>
  <si>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</si>
  <si>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</si>
  <si>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</si>
  <si>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</si>
  <si>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</si>
  <si>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</si>
  <si>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</si>
  <si>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</si>
  <si>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</si>
  <si>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</si>
  <si>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</si>
  <si>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</si>
  <si>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</si>
  <si>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</si>
  <si>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</si>
  <si>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</si>
  <si>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</si>
  <si>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</si>
  <si>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</si>
  <si>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</si>
  <si>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</si>
  <si>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</si>
  <si>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</si>
  <si>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</si>
  <si>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</si>
  <si>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</si>
  <si>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</si>
  <si>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</si>
  <si>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</si>
  <si>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</si>
  <si>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</si>
  <si>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</si>
  <si>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</si>
  <si>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</si>
  <si>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</si>
  <si>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</si>
  <si>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</si>
  <si>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</si>
  <si>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</si>
  <si>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</si>
  <si>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</si>
  <si>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</si>
  <si>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</si>
  <si>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</si>
  <si>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</si>
  <si>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</si>
  <si>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</si>
  <si>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</si>
  <si>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</si>
  <si>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</si>
  <si>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</si>
  <si>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</si>
  <si>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</si>
  <si>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</si>
  <si>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</si>
  <si>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</si>
  <si>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</si>
  <si>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</si>
  <si>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</si>
  <si>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</si>
  <si>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</si>
  <si>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</si>
  <si>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</si>
  <si>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</si>
  <si>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</si>
  <si>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</si>
  <si>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</si>
  <si>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</si>
  <si>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</si>
  <si>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</si>
  <si>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</si>
  <si>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</si>
  <si>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</si>
  <si>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</si>
  <si>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</si>
  <si>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</si>
  <si>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</si>
  <si>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</si>
  <si>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</si>
  <si>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</si>
  <si>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</si>
  <si>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</si>
  <si>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</si>
  <si>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</si>
  <si>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</si>
  <si>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</si>
  <si>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</si>
  <si>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</si>
  <si>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</si>
  <si>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</si>
  <si>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</si>
  <si>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</si>
  <si>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</si>
  <si>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</si>
  <si>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</si>
  <si>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</si>
  <si>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</si>
  <si>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</si>
  <si>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</si>
  <si>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</si>
  <si>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</si>
  <si>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</si>
  <si>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</si>
  <si>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</si>
  <si>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</si>
  <si>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</si>
  <si>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</si>
  <si>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</si>
  <si>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</si>
  <si>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</si>
  <si>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</si>
  <si>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</si>
  <si>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</si>
  <si>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</si>
  <si>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</si>
  <si>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</si>
  <si>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</si>
  <si>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</si>
  <si>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</si>
  <si>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</si>
  <si>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</si>
  <si>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</si>
  <si>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</si>
  <si>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</si>
  <si>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</si>
  <si>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</si>
  <si>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</si>
  <si>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</si>
  <si>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</si>
  <si>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</si>
  <si>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</si>
  <si>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</si>
  <si>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</si>
  <si>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</si>
  <si>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</si>
  <si>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</si>
  <si>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</si>
  <si>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</si>
  <si>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</si>
  <si>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</si>
  <si>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</si>
  <si>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</si>
  <si>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</si>
  <si>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</si>
  <si>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</si>
  <si>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</si>
  <si>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</si>
  <si>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</si>
  <si>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</si>
  <si>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</si>
  <si>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</si>
  <si>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</si>
  <si>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</si>
  <si>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</si>
  <si>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</si>
  <si>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</si>
  <si>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</si>
  <si>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</si>
  <si>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</si>
  <si>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</si>
  <si>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</si>
  <si>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</si>
  <si>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</si>
  <si>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</si>
  <si>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</si>
  <si>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</si>
  <si>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</si>
  <si>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</si>
  <si>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</si>
  <si>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</si>
  <si>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</si>
  <si>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</si>
  <si>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</si>
  <si>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</si>
  <si>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</si>
  <si>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</si>
  <si>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</si>
  <si>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</si>
  <si>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</si>
  <si>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</si>
  <si>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</si>
  <si>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</si>
  <si>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</si>
  <si>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</si>
  <si>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</si>
  <si>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</si>
  <si>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</si>
  <si>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</si>
  <si>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</si>
  <si>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</si>
  <si>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</si>
  <si>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</si>
  <si>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</si>
  <si>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</si>
  <si>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</si>
  <si>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</si>
  <si>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</si>
  <si>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</si>
  <si>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</si>
  <si>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</si>
  <si>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</si>
  <si>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</si>
  <si>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</si>
  <si>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</si>
  <si>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</si>
  <si>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</si>
  <si>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</si>
  <si>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</si>
  <si>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</si>
  <si>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</si>
  <si>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</si>
  <si>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</si>
  <si>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</si>
  <si>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</si>
  <si>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</si>
  <si>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</si>
  <si>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</si>
  <si>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</si>
  <si>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</si>
  <si>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</si>
  <si>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</si>
  <si>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</si>
  <si>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</si>
  <si>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</si>
  <si>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</si>
  <si>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</si>
  <si>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</si>
  <si>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</si>
  <si>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</si>
  <si>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</si>
  <si>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</si>
  <si>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</si>
  <si>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</si>
  <si>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</si>
  <si>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</si>
  <si>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</si>
  <si>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</si>
  <si>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</si>
  <si>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</si>
  <si>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</si>
  <si>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</si>
  <si>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</si>
  <si>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</si>
  <si>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</si>
  <si>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</si>
  <si>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</si>
  <si>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</si>
  <si>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</si>
  <si>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</si>
  <si>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</si>
  <si>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</si>
  <si>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</si>
  <si>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</si>
  <si>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</si>
  <si>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</si>
  <si>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</si>
  <si>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</si>
  <si>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</si>
  <si>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</si>
  <si>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</si>
  <si>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</si>
  <si>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</si>
  <si>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</si>
  <si>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</si>
  <si>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</si>
  <si>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</si>
  <si>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</si>
  <si>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</si>
  <si>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</si>
  <si>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</si>
  <si>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</si>
  <si>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</si>
  <si>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</si>
  <si>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</si>
  <si>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</si>
  <si>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</si>
  <si>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</si>
  <si>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</si>
  <si>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</si>
  <si>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</si>
  <si>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</si>
  <si>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</si>
  <si>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</si>
  <si>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</si>
  <si>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</si>
  <si>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</si>
  <si>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</si>
  <si>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</si>
  <si>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</si>
  <si>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</si>
  <si>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</si>
  <si>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</si>
  <si>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</si>
  <si>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</si>
  <si>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</si>
  <si>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</si>
  <si>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</si>
  <si>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</si>
  <si>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</si>
  <si>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</si>
  <si>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</si>
  <si>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</si>
  <si>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</si>
  <si>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</si>
  <si>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</si>
  <si>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</si>
  <si>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</si>
  <si>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</si>
  <si>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</si>
  <si>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</si>
  <si>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</si>
  <si>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</si>
  <si>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</si>
  <si>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</si>
  <si>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</si>
  <si>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</si>
  <si>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</si>
  <si>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</si>
  <si>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</si>
  <si>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</si>
  <si>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</si>
  <si>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</si>
  <si>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</si>
  <si>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</si>
  <si>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</si>
  <si>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</si>
  <si>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</si>
  <si>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</si>
  <si>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</si>
  <si>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</si>
  <si>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</si>
  <si>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</si>
  <si>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</si>
  <si>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</si>
  <si>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</si>
  <si>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</si>
  <si>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</si>
  <si>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</si>
  <si>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</si>
  <si>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</si>
  <si>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</si>
  <si>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</si>
  <si>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</si>
  <si>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</si>
  <si>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</si>
  <si>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</si>
  <si>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</si>
  <si>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</si>
  <si>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</si>
  <si>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</si>
  <si>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</si>
  <si>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</si>
  <si>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</si>
  <si>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</si>
  <si>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</si>
  <si>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</si>
  <si>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</si>
  <si>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</si>
  <si>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</si>
  <si>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</si>
  <si>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</si>
  <si>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</si>
  <si>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</si>
  <si>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</si>
  <si>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</si>
  <si>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</si>
  <si>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</si>
  <si>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</si>
  <si>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</si>
  <si>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</si>
  <si>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</si>
  <si>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</si>
  <si>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</si>
  <si>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</si>
  <si>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</si>
  <si>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</si>
  <si>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</si>
  <si>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</si>
  <si>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</si>
  <si>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</si>
  <si>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</si>
  <si>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</si>
  <si>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</si>
  <si>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</si>
  <si>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</si>
  <si>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</si>
  <si>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</si>
  <si>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</si>
  <si>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</si>
  <si>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</si>
  <si>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</si>
  <si>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</si>
  <si>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</si>
  <si>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</si>
  <si>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</si>
  <si>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</si>
  <si>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</si>
  <si>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</si>
  <si>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</si>
  <si>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</si>
  <si>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</si>
  <si>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</si>
  <si>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</si>
  <si>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</si>
  <si>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</si>
  <si>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</si>
  <si>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</si>
  <si>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</si>
  <si>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</si>
  <si>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</si>
  <si>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</si>
  <si>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</si>
  <si>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</si>
  <si>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</si>
  <si>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</si>
  <si>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</si>
  <si>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</si>
  <si>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</si>
  <si>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</si>
  <si>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</si>
  <si>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</si>
  <si>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</si>
  <si>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</si>
  <si>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</si>
  <si>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</si>
  <si>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</si>
  <si>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</si>
  <si>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</si>
  <si>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</si>
  <si>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</si>
  <si>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</si>
  <si>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</si>
  <si>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</si>
  <si>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</si>
  <si>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</si>
  <si>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</si>
  <si>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</si>
  <si>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</si>
  <si>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</si>
  <si>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</si>
  <si>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</si>
  <si>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</si>
  <si>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</si>
  <si>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</si>
  <si>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</si>
  <si>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</si>
  <si>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</si>
  <si>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</si>
  <si>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</si>
  <si>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</si>
  <si>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</si>
  <si>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</si>
  <si>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</si>
  <si>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</si>
  <si>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</si>
  <si>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</si>
  <si>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</si>
  <si>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</si>
  <si>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</si>
  <si>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</si>
  <si>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</si>
  <si>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</si>
  <si>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</si>
  <si>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</si>
  <si>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</si>
  <si>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</si>
  <si>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</si>
  <si>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</si>
  <si>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</si>
  <si>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</si>
  <si>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</si>
  <si>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</si>
  <si>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</si>
  <si>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</si>
  <si>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</si>
  <si>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</si>
  <si>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</si>
  <si>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</si>
  <si>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</si>
  <si>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</si>
  <si>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</si>
  <si>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</si>
  <si>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</si>
  <si>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</si>
  <si>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</si>
  <si>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</si>
  <si>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</si>
  <si>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</si>
  <si>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</si>
  <si>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</si>
  <si>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</si>
  <si>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</si>
  <si>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</si>
  <si>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</si>
  <si>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</si>
  <si>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</si>
  <si>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</si>
  <si>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</si>
  <si>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</si>
  <si>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</si>
  <si>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</si>
  <si>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</si>
  <si>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</si>
  <si>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</si>
  <si>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</si>
  <si>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</si>
  <si>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</si>
  <si>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</si>
  <si>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</si>
  <si>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</si>
  <si>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</si>
  <si>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</si>
  <si>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</si>
  <si>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</si>
  <si>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</si>
  <si>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</si>
  <si>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</si>
  <si>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</si>
  <si>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</si>
  <si>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</si>
  <si>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</si>
  <si>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</si>
  <si>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</si>
  <si>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</si>
  <si>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</si>
  <si>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</si>
  <si>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</si>
  <si>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</si>
  <si>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</si>
  <si>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</si>
  <si>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</si>
  <si>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</si>
  <si>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</si>
  <si>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</si>
  <si>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</si>
  <si>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</si>
  <si>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</si>
  <si>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</si>
  <si>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</si>
  <si>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</si>
  <si>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</si>
  <si>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</si>
  <si>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</si>
  <si>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</si>
  <si>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</si>
  <si>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</si>
  <si>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</si>
  <si>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</si>
  <si>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</si>
  <si>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</si>
  <si>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</si>
  <si>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</si>
  <si>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</si>
  <si>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</si>
  <si>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</si>
  <si>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</si>
  <si>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</si>
  <si>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</si>
  <si>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</si>
  <si>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</si>
  <si>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</si>
  <si>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</si>
  <si>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</si>
  <si>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</si>
  <si>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</si>
  <si>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</si>
  <si>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</si>
  <si>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</si>
  <si>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</si>
  <si>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</si>
  <si>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</si>
  <si>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</si>
  <si>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Date Created Conversion</t>
  </si>
  <si>
    <t>Date Ended Conversion</t>
  </si>
  <si>
    <t>Jan</t>
  </si>
  <si>
    <t>Feb</t>
  </si>
  <si>
    <t>Mar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</si>
  <si>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</si>
  <si>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</si>
  <si>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</si>
  <si>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</si>
  <si>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</si>
  <si>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</si>
  <si>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</si>
  <si>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</si>
  <si>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</si>
  <si>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</si>
  <si>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</si>
  <si>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</si>
  <si>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</si>
  <si>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Greater than or equal to 50,000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</si>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</sst>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6">
    <dxf>
      <font>
        <color auto="1"/>
      </font>
      <fill>
        <patternFill>
          <bgColor rgb="FF8AF69C"/>
        </patternFill>
      </fill>
    </dxf>
    <dxf>
      <fill>
        <patternFill>
          <bgColor rgb="FFFF7979"/>
        </patternFill>
      </fill>
    </dxf>
    <dxf>
      <font>
        <color theme="0"/>
      </font>
      <fill>
        <patternFill>
          <bgColor rgb="FF777777"/>
        </patternFill>
      </fill>
    </dxf>
    <dxf>
      <font>
        <color theme="1"/>
      </font>
      <fill>
        <patternFill>
          <bgColor rgb="FFFFE699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colors>
    <mruColors>
      <color rgb="FF777777"/>
      <color rgb="FFFF7979"/>
      <color rgb="FFFFE699"/>
      <color rgb="FF8AF69C"/>
      <color rgb="FF59C8F5"/>
      <color rgb="FF87F5E0"/>
      <color rgb="FF78F4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Hanna Polowczyk.xlsx]Outcome per Sub-Category!PivotTable1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777777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7979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E699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8AF69C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777777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7979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E699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8AF69C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77777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0-49B2-BA4B-5ABC14DAC7B8}"/>
            </c:ext>
          </c:extLst>
        </c:ser>
        <c:ser>
          <c:idx val="1"/>
          <c:order val="1"/>
          <c:tx>
            <c:strRef>
              <c:f>'Outcome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979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0-49B2-BA4B-5ABC14DAC7B8}"/>
            </c:ext>
          </c:extLst>
        </c:ser>
        <c:ser>
          <c:idx val="2"/>
          <c:order val="2"/>
          <c:tx>
            <c:strRef>
              <c:f>'Outcome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E699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0-49B2-BA4B-5ABC14DAC7B8}"/>
            </c:ext>
          </c:extLst>
        </c:ser>
        <c:ser>
          <c:idx val="3"/>
          <c:order val="3"/>
          <c:tx>
            <c:strRef>
              <c:f>'Outcome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8AF69C"/>
            </a:solidFill>
            <a:ln>
              <a:noFill/>
            </a:ln>
            <a:effectLst/>
          </c:spPr>
          <c:invertIfNegative val="0"/>
          <c:cat>
            <c:strRef>
              <c:f>'Outcome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10-49B2-BA4B-5ABC14DAC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269567"/>
        <c:axId val="991078255"/>
      </c:barChart>
      <c:catAx>
        <c:axId val="85326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078255"/>
        <c:crosses val="autoZero"/>
        <c:auto val="1"/>
        <c:lblAlgn val="ctr"/>
        <c:lblOffset val="100"/>
        <c:noMultiLvlLbl val="0"/>
      </c:catAx>
      <c:valAx>
        <c:axId val="991078255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Hanna Polowczyk.xlsx]Outcome per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777777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7979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E699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8AF69C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77777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F-48DD-ADD5-4ED8CC57880A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979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3F-48DD-ADD5-4ED8CC57880A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E699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3F-48DD-ADD5-4ED8CC57880A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8AF69C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3F-48DD-ADD5-4ED8CC578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269567"/>
        <c:axId val="991078255"/>
      </c:barChart>
      <c:catAx>
        <c:axId val="85326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078255"/>
        <c:crosses val="autoZero"/>
        <c:auto val="1"/>
        <c:lblAlgn val="ctr"/>
        <c:lblOffset val="100"/>
        <c:noMultiLvlLbl val="0"/>
      </c:catAx>
      <c:valAx>
        <c:axId val="991078255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Hanna Polowczyk.xlsx]Outcome by Date!PivotTable2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rgbClr val="777777"/>
            </a:solidFill>
            <a:round/>
          </a:ln>
          <a:effectLst/>
        </c:spPr>
        <c:marker>
          <c:symbol val="circle"/>
          <c:size val="5"/>
          <c:spPr>
            <a:solidFill>
              <a:srgbClr val="777777"/>
            </a:solidFill>
            <a:ln w="9525">
              <a:solidFill>
                <a:srgbClr val="777777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rgbClr val="FF7979"/>
            </a:solidFill>
            <a:round/>
          </a:ln>
          <a:effectLst/>
        </c:spPr>
        <c:marker>
          <c:symbol val="circle"/>
          <c:size val="5"/>
          <c:spPr>
            <a:solidFill>
              <a:srgbClr val="FF7979"/>
            </a:solidFill>
            <a:ln w="9525">
              <a:solidFill>
                <a:srgbClr val="FF7979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rgbClr val="FFE699"/>
            </a:solidFill>
            <a:round/>
          </a:ln>
          <a:effectLst/>
        </c:spPr>
        <c:marker>
          <c:symbol val="circle"/>
          <c:size val="5"/>
          <c:spPr>
            <a:solidFill>
              <a:srgbClr val="FFE699"/>
            </a:solidFill>
            <a:ln w="9525">
              <a:solidFill>
                <a:srgbClr val="FFE699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rgbClr val="8AF69C"/>
            </a:solidFill>
            <a:round/>
          </a:ln>
          <a:effectLst/>
        </c:spPr>
        <c:marker>
          <c:symbol val="circle"/>
          <c:size val="5"/>
          <c:spPr>
            <a:solidFill>
              <a:srgbClr val="8AF69C"/>
            </a:solidFill>
            <a:ln w="9525">
              <a:solidFill>
                <a:srgbClr val="8AF69C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7777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77777"/>
              </a:solidFill>
              <a:ln w="9525">
                <a:solidFill>
                  <a:srgbClr val="777777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44-4C12-9B4E-B65D08239A91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97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979"/>
              </a:solidFill>
              <a:ln w="9525">
                <a:solidFill>
                  <a:srgbClr val="FF7979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4-4C12-9B4E-B65D08239A91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E6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E699"/>
              </a:solidFill>
              <a:ln w="9525">
                <a:solidFill>
                  <a:srgbClr val="FFE699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4-4C12-9B4E-B65D08239A91}"/>
            </c:ext>
          </c:extLst>
        </c:ser>
        <c:ser>
          <c:idx val="3"/>
          <c:order val="3"/>
          <c:tx>
            <c:strRef>
              <c:f>'Outcome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8AF69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AF69C"/>
              </a:solidFill>
              <a:ln w="9525">
                <a:solidFill>
                  <a:srgbClr val="8AF69C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D6-46D7-BB45-C0C435B70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0095919"/>
        <c:axId val="995095215"/>
      </c:lineChart>
      <c:catAx>
        <c:axId val="92009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95215"/>
        <c:crosses val="autoZero"/>
        <c:auto val="1"/>
        <c:lblAlgn val="ctr"/>
        <c:lblOffset val="100"/>
        <c:noMultiLvlLbl val="0"/>
      </c:catAx>
      <c:valAx>
        <c:axId val="9950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09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/>
              <a:t>Goal Amount</a:t>
            </a:r>
            <a:r>
              <a:rPr lang="en-CA" sz="1600" b="1" baseline="0"/>
              <a:t> versus Kickstarter Outcome</a:t>
            </a:r>
            <a:endParaRPr lang="en-CA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8AF69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AF69C"/>
              </a:solidFill>
              <a:ln w="9525">
                <a:solidFill>
                  <a:srgbClr val="8AF69C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BB-4EA2-B3C7-25EA85000030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797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979"/>
              </a:solidFill>
              <a:ln w="9525">
                <a:solidFill>
                  <a:srgbClr val="FF7979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BB-4EA2-B3C7-25EA85000030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77777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77777"/>
              </a:solidFill>
              <a:ln w="9525">
                <a:solidFill>
                  <a:srgbClr val="777777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BB-4EA2-B3C7-25EA8500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3561903"/>
        <c:axId val="844475775"/>
      </c:lineChart>
      <c:catAx>
        <c:axId val="92356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75775"/>
        <c:crosses val="autoZero"/>
        <c:auto val="1"/>
        <c:lblAlgn val="ctr"/>
        <c:lblOffset val="100"/>
        <c:noMultiLvlLbl val="0"/>
      </c:catAx>
      <c:valAx>
        <c:axId val="84447577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56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190499</xdr:rowOff>
    </xdr:from>
    <xdr:to>
      <xdr:col>20</xdr:col>
      <xdr:colOff>419100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71E79C-4423-4FB5-BEB2-FEF2C7D1B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190499</xdr:rowOff>
    </xdr:from>
    <xdr:to>
      <xdr:col>18</xdr:col>
      <xdr:colOff>9524</xdr:colOff>
      <xdr:row>21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B31EA6-0AA0-4CAD-92D5-7EF8B3866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190499</xdr:rowOff>
    </xdr:from>
    <xdr:to>
      <xdr:col>16</xdr:col>
      <xdr:colOff>381000</xdr:colOff>
      <xdr:row>23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EA3EE-0A50-4894-9E65-F2C3D1C26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1823356</xdr:colOff>
      <xdr:row>14</xdr:row>
      <xdr:rowOff>190499</xdr:rowOff>
    </xdr:from>
    <xdr:to>
      <xdr:col>9</xdr:col>
      <xdr:colOff>394607</xdr:colOff>
      <xdr:row>45</xdr:row>
      <xdr:rowOff>13606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6435B5-C858-41B2-9D94-7B5713F80D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 Polowczyk" refreshedDate="43604.48093622685" createdVersion="6" refreshedVersion="6" minRefreshableVersion="3" recordCount="4114" xr:uid="{1834BDE5-5A85-4AC4-BC3D-58A2706AD57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 Polowczyk" refreshedDate="43604.491198148149" createdVersion="6" refreshedVersion="6" minRefreshableVersion="3" recordCount="4114" xr:uid="{9AD8798A-14DB-4625-8D7C-413D720818D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8E1E4-54A6-428E-B9D5-1FEB16B50A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3"/>
  </dataFields>
  <formats count="1">
    <format dxfId="5">
      <pivotArea outline="0" collapsedLevelsAreSubtotals="1" fieldPosition="0"/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5EDBEA-2934-466E-B02E-747B58FB6E4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1">
    <format dxfId="4">
      <pivotArea outline="0" collapsedLevelsAreSubtotals="1" fieldPosition="0"/>
    </format>
  </format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51055-5B5A-4738-BA32-187EAE761423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8F1EF-7F6C-4EAC-808A-B87372AF63BF}">
  <dimension ref="A1:F47"/>
  <sheetViews>
    <sheetView tabSelected="1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5" x14ac:dyDescent="0.35"/>
  <cols>
    <col min="1" max="1" width="15.54296875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8363</v>
      </c>
      <c r="B4" s="7" t="s">
        <v>8310</v>
      </c>
    </row>
    <row r="5" spans="1:6" x14ac:dyDescent="0.3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8" t="s">
        <v>8313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8" t="s">
        <v>8314</v>
      </c>
      <c r="B7" s="10">
        <v>20</v>
      </c>
      <c r="C7" s="10"/>
      <c r="D7" s="10"/>
      <c r="E7" s="10"/>
      <c r="F7" s="10">
        <v>20</v>
      </c>
    </row>
    <row r="8" spans="1:6" x14ac:dyDescent="0.35">
      <c r="A8" s="8" t="s">
        <v>8315</v>
      </c>
      <c r="B8" s="10">
        <v>24</v>
      </c>
      <c r="C8" s="10"/>
      <c r="D8" s="10"/>
      <c r="E8" s="10"/>
      <c r="F8" s="10">
        <v>24</v>
      </c>
    </row>
    <row r="9" spans="1:6" x14ac:dyDescent="0.35">
      <c r="A9" s="8" t="s">
        <v>8316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8" t="s">
        <v>8317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8" t="s">
        <v>8318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8" t="s">
        <v>8319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8" t="s">
        <v>8320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8" t="s">
        <v>8321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8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8" t="s">
        <v>8323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8" t="s">
        <v>8324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8" t="s">
        <v>8325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8" t="s">
        <v>8326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8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8" t="s">
        <v>8328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8" t="s">
        <v>8329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8" t="s">
        <v>8330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8" t="s">
        <v>8331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8" t="s">
        <v>8332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8" t="s">
        <v>8333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8" t="s">
        <v>8334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8" t="s">
        <v>8335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8" t="s">
        <v>8336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8" t="s">
        <v>8337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8" t="s">
        <v>8338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8" t="s">
        <v>8339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8" t="s">
        <v>8340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8" t="s">
        <v>8341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8" t="s">
        <v>8342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8" t="s">
        <v>8343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8" t="s">
        <v>8344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8" t="s">
        <v>8345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8" t="s">
        <v>8346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8" t="s">
        <v>8347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8" t="s">
        <v>8348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8" t="s">
        <v>8349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8" t="s">
        <v>8350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8" t="s">
        <v>8351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8" t="s">
        <v>8352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8" t="s">
        <v>8353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8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02D4-ABBB-4981-8296-2AC4FBCF15A2}">
  <dimension ref="A1:F14"/>
  <sheetViews>
    <sheetView workbookViewId="0">
      <selection activeCell="G8" sqref="G8"/>
    </sheetView>
  </sheetViews>
  <sheetFormatPr defaultRowHeight="14.5" x14ac:dyDescent="0.35"/>
  <cols>
    <col min="1" max="1" width="12.81640625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8310</v>
      </c>
    </row>
    <row r="4" spans="1:6" x14ac:dyDescent="0.3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8" t="s">
        <v>8354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8" t="s">
        <v>8355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8" t="s">
        <v>8356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8" t="s">
        <v>8357</v>
      </c>
      <c r="B8" s="10">
        <v>24</v>
      </c>
      <c r="C8" s="10"/>
      <c r="D8" s="10"/>
      <c r="E8" s="10"/>
      <c r="F8" s="10">
        <v>24</v>
      </c>
    </row>
    <row r="9" spans="1:6" x14ac:dyDescent="0.35">
      <c r="A9" s="8" t="s">
        <v>8358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8" t="s">
        <v>8359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8" t="s">
        <v>8360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8" t="s">
        <v>8361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8" t="s">
        <v>8362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8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F4B7-F784-47BB-B329-5EB30D8E44C9}">
  <dimension ref="A1:F19"/>
  <sheetViews>
    <sheetView workbookViewId="0"/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8364</v>
      </c>
    </row>
    <row r="2" spans="1:6" x14ac:dyDescent="0.35">
      <c r="A2" s="7" t="s">
        <v>8370</v>
      </c>
      <c r="B2" t="s">
        <v>8364</v>
      </c>
    </row>
    <row r="4" spans="1:6" x14ac:dyDescent="0.35">
      <c r="A4" s="7" t="s">
        <v>8363</v>
      </c>
      <c r="B4" s="7" t="s">
        <v>8310</v>
      </c>
    </row>
    <row r="5" spans="1:6" x14ac:dyDescent="0.3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2" t="s">
        <v>8367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5">
      <c r="A7" s="12" t="s">
        <v>8368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5">
      <c r="A8" s="12" t="s">
        <v>8369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5">
      <c r="A9" s="12" t="s">
        <v>8391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5">
      <c r="A10" s="12" t="s">
        <v>8392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5">
      <c r="A11" s="12" t="s">
        <v>8393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5">
      <c r="A12" s="12" t="s">
        <v>8394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5">
      <c r="A13" s="12" t="s">
        <v>8395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5">
      <c r="A14" s="12" t="s">
        <v>8396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5">
      <c r="A15" s="12" t="s">
        <v>8397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5">
      <c r="A16" s="12" t="s">
        <v>8398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5">
      <c r="A17" s="12" t="s">
        <v>8399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5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19" spans="1:6" x14ac:dyDescent="0.35">
      <c r="D19" s="9"/>
      <c r="E19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13.453125" bestFit="1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1796875" bestFit="1" customWidth="1"/>
    <col min="16" max="16" width="16" bestFit="1" customWidth="1"/>
    <col min="17" max="17" width="16.54296875" bestFit="1" customWidth="1"/>
    <col min="18" max="18" width="20.26953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6">
        <f>$E2/$L2</f>
        <v>63.917582417582416</v>
      </c>
      <c r="Q2" t="str">
        <f>LEFT($N2,FIND("/",$N2,1)-1)</f>
        <v>film &amp; video</v>
      </c>
      <c r="R2" t="str">
        <f>MID($N2,FIND("/",$N2,1)+1,LEN($N2))</f>
        <v>television</v>
      </c>
      <c r="S2" s="11">
        <f>((($J2/60)/60)/24)+DATE(1970,1,1)+(-5/24)</f>
        <v>42176.798738425925</v>
      </c>
      <c r="T2" s="11">
        <f>((($I2/60)/60)/24)+DATE(1970,1,1)+(-5/24)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</f>
        <v>1.4260827250608272</v>
      </c>
      <c r="P3" s="6">
        <f t="shared" ref="P3:P66" si="1">$E3/$L3</f>
        <v>185.48101265822785</v>
      </c>
      <c r="Q3" t="str">
        <f t="shared" ref="Q3:Q66" si="2">LEFT($N3,FIND("/",$N3,1)-1)</f>
        <v>film &amp; video</v>
      </c>
      <c r="R3" t="str">
        <f t="shared" ref="R3:R66" si="3">MID($N3,FIND("/",$N3,1)+1,LEN($N3))</f>
        <v>television</v>
      </c>
      <c r="S3" s="11">
        <f t="shared" ref="S3:S66" si="4">((($J3/60)/60)/24)+DATE(1970,1,1)+(-5/24)</f>
        <v>42766.392164351848</v>
      </c>
      <c r="T3" s="11">
        <f t="shared" ref="T3:T66" si="5">((($I3/60)/60)/24)+DATE(1970,1,1)+(-5/24)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$E67/$D67</f>
        <v>1.0752857142857142</v>
      </c>
      <c r="P67" s="6">
        <f t="shared" ref="P67:P130" si="7">$E67/$L67</f>
        <v>132.05263157894737</v>
      </c>
      <c r="Q67" t="str">
        <f t="shared" ref="Q67:Q130" si="8">LEFT($N67,FIND("/",$N67,1)-1)</f>
        <v>film &amp; video</v>
      </c>
      <c r="R67" t="str">
        <f t="shared" ref="R67:R130" si="9">MID($N67,FIND("/",$N67,1)+1,LEN($N67))</f>
        <v>shorts</v>
      </c>
      <c r="S67" s="11">
        <f t="shared" ref="S67:S130" si="10">((($J67/60)/60)/24)+DATE(1970,1,1)+(-5/24)</f>
        <v>41835.612893518519</v>
      </c>
      <c r="T67" s="11">
        <f t="shared" ref="T67:T130" si="11">((($I67/60)/60)/24)+DATE(1970,1,1)+(-5/24)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$E131/$D131</f>
        <v>0</v>
      </c>
      <c r="P131" s="6" t="e">
        <f t="shared" ref="P131:P194" si="13">$E131/$L131</f>
        <v>#DIV/0!</v>
      </c>
      <c r="Q131" t="str">
        <f t="shared" ref="Q131:Q194" si="14">LEFT($N131,FIND("/",$N131,1)-1)</f>
        <v>film &amp; video</v>
      </c>
      <c r="R131" t="str">
        <f t="shared" ref="R131:R194" si="15">MID($N131,FIND("/",$N131,1)+1,LEN($N131))</f>
        <v>science fiction</v>
      </c>
      <c r="S131" s="11">
        <f t="shared" ref="S131:S194" si="16">((($J131/60)/60)/24)+DATE(1970,1,1)+(-5/24)</f>
        <v>41882.728969907403</v>
      </c>
      <c r="T131" s="11">
        <f t="shared" ref="T131:T194" si="17">((($I131/60)/60)/24)+DATE(1970,1,1)+(-5/24)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$E195/$D195</f>
        <v>0</v>
      </c>
      <c r="P195" s="6" t="e">
        <f t="shared" ref="P195:P258" si="19">$E195/$L195</f>
        <v>#DIV/0!</v>
      </c>
      <c r="Q195" t="str">
        <f t="shared" ref="Q195:Q258" si="20">LEFT($N195,FIND("/",$N195,1)-1)</f>
        <v>film &amp; video</v>
      </c>
      <c r="R195" t="str">
        <f t="shared" ref="R195:R258" si="21">MID($N195,FIND("/",$N195,1)+1,LEN($N195))</f>
        <v>drama</v>
      </c>
      <c r="S195" s="11">
        <f t="shared" ref="S195:S258" si="22">((($J195/60)/60)/24)+DATE(1970,1,1)+(-5/24)</f>
        <v>41911.726458333331</v>
      </c>
      <c r="T195" s="11">
        <f t="shared" ref="T195:T258" si="23">((($I195/60)/60)/24)+DATE(1970,1,1)+(-5/24)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$E259/$D259</f>
        <v>1.0672648571428571</v>
      </c>
      <c r="P259" s="6">
        <f t="shared" ref="P259:P322" si="25">$E259/$L259</f>
        <v>66.70405357142856</v>
      </c>
      <c r="Q259" t="str">
        <f t="shared" ref="Q259:Q322" si="26">LEFT($N259,FIND("/",$N259,1)-1)</f>
        <v>film &amp; video</v>
      </c>
      <c r="R259" t="str">
        <f t="shared" ref="R259:R322" si="27">MID($N259,FIND("/",$N259,1)+1,LEN($N259))</f>
        <v>documentary</v>
      </c>
      <c r="S259" s="11">
        <f t="shared" ref="S259:S322" si="28">((($J259/60)/60)/24)+DATE(1970,1,1)+(-5/24)</f>
        <v>42479.418541666666</v>
      </c>
      <c r="T259" s="11">
        <f t="shared" ref="T259:T322" si="29">((($I259/60)/60)/24)+DATE(1970,1,1)+(-5/24)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$E323/$D323</f>
        <v>1.0266285714285714</v>
      </c>
      <c r="P323" s="6">
        <f t="shared" ref="P323:P386" si="31">$E323/$L323</f>
        <v>106.62314540059347</v>
      </c>
      <c r="Q323" t="str">
        <f t="shared" ref="Q323:Q386" si="32">LEFT($N323,FIND("/",$N323,1)-1)</f>
        <v>film &amp; video</v>
      </c>
      <c r="R323" t="str">
        <f t="shared" ref="R323:R386" si="33">MID($N323,FIND("/",$N323,1)+1,LEN($N323))</f>
        <v>documentary</v>
      </c>
      <c r="S323" s="11">
        <f t="shared" ref="S323:S386" si="34">((($J323/60)/60)/24)+DATE(1970,1,1)+(-5/24)</f>
        <v>42647.238263888888</v>
      </c>
      <c r="T323" s="11">
        <f t="shared" ref="T323:T386" si="35">((($I323/60)/60)/24)+DATE(1970,1,1)+(-5/24)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$E387/$D387</f>
        <v>1.05982</v>
      </c>
      <c r="P387" s="6">
        <f t="shared" ref="P387:P450" si="37">$E387/$L387</f>
        <v>111.79535864978902</v>
      </c>
      <c r="Q387" t="str">
        <f t="shared" ref="Q387:Q450" si="38">LEFT($N387,FIND("/",$N387,1)-1)</f>
        <v>film &amp; video</v>
      </c>
      <c r="R387" t="str">
        <f t="shared" ref="R387:R450" si="39">MID($N387,FIND("/",$N387,1)+1,LEN($N387))</f>
        <v>documentary</v>
      </c>
      <c r="S387" s="11">
        <f t="shared" ref="S387:S450" si="40">((($J387/60)/60)/24)+DATE(1970,1,1)+(-5/24)</f>
        <v>41934.376168981478</v>
      </c>
      <c r="T387" s="11">
        <f t="shared" ref="T387:T450" si="41">((($I387/60)/60)/24)+DATE(1970,1,1)+(-5/24)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$E451/$D451</f>
        <v>2.2499999999999999E-2</v>
      </c>
      <c r="P451" s="6">
        <f t="shared" ref="P451:P514" si="43">$E451/$L451</f>
        <v>9</v>
      </c>
      <c r="Q451" t="str">
        <f t="shared" ref="Q451:Q514" si="44">LEFT($N451,FIND("/",$N451,1)-1)</f>
        <v>film &amp; video</v>
      </c>
      <c r="R451" t="str">
        <f t="shared" ref="R451:R514" si="45">MID($N451,FIND("/",$N451,1)+1,LEN($N451))</f>
        <v>animation</v>
      </c>
      <c r="S451" s="11">
        <f t="shared" ref="S451:S514" si="46">((($J451/60)/60)/24)+DATE(1970,1,1)+(-5/24)</f>
        <v>41534.359780092593</v>
      </c>
      <c r="T451" s="11">
        <f t="shared" ref="T451:T514" si="47">((($I451/60)/60)/24)+DATE(1970,1,1)+(-5/24)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$E515/$D515</f>
        <v>0.13924</v>
      </c>
      <c r="P515" s="6">
        <f t="shared" ref="P515:P578" si="49">$E515/$L515</f>
        <v>102.38235294117646</v>
      </c>
      <c r="Q515" t="str">
        <f t="shared" ref="Q515:Q578" si="50">LEFT($N515,FIND("/",$N515,1)-1)</f>
        <v>film &amp; video</v>
      </c>
      <c r="R515" t="str">
        <f t="shared" ref="R515:R578" si="51">MID($N515,FIND("/",$N515,1)+1,LEN($N515))</f>
        <v>animation</v>
      </c>
      <c r="S515" s="11">
        <f t="shared" ref="S515:S578" si="52">((($J515/60)/60)/24)+DATE(1970,1,1)+(-5/24)</f>
        <v>42552.445659722223</v>
      </c>
      <c r="T515" s="11">
        <f t="shared" ref="T515:T578" si="53">((($I515/60)/60)/24)+DATE(1970,1,1)+(-5/24)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$E579/$D579</f>
        <v>2E-3</v>
      </c>
      <c r="P579" s="6">
        <f t="shared" ref="P579:P642" si="55">$E579/$L579</f>
        <v>10</v>
      </c>
      <c r="Q579" t="str">
        <f t="shared" ref="Q579:Q642" si="56">LEFT($N579,FIND("/",$N579,1)-1)</f>
        <v>technology</v>
      </c>
      <c r="R579" t="str">
        <f t="shared" ref="R579:R642" si="57">MID($N579,FIND("/",$N579,1)+1,LEN($N579))</f>
        <v>web</v>
      </c>
      <c r="S579" s="11">
        <f t="shared" ref="S579:S642" si="58">((($J579/60)/60)/24)+DATE(1970,1,1)+(-5/24)</f>
        <v>42450.380810185183</v>
      </c>
      <c r="T579" s="11">
        <f t="shared" ref="T579:T642" si="59">((($I579/60)/60)/24)+DATE(1970,1,1)+(-5/24)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$E643/$D643</f>
        <v>1.1916249999999999</v>
      </c>
      <c r="P643" s="6">
        <f t="shared" ref="P643:P706" si="61">$E643/$L643</f>
        <v>151.31746031746033</v>
      </c>
      <c r="Q643" t="str">
        <f t="shared" ref="Q643:Q706" si="62">LEFT($N643,FIND("/",$N643,1)-1)</f>
        <v>technology</v>
      </c>
      <c r="R643" t="str">
        <f t="shared" ref="R643:R706" si="63">MID($N643,FIND("/",$N643,1)+1,LEN($N643))</f>
        <v>wearables</v>
      </c>
      <c r="S643" s="11">
        <f t="shared" ref="S643:S706" si="64">((($J643/60)/60)/24)+DATE(1970,1,1)+(-5/24)</f>
        <v>42199.361666666664</v>
      </c>
      <c r="T643" s="11">
        <f t="shared" ref="T643:T706" si="65">((($I643/60)/60)/24)+DATE(1970,1,1)+(-5/24)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$E707/$D707</f>
        <v>9.7699999999999992E-3</v>
      </c>
      <c r="P707" s="6">
        <f t="shared" ref="P707:P770" si="67">$E707/$L707</f>
        <v>195.4</v>
      </c>
      <c r="Q707" t="str">
        <f t="shared" ref="Q707:Q770" si="68">LEFT($N707,FIND("/",$N707,1)-1)</f>
        <v>technology</v>
      </c>
      <c r="R707" t="str">
        <f t="shared" ref="R707:R770" si="69">MID($N707,FIND("/",$N707,1)+1,LEN($N707))</f>
        <v>wearables</v>
      </c>
      <c r="S707" s="11">
        <f t="shared" ref="S707:S770" si="70">((($J707/60)/60)/24)+DATE(1970,1,1)+(-5/24)</f>
        <v>42726.283310185179</v>
      </c>
      <c r="T707" s="11">
        <f t="shared" ref="T707:T770" si="71">((($I707/60)/60)/24)+DATE(1970,1,1)+(-5/24)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$E771/$D771</f>
        <v>0.41399999999999998</v>
      </c>
      <c r="P771" s="6">
        <f t="shared" ref="P771:P834" si="73">$E771/$L771</f>
        <v>31.846153846153847</v>
      </c>
      <c r="Q771" t="str">
        <f t="shared" ref="Q771:Q834" si="74">LEFT($N771,FIND("/",$N771,1)-1)</f>
        <v>publishing</v>
      </c>
      <c r="R771" t="str">
        <f t="shared" ref="R771:R834" si="75">MID($N771,FIND("/",$N771,1)+1,LEN($N771))</f>
        <v>fiction</v>
      </c>
      <c r="S771" s="11">
        <f t="shared" ref="S771:S834" si="76">((($J771/60)/60)/24)+DATE(1970,1,1)+(-5/24)</f>
        <v>41604.788124999999</v>
      </c>
      <c r="T771" s="11">
        <f t="shared" ref="T771:T834" si="77">((($I771/60)/60)/24)+DATE(1970,1,1)+(-5/24)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$E835/$D835</f>
        <v>1.0166666666666666</v>
      </c>
      <c r="P835" s="6">
        <f t="shared" ref="P835:P898" si="79">$E835/$L835</f>
        <v>148.78048780487805</v>
      </c>
      <c r="Q835" t="str">
        <f t="shared" ref="Q835:Q898" si="80">LEFT($N835,FIND("/",$N835,1)-1)</f>
        <v>music</v>
      </c>
      <c r="R835" t="str">
        <f t="shared" ref="R835:R898" si="81">MID($N835,FIND("/",$N835,1)+1,LEN($N835))</f>
        <v>rock</v>
      </c>
      <c r="S835" s="11">
        <f t="shared" ref="S835:S898" si="82">((($J835/60)/60)/24)+DATE(1970,1,1)+(-5/24)</f>
        <v>41718.669849537036</v>
      </c>
      <c r="T835" s="11">
        <f t="shared" ref="T835:T898" si="83">((($I835/60)/60)/24)+DATE(1970,1,1)+(-5/24)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$E899/$D899</f>
        <v>0</v>
      </c>
      <c r="P899" s="6" t="e">
        <f t="shared" ref="P899:P962" si="85">$E899/$L899</f>
        <v>#DIV/0!</v>
      </c>
      <c r="Q899" t="str">
        <f t="shared" ref="Q899:Q962" si="86">LEFT($N899,FIND("/",$N899,1)-1)</f>
        <v>music</v>
      </c>
      <c r="R899" t="str">
        <f t="shared" ref="R899:R962" si="87">MID($N899,FIND("/",$N899,1)+1,LEN($N899))</f>
        <v>indie rock</v>
      </c>
      <c r="S899" s="11">
        <f t="shared" ref="S899:S962" si="88">((($J899/60)/60)/24)+DATE(1970,1,1)+(-5/24)</f>
        <v>41211.480416666665</v>
      </c>
      <c r="T899" s="11">
        <f t="shared" ref="T899:T962" si="89">((($I899/60)/60)/24)+DATE(1970,1,1)+(-5/24)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$E963/$D963</f>
        <v>0.42188421052631581</v>
      </c>
      <c r="P963" s="6">
        <f t="shared" ref="P963:P1026" si="91">$E963/$L963</f>
        <v>364.35454545454547</v>
      </c>
      <c r="Q963" t="str">
        <f t="shared" ref="Q963:Q1026" si="92">LEFT($N963,FIND("/",$N963,1)-1)</f>
        <v>technology</v>
      </c>
      <c r="R963" t="str">
        <f t="shared" ref="R963:R1026" si="93">MID($N963,FIND("/",$N963,1)+1,LEN($N963))</f>
        <v>wearables</v>
      </c>
      <c r="S963" s="11">
        <f t="shared" ref="S963:S1026" si="94">((($J963/60)/60)/24)+DATE(1970,1,1)+(-5/24)</f>
        <v>42740.485358796293</v>
      </c>
      <c r="T963" s="11">
        <f t="shared" ref="T963:T1026" si="95">((($I963/60)/60)/24)+DATE(1970,1,1)+(-5/24)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$E1027/$D1027</f>
        <v>1.099283142857143</v>
      </c>
      <c r="P1027" s="6">
        <f t="shared" ref="P1027:P1090" si="97">$E1027/$L1027</f>
        <v>71.848571428571432</v>
      </c>
      <c r="Q1027" t="str">
        <f t="shared" ref="Q1027:Q1090" si="98">LEFT($N1027,FIND("/",$N1027,1)-1)</f>
        <v>music</v>
      </c>
      <c r="R1027" t="str">
        <f t="shared" ref="R1027:R1090" si="99">MID($N1027,FIND("/",$N1027,1)+1,LEN($N1027))</f>
        <v>electronic music</v>
      </c>
      <c r="S1027" s="11">
        <f t="shared" ref="S1027:S1090" si="100">((($J1027/60)/60)/24)+DATE(1970,1,1)+(-5/24)</f>
        <v>42049.625428240739</v>
      </c>
      <c r="T1027" s="11">
        <f t="shared" ref="T1027:T1090" si="101">((($I1027/60)/60)/24)+DATE(1970,1,1)+(-5/24)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$E1091/$D1091</f>
        <v>7.8266666666666665E-2</v>
      </c>
      <c r="P1091" s="6">
        <f t="shared" ref="P1091:P1154" si="103">$E1091/$L1091</f>
        <v>23.959183673469386</v>
      </c>
      <c r="Q1091" t="str">
        <f t="shared" ref="Q1091:Q1154" si="104">LEFT($N1091,FIND("/",$N1091,1)-1)</f>
        <v>games</v>
      </c>
      <c r="R1091" t="str">
        <f t="shared" ref="R1091:R1154" si="105">MID($N1091,FIND("/",$N1091,1)+1,LEN($N1091))</f>
        <v>video games</v>
      </c>
      <c r="S1091" s="11">
        <f t="shared" ref="S1091:S1154" si="106">((($J1091/60)/60)/24)+DATE(1970,1,1)+(-5/24)</f>
        <v>42150.981192129628</v>
      </c>
      <c r="T1091" s="11">
        <f t="shared" ref="T1091:T1154" si="107">((($I1091/60)/60)/24)+DATE(1970,1,1)+(-5/24)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$E1155/$D1155</f>
        <v>6.2500000000000003E-3</v>
      </c>
      <c r="P1155" s="6">
        <f t="shared" ref="P1155:P1218" si="109">$E1155/$L1155</f>
        <v>50</v>
      </c>
      <c r="Q1155" t="str">
        <f t="shared" ref="Q1155:Q1218" si="110">LEFT($N1155,FIND("/",$N1155,1)-1)</f>
        <v>food</v>
      </c>
      <c r="R1155" t="str">
        <f t="shared" ref="R1155:R1218" si="111">MID($N1155,FIND("/",$N1155,1)+1,LEN($N1155))</f>
        <v>food trucks</v>
      </c>
      <c r="S1155" s="11">
        <f t="shared" ref="S1155:S1218" si="112">((($J1155/60)/60)/24)+DATE(1970,1,1)+(-5/24)</f>
        <v>42143.505844907406</v>
      </c>
      <c r="T1155" s="11">
        <f t="shared" ref="T1155:T1218" si="113">((($I1155/60)/60)/24)+DATE(1970,1,1)+(-5/24)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$E1219/$D1219</f>
        <v>1.026</v>
      </c>
      <c r="P1219" s="6">
        <f t="shared" ref="P1219:P1282" si="115">$E1219/$L1219</f>
        <v>148.57377049180329</v>
      </c>
      <c r="Q1219" t="str">
        <f t="shared" ref="Q1219:Q1282" si="116">LEFT($N1219,FIND("/",$N1219,1)-1)</f>
        <v>photography</v>
      </c>
      <c r="R1219" t="str">
        <f t="shared" ref="R1219:R1282" si="117">MID($N1219,FIND("/",$N1219,1)+1,LEN($N1219))</f>
        <v>photobooks</v>
      </c>
      <c r="S1219" s="11">
        <f t="shared" ref="S1219:S1282" si="118">((($J1219/60)/60)/24)+DATE(1970,1,1)+(-5/24)</f>
        <v>42535.6011574074</v>
      </c>
      <c r="T1219" s="11">
        <f t="shared" ref="T1219:T1282" si="119">((($I1219/60)/60)/24)+DATE(1970,1,1)+(-5/24)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$E1283/$D1283</f>
        <v>1.1071428571428572</v>
      </c>
      <c r="P1283" s="6">
        <f t="shared" ref="P1283:P1346" si="121">$E1283/$L1283</f>
        <v>104.72972972972973</v>
      </c>
      <c r="Q1283" t="str">
        <f t="shared" ref="Q1283:Q1346" si="122">LEFT($N1283,FIND("/",$N1283,1)-1)</f>
        <v>music</v>
      </c>
      <c r="R1283" t="str">
        <f t="shared" ref="R1283:R1346" si="123">MID($N1283,FIND("/",$N1283,1)+1,LEN($N1283))</f>
        <v>rock</v>
      </c>
      <c r="S1283" s="11">
        <f t="shared" ref="S1283:S1346" si="124">((($J1283/60)/60)/24)+DATE(1970,1,1)+(-5/24)</f>
        <v>41463.535138888888</v>
      </c>
      <c r="T1283" s="11">
        <f t="shared" ref="T1283:T1346" si="125">((($I1283/60)/60)/24)+DATE(1970,1,1)+(-5/24)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$E1347/$D1347</f>
        <v>1.25</v>
      </c>
      <c r="P1347" s="6">
        <f t="shared" ref="P1347:P1410" si="127">$E1347/$L1347</f>
        <v>53.571428571428569</v>
      </c>
      <c r="Q1347" t="str">
        <f t="shared" ref="Q1347:Q1410" si="128">LEFT($N1347,FIND("/",$N1347,1)-1)</f>
        <v>publishing</v>
      </c>
      <c r="R1347" t="str">
        <f t="shared" ref="R1347:R1410" si="129">MID($N1347,FIND("/",$N1347,1)+1,LEN($N1347))</f>
        <v>nonfiction</v>
      </c>
      <c r="S1347" s="11">
        <f t="shared" ref="S1347:S1410" si="130">((($J1347/60)/60)/24)+DATE(1970,1,1)+(-5/24)</f>
        <v>41799.606006944443</v>
      </c>
      <c r="T1347" s="11">
        <f t="shared" ref="T1347:T1410" si="131">((($I1347/60)/60)/24)+DATE(1970,1,1)+(-5/24)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$E1411/$D1411</f>
        <v>0</v>
      </c>
      <c r="P1411" s="6" t="e">
        <f t="shared" ref="P1411:P1474" si="133">$E1411/$L1411</f>
        <v>#DIV/0!</v>
      </c>
      <c r="Q1411" t="str">
        <f t="shared" ref="Q1411:Q1474" si="134">LEFT($N1411,FIND("/",$N1411,1)-1)</f>
        <v>publishing</v>
      </c>
      <c r="R1411" t="str">
        <f t="shared" ref="R1411:R1474" si="135">MID($N1411,FIND("/",$N1411,1)+1,LEN($N1411))</f>
        <v>translations</v>
      </c>
      <c r="S1411" s="11">
        <f t="shared" ref="S1411:S1474" si="136">((($J1411/60)/60)/24)+DATE(1970,1,1)+(-5/24)</f>
        <v>41944.925173611111</v>
      </c>
      <c r="T1411" s="11">
        <f t="shared" ref="T1411:T1474" si="137">((($I1411/60)/60)/24)+DATE(1970,1,1)+(-5/24)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$E1475/$D1475</f>
        <v>1.20516</v>
      </c>
      <c r="P1475" s="6">
        <f t="shared" ref="P1475:P1538" si="139">$E1475/$L1475</f>
        <v>38.462553191489363</v>
      </c>
      <c r="Q1475" t="str">
        <f t="shared" ref="Q1475:Q1538" si="140">LEFT($N1475,FIND("/",$N1475,1)-1)</f>
        <v>publishing</v>
      </c>
      <c r="R1475" t="str">
        <f t="shared" ref="R1475:R1538" si="141">MID($N1475,FIND("/",$N1475,1)+1,LEN($N1475))</f>
        <v>radio &amp; podcasts</v>
      </c>
      <c r="S1475" s="11">
        <f t="shared" ref="S1475:S1538" si="142">((($J1475/60)/60)/24)+DATE(1970,1,1)+(-5/24)</f>
        <v>40939.771284722221</v>
      </c>
      <c r="T1475" s="11">
        <f t="shared" ref="T1475:T1538" si="143">((($I1475/60)/60)/24)+DATE(1970,1,1)+(-5/24)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$E1539/$D1539</f>
        <v>1.7989999999999999</v>
      </c>
      <c r="P1539" s="6">
        <f t="shared" ref="P1539:P1602" si="145">$E1539/$L1539</f>
        <v>96.375</v>
      </c>
      <c r="Q1539" t="str">
        <f t="shared" ref="Q1539:Q1602" si="146">LEFT($N1539,FIND("/",$N1539,1)-1)</f>
        <v>photography</v>
      </c>
      <c r="R1539" t="str">
        <f t="shared" ref="R1539:R1602" si="147">MID($N1539,FIND("/",$N1539,1)+1,LEN($N1539))</f>
        <v>photobooks</v>
      </c>
      <c r="S1539" s="11">
        <f t="shared" ref="S1539:S1602" si="148">((($J1539/60)/60)/24)+DATE(1970,1,1)+(-5/24)</f>
        <v>42552.106793981475</v>
      </c>
      <c r="T1539" s="11">
        <f t="shared" ref="T1539:T1602" si="149">((($I1539/60)/60)/24)+DATE(1970,1,1)+(-5/24)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$E1603/$D1603</f>
        <v>1.082492</v>
      </c>
      <c r="P1603" s="6">
        <f t="shared" ref="P1603:P1666" si="151">$E1603/$L1603</f>
        <v>48.325535714285714</v>
      </c>
      <c r="Q1603" t="str">
        <f t="shared" ref="Q1603:Q1666" si="152">LEFT($N1603,FIND("/",$N1603,1)-1)</f>
        <v>music</v>
      </c>
      <c r="R1603" t="str">
        <f t="shared" ref="R1603:R1666" si="153">MID($N1603,FIND("/",$N1603,1)+1,LEN($N1603))</f>
        <v>rock</v>
      </c>
      <c r="S1603" s="11">
        <f t="shared" ref="S1603:S1666" si="154">((($J1603/60)/60)/24)+DATE(1970,1,1)+(-5/24)</f>
        <v>40637.884641203702</v>
      </c>
      <c r="T1603" s="11">
        <f t="shared" ref="T1603:T1666" si="155">((($I1603/60)/60)/24)+DATE(1970,1,1)+(-5/24)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$E1667/$D1667</f>
        <v>1.1945714285714286</v>
      </c>
      <c r="P1667" s="6">
        <f t="shared" ref="P1667:P1730" si="157">$E1667/$L1667</f>
        <v>44.956989247311824</v>
      </c>
      <c r="Q1667" t="str">
        <f t="shared" ref="Q1667:Q1730" si="158">LEFT($N1667,FIND("/",$N1667,1)-1)</f>
        <v>music</v>
      </c>
      <c r="R1667" t="str">
        <f t="shared" ref="R1667:R1730" si="159">MID($N1667,FIND("/",$N1667,1)+1,LEN($N1667))</f>
        <v>pop</v>
      </c>
      <c r="S1667" s="11">
        <f t="shared" ref="S1667:S1730" si="160">((($J1667/60)/60)/24)+DATE(1970,1,1)+(-5/24)</f>
        <v>40564.441122685181</v>
      </c>
      <c r="T1667" s="11">
        <f t="shared" ref="T1667:T1730" si="161">((($I1667/60)/60)/24)+DATE(1970,1,1)+(-5/24)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$E1731/$D1731</f>
        <v>0</v>
      </c>
      <c r="P1731" s="6" t="e">
        <f t="shared" ref="P1731:P1794" si="163">$E1731/$L1731</f>
        <v>#DIV/0!</v>
      </c>
      <c r="Q1731" t="str">
        <f t="shared" ref="Q1731:Q1794" si="164">LEFT($N1731,FIND("/",$N1731,1)-1)</f>
        <v>music</v>
      </c>
      <c r="R1731" t="str">
        <f t="shared" ref="R1731:R1794" si="165">MID($N1731,FIND("/",$N1731,1)+1,LEN($N1731))</f>
        <v>faith</v>
      </c>
      <c r="S1731" s="11">
        <f t="shared" ref="S1731:S1794" si="166">((($J1731/60)/60)/24)+DATE(1970,1,1)+(-5/24)</f>
        <v>42470.843819444439</v>
      </c>
      <c r="T1731" s="11">
        <f t="shared" ref="T1731:T1794" si="167">((($I1731/60)/60)/24)+DATE(1970,1,1)+(-5/24)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$E1795/$D1795</f>
        <v>1.3333333333333334E-2</v>
      </c>
      <c r="P1795" s="6">
        <f t="shared" ref="P1795:P1858" si="169">$E1795/$L1795</f>
        <v>20</v>
      </c>
      <c r="Q1795" t="str">
        <f t="shared" ref="Q1795:Q1858" si="170">LEFT($N1795,FIND("/",$N1795,1)-1)</f>
        <v>photography</v>
      </c>
      <c r="R1795" t="str">
        <f t="shared" ref="R1795:R1858" si="171">MID($N1795,FIND("/",$N1795,1)+1,LEN($N1795))</f>
        <v>photobooks</v>
      </c>
      <c r="S1795" s="11">
        <f t="shared" ref="S1795:S1858" si="172">((($J1795/60)/60)/24)+DATE(1970,1,1)+(-5/24)</f>
        <v>41940.683333333334</v>
      </c>
      <c r="T1795" s="11">
        <f t="shared" ref="T1795:T1858" si="173">((($I1795/60)/60)/24)+DATE(1970,1,1)+(-5/24)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$E1859/$D1859</f>
        <v>1</v>
      </c>
      <c r="P1859" s="6">
        <f t="shared" ref="P1859:P1922" si="175">$E1859/$L1859</f>
        <v>136.36363636363637</v>
      </c>
      <c r="Q1859" t="str">
        <f t="shared" ref="Q1859:Q1922" si="176">LEFT($N1859,FIND("/",$N1859,1)-1)</f>
        <v>music</v>
      </c>
      <c r="R1859" t="str">
        <f t="shared" ref="R1859:R1922" si="177">MID($N1859,FIND("/",$N1859,1)+1,LEN($N1859))</f>
        <v>rock</v>
      </c>
      <c r="S1859" s="11">
        <f t="shared" ref="S1859:S1922" si="178">((($J1859/60)/60)/24)+DATE(1970,1,1)+(-5/24)</f>
        <v>41864.560335648144</v>
      </c>
      <c r="T1859" s="11">
        <f t="shared" ref="T1859:T1922" si="179">((($I1859/60)/60)/24)+DATE(1970,1,1)+(-5/24)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$E1923/$D1923</f>
        <v>1.3680000000000001</v>
      </c>
      <c r="P1923" s="6">
        <f t="shared" ref="P1923:P1986" si="181">$E1923/$L1923</f>
        <v>54</v>
      </c>
      <c r="Q1923" t="str">
        <f t="shared" ref="Q1923:Q1986" si="182">LEFT($N1923,FIND("/",$N1923,1)-1)</f>
        <v>music</v>
      </c>
      <c r="R1923" t="str">
        <f t="shared" ref="R1923:R1986" si="183">MID($N1923,FIND("/",$N1923,1)+1,LEN($N1923))</f>
        <v>indie rock</v>
      </c>
      <c r="S1923" s="11">
        <f t="shared" ref="S1923:S1986" si="184">((($J1923/60)/60)/24)+DATE(1970,1,1)+(-5/24)</f>
        <v>41074.013229166667</v>
      </c>
      <c r="T1923" s="11">
        <f t="shared" ref="T1923:T1986" si="185">((($I1923/60)/60)/24)+DATE(1970,1,1)+(-5/24)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$E1987/$D1987</f>
        <v>3.1875000000000001E-2</v>
      </c>
      <c r="P1987" s="6">
        <f t="shared" ref="P1987:P2050" si="187">$E1987/$L1987</f>
        <v>12.75</v>
      </c>
      <c r="Q1987" t="str">
        <f t="shared" ref="Q1987:Q2050" si="188">LEFT($N1987,FIND("/",$N1987,1)-1)</f>
        <v>photography</v>
      </c>
      <c r="R1987" t="str">
        <f t="shared" ref="R1987:R2050" si="189">MID($N1987,FIND("/",$N1987,1)+1,LEN($N1987))</f>
        <v>people</v>
      </c>
      <c r="S1987" s="11">
        <f t="shared" ref="S1987:S2050" si="190">((($J1987/60)/60)/24)+DATE(1970,1,1)+(-5/24)</f>
        <v>42555.490405092591</v>
      </c>
      <c r="T1987" s="11">
        <f t="shared" ref="T1987:T2050" si="191">((($I1987/60)/60)/24)+DATE(1970,1,1)+(-5/24)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$E2051/$D2051</f>
        <v>1.2019070000000001</v>
      </c>
      <c r="P2051" s="6">
        <f t="shared" ref="P2051:P2114" si="193">$E2051/$L2051</f>
        <v>80.991037735849048</v>
      </c>
      <c r="Q2051" t="str">
        <f t="shared" ref="Q2051:Q2114" si="194">LEFT($N2051,FIND("/",$N2051,1)-1)</f>
        <v>technology</v>
      </c>
      <c r="R2051" t="str">
        <f t="shared" ref="R2051:R2114" si="195">MID($N2051,FIND("/",$N2051,1)+1,LEN($N2051))</f>
        <v>hardware</v>
      </c>
      <c r="S2051" s="11">
        <f t="shared" ref="S2051:S2114" si="196">((($J2051/60)/60)/24)+DATE(1970,1,1)+(-5/24)</f>
        <v>41575.319016203699</v>
      </c>
      <c r="T2051" s="11">
        <f t="shared" ref="T2051:T2114" si="197">((($I2051/60)/60)/24)+DATE(1970,1,1)+(-5/24)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$E2115/$D2115</f>
        <v>1.0485714285714285</v>
      </c>
      <c r="P2115" s="6">
        <f t="shared" ref="P2115:P2178" si="199">$E2115/$L2115</f>
        <v>68.598130841121488</v>
      </c>
      <c r="Q2115" t="str">
        <f t="shared" ref="Q2115:Q2178" si="200">LEFT($N2115,FIND("/",$N2115,1)-1)</f>
        <v>music</v>
      </c>
      <c r="R2115" t="str">
        <f t="shared" ref="R2115:R2178" si="201">MID($N2115,FIND("/",$N2115,1)+1,LEN($N2115))</f>
        <v>indie rock</v>
      </c>
      <c r="S2115" s="11">
        <f t="shared" ref="S2115:S2178" si="202">((($J2115/60)/60)/24)+DATE(1970,1,1)+(-5/24)</f>
        <v>41870.657129629624</v>
      </c>
      <c r="T2115" s="11">
        <f t="shared" ref="T2115:T2178" si="203">((($I2115/60)/60)/24)+DATE(1970,1,1)+(-5/24)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$E2179/$D2179</f>
        <v>1.0012000000000001</v>
      </c>
      <c r="P2179" s="6">
        <f t="shared" ref="P2179:P2242" si="205">$E2179/$L2179</f>
        <v>65.868421052631575</v>
      </c>
      <c r="Q2179" t="str">
        <f t="shared" ref="Q2179:Q2242" si="206">LEFT($N2179,FIND("/",$N2179,1)-1)</f>
        <v>music</v>
      </c>
      <c r="R2179" t="str">
        <f t="shared" ref="R2179:R2242" si="207">MID($N2179,FIND("/",$N2179,1)+1,LEN($N2179))</f>
        <v>rock</v>
      </c>
      <c r="S2179" s="11">
        <f t="shared" ref="S2179:S2242" si="208">((($J2179/60)/60)/24)+DATE(1970,1,1)+(-5/24)</f>
        <v>42502.042442129627</v>
      </c>
      <c r="T2179" s="11">
        <f t="shared" ref="T2179:T2242" si="209">((($I2179/60)/60)/24)+DATE(1970,1,1)+(-5/24)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$E2243/$D2243</f>
        <v>8.0640000000000001</v>
      </c>
      <c r="P2243" s="6">
        <f t="shared" ref="P2243:P2306" si="211">$E2243/$L2243</f>
        <v>49.472392638036808</v>
      </c>
      <c r="Q2243" t="str">
        <f t="shared" ref="Q2243:Q2306" si="212">LEFT($N2243,FIND("/",$N2243,1)-1)</f>
        <v>games</v>
      </c>
      <c r="R2243" t="str">
        <f t="shared" ref="R2243:R2306" si="213">MID($N2243,FIND("/",$N2243,1)+1,LEN($N2243))</f>
        <v>tabletop games</v>
      </c>
      <c r="S2243" s="11">
        <f t="shared" ref="S2243:S2306" si="214">((($J2243/60)/60)/24)+DATE(1970,1,1)+(-5/24)</f>
        <v>42766.619212962956</v>
      </c>
      <c r="T2243" s="11">
        <f t="shared" ref="T2243:T2306" si="215">((($I2243/60)/60)/24)+DATE(1970,1,1)+(-5/24)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$E2307/$D2307</f>
        <v>1.0122777777777778</v>
      </c>
      <c r="P2307" s="6">
        <f t="shared" ref="P2307:P2370" si="217">$E2307/$L2307</f>
        <v>109.10778443113773</v>
      </c>
      <c r="Q2307" t="str">
        <f t="shared" ref="Q2307:Q2370" si="218">LEFT($N2307,FIND("/",$N2307,1)-1)</f>
        <v>music</v>
      </c>
      <c r="R2307" t="str">
        <f t="shared" ref="R2307:R2370" si="219">MID($N2307,FIND("/",$N2307,1)+1,LEN($N2307))</f>
        <v>indie rock</v>
      </c>
      <c r="S2307" s="11">
        <f t="shared" ref="S2307:S2370" si="220">((($J2307/60)/60)/24)+DATE(1970,1,1)+(-5/24)</f>
        <v>41834.486944444441</v>
      </c>
      <c r="T2307" s="11">
        <f t="shared" ref="T2307:T2370" si="221">((($I2307/60)/60)/24)+DATE(1970,1,1)+(-5/24)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$E2371/$D2371</f>
        <v>0</v>
      </c>
      <c r="P2371" s="6" t="e">
        <f t="shared" ref="P2371:P2434" si="223">$E2371/$L2371</f>
        <v>#DIV/0!</v>
      </c>
      <c r="Q2371" t="str">
        <f t="shared" ref="Q2371:Q2434" si="224">LEFT($N2371,FIND("/",$N2371,1)-1)</f>
        <v>technology</v>
      </c>
      <c r="R2371" t="str">
        <f t="shared" ref="R2371:R2434" si="225">MID($N2371,FIND("/",$N2371,1)+1,LEN($N2371))</f>
        <v>web</v>
      </c>
      <c r="S2371" s="11">
        <f t="shared" ref="S2371:S2434" si="226">((($J2371/60)/60)/24)+DATE(1970,1,1)+(-5/24)</f>
        <v>42380.60429398148</v>
      </c>
      <c r="T2371" s="11">
        <f t="shared" ref="T2371:T2434" si="227">((($I2371/60)/60)/24)+DATE(1970,1,1)+(-5/24)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$E2435/$D2435</f>
        <v>0</v>
      </c>
      <c r="P2435" s="6" t="e">
        <f t="shared" ref="P2435:P2498" si="229">$E2435/$L2435</f>
        <v>#DIV/0!</v>
      </c>
      <c r="Q2435" t="str">
        <f t="shared" ref="Q2435:Q2498" si="230">LEFT($N2435,FIND("/",$N2435,1)-1)</f>
        <v>food</v>
      </c>
      <c r="R2435" t="str">
        <f t="shared" ref="R2435:R2498" si="231">MID($N2435,FIND("/",$N2435,1)+1,LEN($N2435))</f>
        <v>food trucks</v>
      </c>
      <c r="S2435" s="11">
        <f t="shared" ref="S2435:S2498" si="232">((($J2435/60)/60)/24)+DATE(1970,1,1)+(-5/24)</f>
        <v>42397.691469907404</v>
      </c>
      <c r="T2435" s="11">
        <f t="shared" ref="T2435:T2498" si="233">((($I2435/60)/60)/24)+DATE(1970,1,1)+(-5/24)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$E2499/$D2499</f>
        <v>1.127715</v>
      </c>
      <c r="P2499" s="6">
        <f t="shared" ref="P2499:P2562" si="235">$E2499/$L2499</f>
        <v>80.551071428571419</v>
      </c>
      <c r="Q2499" t="str">
        <f t="shared" ref="Q2499:Q2562" si="236">LEFT($N2499,FIND("/",$N2499,1)-1)</f>
        <v>music</v>
      </c>
      <c r="R2499" t="str">
        <f t="shared" ref="R2499:R2562" si="237">MID($N2499,FIND("/",$N2499,1)+1,LEN($N2499))</f>
        <v>indie rock</v>
      </c>
      <c r="S2499" s="11">
        <f t="shared" ref="S2499:S2562" si="238">((($J2499/60)/60)/24)+DATE(1970,1,1)+(-5/24)</f>
        <v>40730.670578703699</v>
      </c>
      <c r="T2499" s="11">
        <f t="shared" ref="T2499:T2562" si="239">((($I2499/60)/60)/24)+DATE(1970,1,1)+(-5/24)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$E2563/$D2563</f>
        <v>0</v>
      </c>
      <c r="P2563" s="6" t="e">
        <f t="shared" ref="P2563:P2626" si="241">$E2563/$L2563</f>
        <v>#DIV/0!</v>
      </c>
      <c r="Q2563" t="str">
        <f t="shared" ref="Q2563:Q2626" si="242">LEFT($N2563,FIND("/",$N2563,1)-1)</f>
        <v>food</v>
      </c>
      <c r="R2563" t="str">
        <f t="shared" ref="R2563:R2626" si="243">MID($N2563,FIND("/",$N2563,1)+1,LEN($N2563))</f>
        <v>food trucks</v>
      </c>
      <c r="S2563" s="11">
        <f t="shared" ref="S2563:S2626" si="244">((($J2563/60)/60)/24)+DATE(1970,1,1)+(-5/24)</f>
        <v>42260.320474537039</v>
      </c>
      <c r="T2563" s="11">
        <f t="shared" ref="T2563:T2626" si="245">((($I2563/60)/60)/24)+DATE(1970,1,1)+(-5/24)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$E2627/$D2627</f>
        <v>9.56</v>
      </c>
      <c r="P2627" s="6">
        <f t="shared" ref="P2627:P2690" si="247">$E2627/$L2627</f>
        <v>27.576923076923077</v>
      </c>
      <c r="Q2627" t="str">
        <f t="shared" ref="Q2627:Q2690" si="248">LEFT($N2627,FIND("/",$N2627,1)-1)</f>
        <v>technology</v>
      </c>
      <c r="R2627" t="str">
        <f t="shared" ref="R2627:R2690" si="249">MID($N2627,FIND("/",$N2627,1)+1,LEN($N2627))</f>
        <v>space exploration</v>
      </c>
      <c r="S2627" s="11">
        <f t="shared" ref="S2627:S2690" si="250">((($J2627/60)/60)/24)+DATE(1970,1,1)+(-5/24)</f>
        <v>42658.601944444446</v>
      </c>
      <c r="T2627" s="11">
        <f t="shared" ref="T2627:T2690" si="251">((($I2627/60)/60)/24)+DATE(1970,1,1)+(-5/24)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$E2691/$D2691</f>
        <v>2.8571428571428571E-5</v>
      </c>
      <c r="P2691" s="6">
        <f t="shared" ref="P2691:P2754" si="253">$E2691/$L2691</f>
        <v>1</v>
      </c>
      <c r="Q2691" t="str">
        <f t="shared" ref="Q2691:Q2754" si="254">LEFT($N2691,FIND("/",$N2691,1)-1)</f>
        <v>food</v>
      </c>
      <c r="R2691" t="str">
        <f t="shared" ref="R2691:R2754" si="255">MID($N2691,FIND("/",$N2691,1)+1,LEN($N2691))</f>
        <v>food trucks</v>
      </c>
      <c r="S2691" s="11">
        <f t="shared" ref="S2691:S2754" si="256">((($J2691/60)/60)/24)+DATE(1970,1,1)+(-5/24)</f>
        <v>42551.753356481473</v>
      </c>
      <c r="T2691" s="11">
        <f t="shared" ref="T2691:T2754" si="257">((($I2691/60)/60)/24)+DATE(1970,1,1)+(-5/24)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$E2755/$D2755</f>
        <v>0.19</v>
      </c>
      <c r="P2755" s="6">
        <f t="shared" ref="P2755:P2818" si="259">$E2755/$L2755</f>
        <v>47.5</v>
      </c>
      <c r="Q2755" t="str">
        <f t="shared" ref="Q2755:Q2818" si="260">LEFT($N2755,FIND("/",$N2755,1)-1)</f>
        <v>publishing</v>
      </c>
      <c r="R2755" t="str">
        <f t="shared" ref="R2755:R2818" si="261">MID($N2755,FIND("/",$N2755,1)+1,LEN($N2755))</f>
        <v>children's books</v>
      </c>
      <c r="S2755" s="11">
        <f t="shared" ref="S2755:S2818" si="262">((($J2755/60)/60)/24)+DATE(1970,1,1)+(-5/24)</f>
        <v>41117.692395833328</v>
      </c>
      <c r="T2755" s="11">
        <f t="shared" ref="T2755:T2818" si="263">((($I2755/60)/60)/24)+DATE(1970,1,1)+(-5/24)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$E2819/$D2819</f>
        <v>1.3</v>
      </c>
      <c r="P2819" s="6">
        <f t="shared" ref="P2819:P2882" si="265">$E2819/$L2819</f>
        <v>23.636363636363637</v>
      </c>
      <c r="Q2819" t="str">
        <f t="shared" ref="Q2819:Q2882" si="266">LEFT($N2819,FIND("/",$N2819,1)-1)</f>
        <v>theater</v>
      </c>
      <c r="R2819" t="str">
        <f t="shared" ref="R2819:R2882" si="267">MID($N2819,FIND("/",$N2819,1)+1,LEN($N2819))</f>
        <v>plays</v>
      </c>
      <c r="S2819" s="11">
        <f t="shared" ref="S2819:S2882" si="268">((($J2819/60)/60)/24)+DATE(1970,1,1)+(-5/24)</f>
        <v>42023.42664351852</v>
      </c>
      <c r="T2819" s="11">
        <f t="shared" ref="T2819:T2882" si="269">((($I2819/60)/60)/24)+DATE(1970,1,1)+(-5/24)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$E2883/$D2883</f>
        <v>0</v>
      </c>
      <c r="P2883" s="6" t="e">
        <f t="shared" ref="P2883:P2946" si="271">$E2883/$L2883</f>
        <v>#DIV/0!</v>
      </c>
      <c r="Q2883" t="str">
        <f t="shared" ref="Q2883:Q2946" si="272">LEFT($N2883,FIND("/",$N2883,1)-1)</f>
        <v>theater</v>
      </c>
      <c r="R2883" t="str">
        <f t="shared" ref="R2883:R2946" si="273">MID($N2883,FIND("/",$N2883,1)+1,LEN($N2883))</f>
        <v>plays</v>
      </c>
      <c r="S2883" s="11">
        <f t="shared" ref="S2883:S2946" si="274">((($J2883/60)/60)/24)+DATE(1970,1,1)+(-5/24)</f>
        <v>41916.389305555553</v>
      </c>
      <c r="T2883" s="11">
        <f t="shared" ref="T2883:T2946" si="275">((($I2883/60)/60)/24)+DATE(1970,1,1)+(-5/24)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$E2947/$D2947</f>
        <v>0</v>
      </c>
      <c r="P2947" s="6" t="e">
        <f t="shared" ref="P2947:P3010" si="277">$E2947/$L2947</f>
        <v>#DIV/0!</v>
      </c>
      <c r="Q2947" t="str">
        <f t="shared" ref="Q2947:Q3010" si="278">LEFT($N2947,FIND("/",$N2947,1)-1)</f>
        <v>theater</v>
      </c>
      <c r="R2947" t="str">
        <f t="shared" ref="R2947:R3010" si="279">MID($N2947,FIND("/",$N2947,1)+1,LEN($N2947))</f>
        <v>spaces</v>
      </c>
      <c r="S2947" s="11">
        <f t="shared" ref="S2947:S3010" si="280">((($J2947/60)/60)/24)+DATE(1970,1,1)+(-5/24)</f>
        <v>42117.931250000001</v>
      </c>
      <c r="T2947" s="11">
        <f t="shared" ref="T2947:T3010" si="281">((($I2947/60)/60)/24)+DATE(1970,1,1)+(-5/24)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$E3011/$D3011</f>
        <v>1.19756</v>
      </c>
      <c r="P3011" s="6">
        <f t="shared" ref="P3011:P3074" si="283">$E3011/$L3011</f>
        <v>233.8984375</v>
      </c>
      <c r="Q3011" t="str">
        <f t="shared" ref="Q3011:Q3074" si="284">LEFT($N3011,FIND("/",$N3011,1)-1)</f>
        <v>theater</v>
      </c>
      <c r="R3011" t="str">
        <f t="shared" ref="R3011:R3074" si="285">MID($N3011,FIND("/",$N3011,1)+1,LEN($N3011))</f>
        <v>spaces</v>
      </c>
      <c r="S3011" s="11">
        <f t="shared" ref="S3011:S3074" si="286">((($J3011/60)/60)/24)+DATE(1970,1,1)+(-5/24)</f>
        <v>41939.361574074072</v>
      </c>
      <c r="T3011" s="11">
        <f t="shared" ref="T3011:T3074" si="287">((($I3011/60)/60)/24)+DATE(1970,1,1)+(-5/24)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$E3075/$D3075</f>
        <v>2.3035714285714285E-4</v>
      </c>
      <c r="P3075" s="6">
        <f t="shared" ref="P3075:P3138" si="289">$E3075/$L3075</f>
        <v>92.142857142857139</v>
      </c>
      <c r="Q3075" t="str">
        <f t="shared" ref="Q3075:Q3138" si="290">LEFT($N3075,FIND("/",$N3075,1)-1)</f>
        <v>theater</v>
      </c>
      <c r="R3075" t="str">
        <f t="shared" ref="R3075:R3138" si="291">MID($N3075,FIND("/",$N3075,1)+1,LEN($N3075))</f>
        <v>spaces</v>
      </c>
      <c r="S3075" s="11">
        <f t="shared" ref="S3075:S3138" si="292">((($J3075/60)/60)/24)+DATE(1970,1,1)+(-5/24)</f>
        <v>42111.475694444445</v>
      </c>
      <c r="T3075" s="11">
        <f t="shared" ref="T3075:T3138" si="293">((($I3075/60)/60)/24)+DATE(1970,1,1)+(-5/24)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$E3139/$D3139</f>
        <v>3.3333333333333333E-2</v>
      </c>
      <c r="P3139" s="6">
        <f t="shared" ref="P3139:P3202" si="295">$E3139/$L3139</f>
        <v>50</v>
      </c>
      <c r="Q3139" t="str">
        <f t="shared" ref="Q3139:Q3202" si="296">LEFT($N3139,FIND("/",$N3139,1)-1)</f>
        <v>theater</v>
      </c>
      <c r="R3139" t="str">
        <f t="shared" ref="R3139:R3202" si="297">MID($N3139,FIND("/",$N3139,1)+1,LEN($N3139))</f>
        <v>plays</v>
      </c>
      <c r="S3139" s="11">
        <f t="shared" ref="S3139:S3202" si="298">((($J3139/60)/60)/24)+DATE(1970,1,1)+(-5/24)</f>
        <v>42807.676724537036</v>
      </c>
      <c r="T3139" s="11">
        <f t="shared" ref="T3139:T3202" si="299">((($I3139/60)/60)/24)+DATE(1970,1,1)+(-5/24)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$E3203/$D3203</f>
        <v>1.2500000000000001E-2</v>
      </c>
      <c r="P3203" s="6">
        <f t="shared" ref="P3203:P3266" si="301">$E3203/$L3203</f>
        <v>12.5</v>
      </c>
      <c r="Q3203" t="str">
        <f t="shared" ref="Q3203:Q3266" si="302">LEFT($N3203,FIND("/",$N3203,1)-1)</f>
        <v>theater</v>
      </c>
      <c r="R3203" t="str">
        <f t="shared" ref="R3203:R3266" si="303">MID($N3203,FIND("/",$N3203,1)+1,LEN($N3203))</f>
        <v>musical</v>
      </c>
      <c r="S3203" s="11">
        <f t="shared" ref="S3203:S3266" si="304">((($J3203/60)/60)/24)+DATE(1970,1,1)+(-5/24)</f>
        <v>41861.558761574073</v>
      </c>
      <c r="T3203" s="11">
        <f t="shared" ref="T3203:T3266" si="305">((($I3203/60)/60)/24)+DATE(1970,1,1)+(-5/24)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$E3267/$D3267</f>
        <v>1.64</v>
      </c>
      <c r="P3267" s="6">
        <f t="shared" ref="P3267:P3330" si="307">$E3267/$L3267</f>
        <v>70.285714285714292</v>
      </c>
      <c r="Q3267" t="str">
        <f t="shared" ref="Q3267:Q3330" si="308">LEFT($N3267,FIND("/",$N3267,1)-1)</f>
        <v>theater</v>
      </c>
      <c r="R3267" t="str">
        <f t="shared" ref="R3267:R3330" si="309">MID($N3267,FIND("/",$N3267,1)+1,LEN($N3267))</f>
        <v>plays</v>
      </c>
      <c r="S3267" s="11">
        <f t="shared" ref="S3267:S3330" si="310">((($J3267/60)/60)/24)+DATE(1970,1,1)+(-5/24)</f>
        <v>42311.503645833327</v>
      </c>
      <c r="T3267" s="11">
        <f t="shared" ref="T3267:T3330" si="311">((($I3267/60)/60)/24)+DATE(1970,1,1)+(-5/24)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$E3331/$D3331</f>
        <v>1.1679999999999999</v>
      </c>
      <c r="P3331" s="6">
        <f t="shared" ref="P3331:P3394" si="313">$E3331/$L3331</f>
        <v>44.92307692307692</v>
      </c>
      <c r="Q3331" t="str">
        <f t="shared" ref="Q3331:Q3394" si="314">LEFT($N3331,FIND("/",$N3331,1)-1)</f>
        <v>theater</v>
      </c>
      <c r="R3331" t="str">
        <f t="shared" ref="R3331:R3394" si="315">MID($N3331,FIND("/",$N3331,1)+1,LEN($N3331))</f>
        <v>plays</v>
      </c>
      <c r="S3331" s="11">
        <f t="shared" ref="S3331:S3394" si="316">((($J3331/60)/60)/24)+DATE(1970,1,1)+(-5/24)</f>
        <v>41837.114675925921</v>
      </c>
      <c r="T3331" s="11">
        <f t="shared" ref="T3331:T3394" si="317">((($I3331/60)/60)/24)+DATE(1970,1,1)+(-5/24)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$E3395/$D3395</f>
        <v>1.0580000000000001</v>
      </c>
      <c r="P3395" s="6">
        <f t="shared" ref="P3395:P3458" si="319">$E3395/$L3395</f>
        <v>36.06818181818182</v>
      </c>
      <c r="Q3395" t="str">
        <f t="shared" ref="Q3395:Q3458" si="320">LEFT($N3395,FIND("/",$N3395,1)-1)</f>
        <v>theater</v>
      </c>
      <c r="R3395" t="str">
        <f t="shared" ref="R3395:R3458" si="321">MID($N3395,FIND("/",$N3395,1)+1,LEN($N3395))</f>
        <v>plays</v>
      </c>
      <c r="S3395" s="11">
        <f t="shared" ref="S3395:S3458" si="322">((($J3395/60)/60)/24)+DATE(1970,1,1)+(-5/24)</f>
        <v>41923.713310185187</v>
      </c>
      <c r="T3395" s="11">
        <f t="shared" ref="T3395:T3458" si="323">((($I3395/60)/60)/24)+DATE(1970,1,1)+(-5/24)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$E3459/$D3459</f>
        <v>1.4019999999999999</v>
      </c>
      <c r="P3459" s="6">
        <f t="shared" ref="P3459:P3522" si="325">$E3459/$L3459</f>
        <v>50.981818181818184</v>
      </c>
      <c r="Q3459" t="str">
        <f t="shared" ref="Q3459:Q3522" si="326">LEFT($N3459,FIND("/",$N3459,1)-1)</f>
        <v>theater</v>
      </c>
      <c r="R3459" t="str">
        <f t="shared" ref="R3459:R3522" si="327">MID($N3459,FIND("/",$N3459,1)+1,LEN($N3459))</f>
        <v>plays</v>
      </c>
      <c r="S3459" s="11">
        <f t="shared" ref="S3459:S3522" si="328">((($J3459/60)/60)/24)+DATE(1970,1,1)+(-5/24)</f>
        <v>42016.498344907406</v>
      </c>
      <c r="T3459" s="11">
        <f t="shared" ref="T3459:T3522" si="329">((($I3459/60)/60)/24)+DATE(1970,1,1)+(-5/24)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$E3523/$D3523</f>
        <v>1.6942857142857144</v>
      </c>
      <c r="P3523" s="6">
        <f t="shared" ref="P3523:P3586" si="331">$E3523/$L3523</f>
        <v>45.615384615384613</v>
      </c>
      <c r="Q3523" t="str">
        <f t="shared" ref="Q3523:Q3586" si="332">LEFT($N3523,FIND("/",$N3523,1)-1)</f>
        <v>theater</v>
      </c>
      <c r="R3523" t="str">
        <f t="shared" ref="R3523:R3586" si="333">MID($N3523,FIND("/",$N3523,1)+1,LEN($N3523))</f>
        <v>plays</v>
      </c>
      <c r="S3523" s="11">
        <f t="shared" ref="S3523:S3586" si="334">((($J3523/60)/60)/24)+DATE(1970,1,1)+(-5/24)</f>
        <v>41881.153009259258</v>
      </c>
      <c r="T3523" s="11">
        <f t="shared" ref="T3523:T3586" si="335">((($I3523/60)/60)/24)+DATE(1970,1,1)+(-5/24)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$E3587/$D3587</f>
        <v>1.1911764705882353</v>
      </c>
      <c r="P3587" s="6">
        <f t="shared" ref="P3587:P3650" si="337">$E3587/$L3587</f>
        <v>176.08695652173913</v>
      </c>
      <c r="Q3587" t="str">
        <f t="shared" ref="Q3587:Q3650" si="338">LEFT($N3587,FIND("/",$N3587,1)-1)</f>
        <v>theater</v>
      </c>
      <c r="R3587" t="str">
        <f t="shared" ref="R3587:R3650" si="339">MID($N3587,FIND("/",$N3587,1)+1,LEN($N3587))</f>
        <v>plays</v>
      </c>
      <c r="S3587" s="11">
        <f t="shared" ref="S3587:S3650" si="340">((($J3587/60)/60)/24)+DATE(1970,1,1)+(-5/24)</f>
        <v>41964.507986111108</v>
      </c>
      <c r="T3587" s="11">
        <f t="shared" ref="T3587:T3650" si="341">((($I3587/60)/60)/24)+DATE(1970,1,1)+(-5/24)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$E3651/$D3651</f>
        <v>1.04</v>
      </c>
      <c r="P3651" s="6">
        <f t="shared" ref="P3651:P3714" si="343">$E3651/$L3651</f>
        <v>97.5</v>
      </c>
      <c r="Q3651" t="str">
        <f t="shared" ref="Q3651:Q3714" si="344">LEFT($N3651,FIND("/",$N3651,1)-1)</f>
        <v>theater</v>
      </c>
      <c r="R3651" t="str">
        <f t="shared" ref="R3651:R3714" si="345">MID($N3651,FIND("/",$N3651,1)+1,LEN($N3651))</f>
        <v>plays</v>
      </c>
      <c r="S3651" s="11">
        <f t="shared" ref="S3651:S3714" si="346">((($J3651/60)/60)/24)+DATE(1970,1,1)+(-5/24)</f>
        <v>41780.504560185182</v>
      </c>
      <c r="T3651" s="11">
        <f t="shared" ref="T3651:T3714" si="347">((($I3651/60)/60)/24)+DATE(1970,1,1)+(-5/24)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$E3715/$D3715</f>
        <v>1.0149999999999999</v>
      </c>
      <c r="P3715" s="6">
        <f t="shared" ref="P3715:P3778" si="349">$E3715/$L3715</f>
        <v>106.84210526315789</v>
      </c>
      <c r="Q3715" t="str">
        <f t="shared" ref="Q3715:Q3778" si="350">LEFT($N3715,FIND("/",$N3715,1)-1)</f>
        <v>theater</v>
      </c>
      <c r="R3715" t="str">
        <f t="shared" ref="R3715:R3778" si="351">MID($N3715,FIND("/",$N3715,1)+1,LEN($N3715))</f>
        <v>plays</v>
      </c>
      <c r="S3715" s="11">
        <f t="shared" ref="S3715:S3778" si="352">((($J3715/60)/60)/24)+DATE(1970,1,1)+(-5/24)</f>
        <v>42505.529699074068</v>
      </c>
      <c r="T3715" s="11">
        <f t="shared" ref="T3715:T3778" si="353">((($I3715/60)/60)/24)+DATE(1970,1,1)+(-5/24)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$E3779/$D3779</f>
        <v>1.4319999999999999</v>
      </c>
      <c r="P3779" s="6">
        <f t="shared" ref="P3779:P3842" si="355">$E3779/$L3779</f>
        <v>48.542372881355931</v>
      </c>
      <c r="Q3779" t="str">
        <f t="shared" ref="Q3779:Q3842" si="356">LEFT($N3779,FIND("/",$N3779,1)-1)</f>
        <v>theater</v>
      </c>
      <c r="R3779" t="str">
        <f t="shared" ref="R3779:R3842" si="357">MID($N3779,FIND("/",$N3779,1)+1,LEN($N3779))</f>
        <v>musical</v>
      </c>
      <c r="S3779" s="11">
        <f t="shared" ref="S3779:S3842" si="358">((($J3779/60)/60)/24)+DATE(1970,1,1)+(-5/24)</f>
        <v>41886.903020833335</v>
      </c>
      <c r="T3779" s="11">
        <f t="shared" ref="T3779:T3842" si="359">((($I3779/60)/60)/24)+DATE(1970,1,1)+(-5/24)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$E3843/$D3843</f>
        <v>8.72E-2</v>
      </c>
      <c r="P3843" s="6">
        <f t="shared" ref="P3843:P3906" si="361">$E3843/$L3843</f>
        <v>25.647058823529413</v>
      </c>
      <c r="Q3843" t="str">
        <f t="shared" ref="Q3843:Q3906" si="362">LEFT($N3843,FIND("/",$N3843,1)-1)</f>
        <v>theater</v>
      </c>
      <c r="R3843" t="str">
        <f t="shared" ref="R3843:R3906" si="363">MID($N3843,FIND("/",$N3843,1)+1,LEN($N3843))</f>
        <v>plays</v>
      </c>
      <c r="S3843" s="11">
        <f t="shared" ref="S3843:S3906" si="364">((($J3843/60)/60)/24)+DATE(1970,1,1)+(-5/24)</f>
        <v>41780.57739583333</v>
      </c>
      <c r="T3843" s="11">
        <f t="shared" ref="T3843:T3906" si="365">((($I3843/60)/60)/24)+DATE(1970,1,1)+(-5/24)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$E3907/$D3907</f>
        <v>0.11533333333333333</v>
      </c>
      <c r="P3907" s="6">
        <f t="shared" ref="P3907:P3970" si="367">$E3907/$L3907</f>
        <v>24.714285714285715</v>
      </c>
      <c r="Q3907" t="str">
        <f t="shared" ref="Q3907:Q3970" si="368">LEFT($N3907,FIND("/",$N3907,1)-1)</f>
        <v>theater</v>
      </c>
      <c r="R3907" t="str">
        <f t="shared" ref="R3907:R3970" si="369">MID($N3907,FIND("/",$N3907,1)+1,LEN($N3907))</f>
        <v>plays</v>
      </c>
      <c r="S3907" s="11">
        <f t="shared" ref="S3907:S3970" si="370">((($J3907/60)/60)/24)+DATE(1970,1,1)+(-5/24)</f>
        <v>42124.415543981479</v>
      </c>
      <c r="T3907" s="11">
        <f t="shared" ref="T3907:T3970" si="371">((($I3907/60)/60)/24)+DATE(1970,1,1)+(-5/24)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$E3971/$D3971</f>
        <v>7.4690265486725665E-2</v>
      </c>
      <c r="P3971" s="6">
        <f t="shared" ref="P3971:P4034" si="373">$E3971/$L3971</f>
        <v>35.166666666666664</v>
      </c>
      <c r="Q3971" t="str">
        <f t="shared" ref="Q3971:Q4034" si="374">LEFT($N3971,FIND("/",$N3971,1)-1)</f>
        <v>theater</v>
      </c>
      <c r="R3971" t="str">
        <f t="shared" ref="R3971:R4034" si="375">MID($N3971,FIND("/",$N3971,1)+1,LEN($N3971))</f>
        <v>plays</v>
      </c>
      <c r="S3971" s="11">
        <f t="shared" ref="S3971:S4034" si="376">((($J3971/60)/60)/24)+DATE(1970,1,1)+(-5/24)</f>
        <v>42601.646365740737</v>
      </c>
      <c r="T3971" s="11">
        <f t="shared" ref="T3971:T4034" si="377">((($I3971/60)/60)/24)+DATE(1970,1,1)+(-5/24)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$E4035/$D4035</f>
        <v>0.25698702928870293</v>
      </c>
      <c r="P4035" s="6">
        <f t="shared" ref="P4035:P4098" si="379">$E4035/$L4035</f>
        <v>65.340319148936175</v>
      </c>
      <c r="Q4035" t="str">
        <f t="shared" ref="Q4035:Q4098" si="380">LEFT($N4035,FIND("/",$N4035,1)-1)</f>
        <v>theater</v>
      </c>
      <c r="R4035" t="str">
        <f t="shared" ref="R4035:R4098" si="381">MID($N4035,FIND("/",$N4035,1)+1,LEN($N4035))</f>
        <v>plays</v>
      </c>
      <c r="S4035" s="11">
        <f t="shared" ref="S4035:S4098" si="382">((($J4035/60)/60)/24)+DATE(1970,1,1)+(-5/24)</f>
        <v>42614.06046296296</v>
      </c>
      <c r="T4035" s="11">
        <f t="shared" ref="T4035:T4098" si="383">((($I4035/60)/60)/24)+DATE(1970,1,1)+(-5/24)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$E4099/$D4099</f>
        <v>0</v>
      </c>
      <c r="P4099" s="6" t="e">
        <f t="shared" ref="P4099:P4115" si="385">$E4099/$L4099</f>
        <v>#DIV/0!</v>
      </c>
      <c r="Q4099" t="str">
        <f t="shared" ref="Q4099:Q4115" si="386">LEFT($N4099,FIND("/",$N4099,1)-1)</f>
        <v>theater</v>
      </c>
      <c r="R4099" t="str">
        <f t="shared" ref="R4099:R4115" si="387">MID($N4099,FIND("/",$N4099,1)+1,LEN($N4099))</f>
        <v>plays</v>
      </c>
      <c r="S4099" s="11">
        <f t="shared" ref="S4099:S4115" si="388">((($J4099/60)/60)/24)+DATE(1970,1,1)+(-5/24)</f>
        <v>42344.616168981483</v>
      </c>
      <c r="T4099" s="11">
        <f t="shared" ref="T4099:T4115" si="389">((($I4099/60)/60)/24)+DATE(1970,1,1)+(-5/24)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4115" xr:uid="{C70C7688-9FCC-4C42-96E9-7CCB5CB27A42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7979"/>
        <color rgb="FF8AF69C"/>
        <color rgb="FF59C8F5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F4D1B-E423-4554-BAF5-2C59A02EAE89}">
  <dimension ref="A1:H13"/>
  <sheetViews>
    <sheetView zoomScale="70" zoomScaleNormal="70" workbookViewId="0"/>
  </sheetViews>
  <sheetFormatPr defaultRowHeight="14.5" x14ac:dyDescent="0.35"/>
  <cols>
    <col min="1" max="1" width="27.26953125" bestFit="1" customWidth="1"/>
    <col min="2" max="2" width="16.54296875" bestFit="1" customWidth="1"/>
    <col min="3" max="3" width="13.1796875" bestFit="1" customWidth="1"/>
    <col min="4" max="4" width="15.7265625" bestFit="1" customWidth="1"/>
    <col min="5" max="5" width="12" bestFit="1" customWidth="1"/>
    <col min="6" max="6" width="19.1796875" bestFit="1" customWidth="1"/>
    <col min="7" max="7" width="15.453125" bestFit="1" customWidth="1"/>
    <col min="8" max="8" width="18.1796875" bestFit="1" customWidth="1"/>
    <col min="9" max="9" width="9.1796875" customWidth="1"/>
  </cols>
  <sheetData>
    <row r="1" spans="1:8" x14ac:dyDescent="0.35">
      <c r="A1" t="s">
        <v>8371</v>
      </c>
      <c r="B1" t="s">
        <v>8372</v>
      </c>
      <c r="C1" t="s">
        <v>8373</v>
      </c>
      <c r="D1" t="s">
        <v>8374</v>
      </c>
      <c r="E1" t="s">
        <v>8375</v>
      </c>
      <c r="F1" t="s">
        <v>8376</v>
      </c>
      <c r="G1" t="s">
        <v>8377</v>
      </c>
      <c r="H1" t="s">
        <v>8378</v>
      </c>
    </row>
    <row r="2" spans="1:8" x14ac:dyDescent="0.35">
      <c r="A2" t="s">
        <v>8379</v>
      </c>
      <c r="B2">
        <f>COUNTIFS(Data!$F:$F,"successful",Data!$D:$D,"&lt;"&amp;1000)</f>
        <v>322</v>
      </c>
      <c r="C2">
        <f>COUNTIFS(Data!$F:$F,"failed",Data!$D:$D,"&lt;"&amp;1000)</f>
        <v>113</v>
      </c>
      <c r="D2">
        <f>COUNTIFS(Data!$F:$F,"canceled",Data!$D:$D,"&lt;"&amp;1000)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35">
      <c r="A3" t="s">
        <v>8380</v>
      </c>
      <c r="B3">
        <f>COUNTIFS(Data!$F:$F,"successful",Data!$D:$D,"&gt;="&amp;1000,Data!$D:$D,"&lt;"&amp;5000)</f>
        <v>932</v>
      </c>
      <c r="C3">
        <f>COUNTIFS(Data!$F:$F,"failed",Data!$D:$D,"&gt;="&amp;1000,Data!$D:$D,"&lt;"&amp;5000)</f>
        <v>420</v>
      </c>
      <c r="D3">
        <f>COUNTIFS(Data!$F:$F,"canceled",Data!$D:$D,"&gt;="&amp;1000,Data!$D:$D,"&lt;"&amp;5000)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35">
      <c r="A4" t="s">
        <v>8381</v>
      </c>
      <c r="B4">
        <f>COUNTIFS(Data!$F:$F,"successful",Data!$D:$D,"&gt;="&amp;5000,Data!$D:$D,"&lt;"&amp;10000)</f>
        <v>381</v>
      </c>
      <c r="C4">
        <f>COUNTIFS(Data!$F:$F,"failed",Data!$D:$D,"&gt;="&amp;5000,Data!$D:$D,"&lt;"&amp;10000)</f>
        <v>283</v>
      </c>
      <c r="D4">
        <f>COUNTIFS(Data!$F:$F,"canceled",Data!$D:$D,"&gt;="&amp;5000,Data!$D:$D,"&lt;"&amp;10000)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8382</v>
      </c>
      <c r="B5">
        <f>COUNTIFS(Data!$F:$F,"successful",Data!$D:$D,"&gt;="&amp;10000,Data!$D:$D,"&lt;"&amp;15000)</f>
        <v>168</v>
      </c>
      <c r="C5">
        <f>COUNTIFS(Data!$F:$F,"failed",Data!$D:$D,"&gt;="&amp;10000,Data!$D:$D,"&lt;"&amp;15000)</f>
        <v>144</v>
      </c>
      <c r="D5">
        <f>COUNTIFS(Data!$F:$F,"canceled",Data!$D:$D,"&gt;="&amp;10000,Data!$D:$D,"&lt;"&amp;15000)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s="10" t="s">
        <v>8384</v>
      </c>
      <c r="B6">
        <f>COUNTIFS(Data!$F:$F,"successful",Data!$D:$D,"&gt;="&amp;15000,Data!$D:$D,"&lt;"&amp;20000)</f>
        <v>94</v>
      </c>
      <c r="C6">
        <f>COUNTIFS(Data!$F:$F,"failed",Data!$D:$D,"&gt;="&amp;15000,Data!$D:$D,"&lt;"&amp;20000)</f>
        <v>90</v>
      </c>
      <c r="D6">
        <f>COUNTIFS(Data!$F:$F,"canceled",Data!$D:$D,"&gt;="&amp;15000,Data!$D:$D,"&lt;"&amp;20000)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s="10" t="s">
        <v>8385</v>
      </c>
      <c r="B7">
        <f>COUNTIFS(Data!$F:$F,"successful",Data!$D:$D,"&gt;="&amp;20000,Data!$D:$D,"&lt;"&amp;25000)</f>
        <v>62</v>
      </c>
      <c r="C7">
        <f>COUNTIFS(Data!$F:$F,"failed",Data!$D:$D,"&gt;="&amp;20000,Data!$D:$D,"&lt;"&amp;25000)</f>
        <v>72</v>
      </c>
      <c r="D7">
        <f>COUNTIFS(Data!$F:$F,"canceled",Data!$D:$D,"&gt;="&amp;20000,Data!$D:$D,"&lt;"&amp;25000)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s="10" t="s">
        <v>8386</v>
      </c>
      <c r="B8">
        <f>COUNTIFS(Data!$F:$F,"successful",Data!$D:$D,"&gt;="&amp;25000,Data!$D:$D,"&lt;"&amp;30000)</f>
        <v>55</v>
      </c>
      <c r="C8">
        <f>COUNTIFS(Data!$F:$F,"failed",Data!$D:$D,"&gt;="&amp;25000,Data!$D:$D,"&lt;"&amp;30000)</f>
        <v>64</v>
      </c>
      <c r="D8">
        <f>COUNTIFS(Data!$F:$F,"canceled",Data!$D:$D,"&gt;="&amp;25000,Data!$D:$D,"&lt;"&amp;30000)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s="10" t="s">
        <v>8387</v>
      </c>
      <c r="B9">
        <f>COUNTIFS(Data!$F:$F,"successful",Data!$D:$D,"&gt;="&amp;30000,Data!$D:$D,"&lt;"&amp;35000)</f>
        <v>32</v>
      </c>
      <c r="C9">
        <f>COUNTIFS(Data!$F:$F,"failed",Data!$D:$D,"&gt;="&amp;30000,Data!$D:$D,"&lt;"&amp;35000)</f>
        <v>37</v>
      </c>
      <c r="D9">
        <f>COUNTIFS(Data!$F:$F,"canceled",Data!$D:$D,"&gt;="&amp;30000,Data!$D:$D,"&lt;"&amp;35000)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s="10" t="s">
        <v>8388</v>
      </c>
      <c r="B10">
        <f>COUNTIFS(Data!$F:$F,"successful",Data!$D:$D,"&gt;="&amp;35000,Data!$D:$D,"&lt;"&amp;40000)</f>
        <v>26</v>
      </c>
      <c r="C10">
        <f>COUNTIFS(Data!$F:$F,"failed",Data!$D:$D,"&gt;="&amp;35000,Data!$D:$D,"&lt;"&amp;40000)</f>
        <v>22</v>
      </c>
      <c r="D10">
        <f>COUNTIFS(Data!$F:$F,"canceled",Data!$D:$D,"&gt;="&amp;35000,Data!$D:$D,"&lt;"&amp;40000)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s="10" t="s">
        <v>8389</v>
      </c>
      <c r="B11">
        <f>COUNTIFS(Data!$F:$F,"successful",Data!$D:$D,"&gt;="&amp;40000,Data!$D:$D,"&lt;"&amp;45000)</f>
        <v>21</v>
      </c>
      <c r="C11">
        <f>COUNTIFS(Data!$F:$F,"failed",Data!$D:$D,"&gt;="&amp;40000,Data!$D:$D,"&lt;"&amp;45000)</f>
        <v>16</v>
      </c>
      <c r="D11">
        <f>COUNTIFS(Data!$F:$F,"canceled",Data!$D:$D,"&gt;="&amp;40000,Data!$D:$D,"&lt;"&amp;45000)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s="10" t="s">
        <v>8390</v>
      </c>
      <c r="B12">
        <f>COUNTIFS(Data!$F:$F,"successful",Data!$D:$D,"&gt;="&amp;45000,Data!$D:$D,"&lt;"&amp;50000)</f>
        <v>6</v>
      </c>
      <c r="C12">
        <f>COUNTIFS(Data!$F:$F,"failed",Data!$D:$D,"&gt;="&amp;45000,Data!$D:$D,"&lt;"&amp;50000)</f>
        <v>11</v>
      </c>
      <c r="D12">
        <f>COUNTIFS(Data!$F:$F,"canceled",Data!$D:$D,"&gt;="&amp;45000,Data!$D:$D,"&lt;"&amp;50000)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8383</v>
      </c>
      <c r="B13">
        <f>COUNTIFS(Data!$F:$F,"successful",Data!$D:$D,"&gt;="&amp;50000)</f>
        <v>86</v>
      </c>
      <c r="C13">
        <f>COUNTIFS(Data!$F:$F,"failed",Data!$D:$D,"&gt;="&amp;50000)</f>
        <v>258</v>
      </c>
      <c r="D13">
        <f>COUNTIFS(Data!$F:$F,"canceled",Data!$D:$D,"&gt;="&amp;50000)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C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per Sub-Category</vt:lpstr>
      <vt:lpstr>Outcome per Category</vt:lpstr>
      <vt:lpstr>Outcome by Date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Hanna Polowczyk</cp:lastModifiedBy>
  <dcterms:created xsi:type="dcterms:W3CDTF">2017-04-20T15:17:24Z</dcterms:created>
  <dcterms:modified xsi:type="dcterms:W3CDTF">2019-05-29T15:39:37Z</dcterms:modified>
</cp:coreProperties>
</file>