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codeName="ThisWorkbook" autoCompressPictures="0"/>
  <bookViews>
    <workbookView xWindow="14145" yWindow="1560" windowWidth="21840" windowHeight="13740" tabRatio="500"/>
  </bookViews>
  <sheets>
    <sheet name="Scaffold_hvida" sheetId="3" r:id="rId1"/>
    <sheet name="Pendientes" sheetId="1" r:id="rId2"/>
    <sheet name="Costos Epson" sheetId="2" r:id="rId3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2" i="3" l="1"/>
  <c r="BB3" i="3"/>
  <c r="BB4" i="3"/>
  <c r="BB5" i="3"/>
  <c r="BB6" i="3"/>
  <c r="BB7" i="3"/>
  <c r="BB8" i="3"/>
  <c r="BB9" i="3"/>
  <c r="BB10" i="3"/>
  <c r="BB11" i="3"/>
  <c r="BB12" i="3"/>
  <c r="BB13" i="3"/>
  <c r="BB14" i="3"/>
  <c r="BB15" i="3"/>
  <c r="BB16" i="3"/>
  <c r="BB17" i="3"/>
  <c r="BB18" i="3"/>
  <c r="BB19" i="3"/>
  <c r="BB20" i="3"/>
  <c r="BB21" i="3"/>
  <c r="BB22" i="3"/>
  <c r="BB23" i="3"/>
  <c r="BB24" i="3"/>
  <c r="BB25" i="3"/>
  <c r="AY31" i="3"/>
  <c r="AY30" i="3"/>
  <c r="AY28" i="3"/>
  <c r="BA26" i="3"/>
  <c r="BA25" i="3"/>
  <c r="BA24" i="3"/>
  <c r="BA23" i="3"/>
  <c r="BA22" i="3"/>
  <c r="BA21" i="3"/>
  <c r="BA20" i="3"/>
  <c r="BA19" i="3"/>
  <c r="BA18" i="3"/>
  <c r="BA17" i="3"/>
  <c r="BA16" i="3"/>
  <c r="BA15" i="3"/>
  <c r="BA14" i="3"/>
  <c r="BA13" i="3"/>
  <c r="BA12" i="3"/>
  <c r="BA11" i="3"/>
  <c r="BA10" i="3"/>
  <c r="BA9" i="3"/>
  <c r="BA8" i="3"/>
  <c r="BA7" i="3"/>
  <c r="BA6" i="3"/>
  <c r="BA5" i="3"/>
  <c r="BA4" i="3"/>
  <c r="BA3" i="3"/>
  <c r="BA2" i="3"/>
  <c r="AW2" i="3"/>
  <c r="AW3" i="3"/>
  <c r="AW4" i="3"/>
  <c r="AW5" i="3"/>
  <c r="AW6" i="3"/>
  <c r="AW7" i="3"/>
  <c r="AW8" i="3"/>
  <c r="AW9" i="3"/>
  <c r="AW10" i="3"/>
  <c r="AW11" i="3"/>
  <c r="AW12" i="3"/>
  <c r="AW13" i="3"/>
  <c r="AW14" i="3"/>
  <c r="AW15" i="3"/>
  <c r="AW16" i="3"/>
  <c r="AW17" i="3"/>
  <c r="AW18" i="3"/>
  <c r="AW19" i="3"/>
  <c r="AW20" i="3"/>
  <c r="AW21" i="3"/>
  <c r="AW22" i="3"/>
  <c r="AW23" i="3"/>
  <c r="AW24" i="3"/>
  <c r="AW25" i="3"/>
  <c r="AT31" i="3"/>
  <c r="AT30" i="3"/>
  <c r="AT28" i="3"/>
  <c r="AV26" i="3"/>
  <c r="AV25" i="3"/>
  <c r="AV24" i="3"/>
  <c r="AV23" i="3"/>
  <c r="AV22" i="3"/>
  <c r="AV21" i="3"/>
  <c r="AV20" i="3"/>
  <c r="AV19" i="3"/>
  <c r="AV18" i="3"/>
  <c r="AV17" i="3"/>
  <c r="AV16" i="3"/>
  <c r="AV15" i="3"/>
  <c r="AV14" i="3"/>
  <c r="AV13" i="3"/>
  <c r="AV12" i="3"/>
  <c r="AV11" i="3"/>
  <c r="AV10" i="3"/>
  <c r="AV9" i="3"/>
  <c r="AV8" i="3"/>
  <c r="AV7" i="3"/>
  <c r="AV6" i="3"/>
  <c r="AV5" i="3"/>
  <c r="AV4" i="3"/>
  <c r="AV3" i="3"/>
  <c r="AV2" i="3"/>
  <c r="AR2" i="3"/>
  <c r="AR3" i="3"/>
  <c r="AR4" i="3"/>
  <c r="AR5" i="3"/>
  <c r="AR6" i="3"/>
  <c r="AR7" i="3"/>
  <c r="AR8" i="3"/>
  <c r="AR9" i="3"/>
  <c r="AR10" i="3"/>
  <c r="AR11" i="3"/>
  <c r="AR12" i="3"/>
  <c r="AR13" i="3"/>
  <c r="AR14" i="3"/>
  <c r="AR15" i="3"/>
  <c r="AR16" i="3"/>
  <c r="AR17" i="3"/>
  <c r="AR18" i="3"/>
  <c r="AR19" i="3"/>
  <c r="AR20" i="3"/>
  <c r="AR21" i="3"/>
  <c r="AR22" i="3"/>
  <c r="AR23" i="3"/>
  <c r="AR24" i="3"/>
  <c r="AR25" i="3"/>
  <c r="AO31" i="3"/>
  <c r="AO30" i="3"/>
  <c r="AO28" i="3"/>
  <c r="AQ26" i="3"/>
  <c r="AQ25" i="3"/>
  <c r="AQ24" i="3"/>
  <c r="AQ23" i="3"/>
  <c r="AQ22" i="3"/>
  <c r="AQ21" i="3"/>
  <c r="AQ20" i="3"/>
  <c r="AQ19" i="3"/>
  <c r="AQ18" i="3"/>
  <c r="AQ17" i="3"/>
  <c r="AQ16" i="3"/>
  <c r="AQ15" i="3"/>
  <c r="AQ14" i="3"/>
  <c r="AQ13" i="3"/>
  <c r="AQ12" i="3"/>
  <c r="AQ11" i="3"/>
  <c r="AQ10" i="3"/>
  <c r="AQ9" i="3"/>
  <c r="AQ8" i="3"/>
  <c r="AQ7" i="3"/>
  <c r="AQ6" i="3"/>
  <c r="AQ5" i="3"/>
  <c r="AQ4" i="3"/>
  <c r="AQ3" i="3"/>
  <c r="AQ2" i="3"/>
  <c r="AM2" i="3"/>
  <c r="AM3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J31" i="3"/>
  <c r="AJ30" i="3"/>
  <c r="AJ28" i="3"/>
  <c r="AL26" i="3"/>
  <c r="AL25" i="3"/>
  <c r="AL24" i="3"/>
  <c r="AL23" i="3"/>
  <c r="AL22" i="3"/>
  <c r="AL21" i="3"/>
  <c r="AL20" i="3"/>
  <c r="AL19" i="3"/>
  <c r="AL18" i="3"/>
  <c r="AL17" i="3"/>
  <c r="AL16" i="3"/>
  <c r="AL15" i="3"/>
  <c r="AL14" i="3"/>
  <c r="AL13" i="3"/>
  <c r="AL12" i="3"/>
  <c r="AL11" i="3"/>
  <c r="AL10" i="3"/>
  <c r="AL9" i="3"/>
  <c r="AL8" i="3"/>
  <c r="AL7" i="3"/>
  <c r="AL6" i="3"/>
  <c r="AL5" i="3"/>
  <c r="AL4" i="3"/>
  <c r="AL3" i="3"/>
  <c r="AL2" i="3"/>
  <c r="D9" i="3"/>
  <c r="D10" i="3"/>
  <c r="D16" i="3"/>
  <c r="D17" i="3"/>
  <c r="D18" i="3"/>
  <c r="D19" i="3"/>
  <c r="D20" i="3"/>
  <c r="D21" i="3"/>
  <c r="D22" i="3"/>
  <c r="D23" i="3"/>
  <c r="D24" i="3"/>
  <c r="D25" i="3"/>
  <c r="A34" i="3"/>
  <c r="C9" i="3"/>
  <c r="D28" i="3"/>
  <c r="D27" i="3"/>
  <c r="C28" i="3"/>
  <c r="D2" i="3"/>
  <c r="D3" i="3"/>
  <c r="D4" i="3"/>
  <c r="D5" i="3"/>
  <c r="D6" i="3"/>
  <c r="D7" i="3"/>
  <c r="D8" i="3"/>
  <c r="D11" i="3"/>
  <c r="D12" i="3"/>
  <c r="D13" i="3"/>
  <c r="D14" i="3"/>
  <c r="D15" i="3"/>
  <c r="D26" i="3"/>
  <c r="AH2" i="3"/>
  <c r="AH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E31" i="3"/>
  <c r="AE30" i="3"/>
  <c r="AE28" i="3"/>
  <c r="AG26" i="3"/>
  <c r="AG25" i="3"/>
  <c r="AG24" i="3"/>
  <c r="AG23" i="3"/>
  <c r="AG22" i="3"/>
  <c r="AG21" i="3"/>
  <c r="AG20" i="3"/>
  <c r="AG19" i="3"/>
  <c r="AG18" i="3"/>
  <c r="AG17" i="3"/>
  <c r="AG16" i="3"/>
  <c r="AG15" i="3"/>
  <c r="AG14" i="3"/>
  <c r="AG13" i="3"/>
  <c r="AG12" i="3"/>
  <c r="AG11" i="3"/>
  <c r="AG10" i="3"/>
  <c r="AG9" i="3"/>
  <c r="AG8" i="3"/>
  <c r="AG7" i="3"/>
  <c r="AG6" i="3"/>
  <c r="AG5" i="3"/>
  <c r="AG4" i="3"/>
  <c r="AG3" i="3"/>
  <c r="AG2" i="3"/>
  <c r="AC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Z31" i="3"/>
  <c r="X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U31" i="3"/>
  <c r="S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P31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K3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F31" i="3"/>
  <c r="Z30" i="3"/>
  <c r="Z28" i="3"/>
  <c r="U30" i="3"/>
  <c r="U28" i="3"/>
  <c r="P30" i="3"/>
  <c r="P28" i="3"/>
  <c r="K30" i="3"/>
  <c r="K28" i="3"/>
  <c r="F30" i="3"/>
  <c r="F28" i="3"/>
  <c r="A33" i="3"/>
  <c r="A31" i="3"/>
  <c r="AB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W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R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C3" i="3"/>
  <c r="C4" i="3"/>
  <c r="C5" i="3"/>
  <c r="C6" i="3"/>
  <c r="C7" i="3"/>
  <c r="C8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" i="3"/>
  <c r="H6" i="2"/>
  <c r="H14" i="2"/>
  <c r="J16" i="2"/>
  <c r="K16" i="2"/>
  <c r="N16" i="2"/>
  <c r="D7" i="2"/>
  <c r="D8" i="2"/>
  <c r="D12" i="2"/>
  <c r="M16" i="2"/>
  <c r="O16" i="2"/>
  <c r="H8" i="2"/>
  <c r="H10" i="2"/>
  <c r="H9" i="2"/>
  <c r="H11" i="2"/>
  <c r="L16" i="2"/>
  <c r="H12" i="2"/>
</calcChain>
</file>

<file path=xl/sharedStrings.xml><?xml version="1.0" encoding="utf-8"?>
<sst xmlns="http://schemas.openxmlformats.org/spreadsheetml/2006/main" count="280" uniqueCount="201">
  <si>
    <t>Configurar para que inicio de sesion en pagina inicial sea a pantalla completa</t>
  </si>
  <si>
    <t>Alimentar el carrusel del envio de archivos</t>
  </si>
  <si>
    <t>cambiar la barra de progreso por un progreso circular</t>
  </si>
  <si>
    <t>Determianr el mensaje de cotizacion</t>
  </si>
  <si>
    <t>cambiar el modulo de cotizacion de los PDF para envie el tamano de la imagen</t>
  </si>
  <si>
    <t>Listar por AJAX el estado de los trabajos propios</t>
  </si>
  <si>
    <t>Mostrar la previsualizacion del trabajo a imprimir</t>
  </si>
  <si>
    <t>Agregar Usuarios propios</t>
  </si>
  <si>
    <t>Permitir subir varios usuarios</t>
  </si>
  <si>
    <t>Que haya opcion de solicitar la pruba completa y/o progresiva</t>
  </si>
  <si>
    <t>Calcular el tiempo que falta para q un trabajo este impreso</t>
  </si>
  <si>
    <t>Dar la opcion al cliente para recibir el sello de certificado u obtener la prueba y descargar el certificado vigente de calibracion</t>
  </si>
  <si>
    <t>Que el sistema le diga al operario cual es el papel a usar</t>
  </si>
  <si>
    <t>Calcular la velocidad de subida</t>
  </si>
  <si>
    <t>Informe de nro de paginas pasadas en el mes, nro de archivos y valor</t>
  </si>
  <si>
    <t>Poder darle prioridad a los trabajos en cola</t>
  </si>
  <si>
    <t>Campo para enviar un comentario a la hora de subir un archivo</t>
  </si>
  <si>
    <t>Informar a traves de un correo el avance del trabajo segun el estado actual</t>
  </si>
  <si>
    <t>Que el operario actualice facilmente el estado actual del trabajo</t>
  </si>
  <si>
    <t>Alimentar el Home Page</t>
  </si>
  <si>
    <t>Q durante todas las paginas el usuario deba estar logueado excepto en el home</t>
  </si>
  <si>
    <t>Si el porcentaje de subida es superior a 97 cambiar letrero por "cotizando" con animacion</t>
  </si>
  <si>
    <t>Reparar nombre de archivo</t>
  </si>
  <si>
    <t>cambiar el tipo de celda para el NIT</t>
  </si>
  <si>
    <t>Suspender usuarios propios y borrarlos</t>
  </si>
  <si>
    <t>Modificar formulario de edicion de usuarios propios</t>
  </si>
  <si>
    <t>Revisar ortografia</t>
  </si>
  <si>
    <t>Eliminar Archivo si no es aceptada la cotizacion</t>
  </si>
  <si>
    <t>Eliminar archivos con mas de 30 dias pero no la previsualizacion</t>
  </si>
  <si>
    <t>Deshabilitar el link al archivo cuando este ya no este disponible en el equipo</t>
  </si>
  <si>
    <t>Dar formato a las fechas</t>
  </si>
  <si>
    <t>Que solo permita subir archivos pdf</t>
  </si>
  <si>
    <t>Traducir mensajes</t>
  </si>
  <si>
    <t>agregar imagenes varias</t>
  </si>
  <si>
    <t>reset password</t>
  </si>
  <si>
    <t>Crear Vistas para Administrador</t>
  </si>
  <si>
    <t>Recuperar clave olvidada</t>
  </si>
  <si>
    <t>Revisar para subir archivos en diferentes pestanas, detalles con la variable session, control con vector o hash</t>
  </si>
  <si>
    <t>Cuando se modifique el nit del cliente hay que cambiar el nombre de la carpeta</t>
  </si>
  <si>
    <t>es necesario el campo ruta archivo en la bd?</t>
  </si>
  <si>
    <t>Cambiar info y contrasena propia (Y propio Grupo)</t>
  </si>
  <si>
    <t>link a registrarse en la pagina Login</t>
  </si>
  <si>
    <t>Dirigir el usuario a la pantalla de login al crear el cliente nuevo, informandole que la clave es igual al nit</t>
  </si>
  <si>
    <t>Crear seeds para los productos</t>
  </si>
  <si>
    <t>Modificar el cliente propio</t>
  </si>
  <si>
    <t>Quien es el operario que imprime</t>
  </si>
  <si>
    <t>Sistema de facturas</t>
  </si>
  <si>
    <t>Crear tipo de usuario operario</t>
  </si>
  <si>
    <t>Mejorar Pagina cuando no hay pedidos pendientes</t>
  </si>
  <si>
    <t>Opcion de comentarios al crear pedido que este oculta por JS</t>
  </si>
  <si>
    <t>Mostrar Nombre de Archivo cuando se presente el error por tipo</t>
  </si>
  <si>
    <t>Error: Esta tratando de ingresar el archivo 2 veces</t>
  </si>
  <si>
    <t>Agregar Listado de pedidos completo</t>
  </si>
  <si>
    <t>que el ajax respete el filtro de pendiente y completa</t>
  </si>
  <si>
    <t>Hoja de Costos Epson</t>
  </si>
  <si>
    <t>Papel</t>
  </si>
  <si>
    <t>Tinta</t>
  </si>
  <si>
    <t>Energia impresora</t>
  </si>
  <si>
    <t>Energia computador</t>
  </si>
  <si>
    <t>Internet</t>
  </si>
  <si>
    <t>Mensual</t>
  </si>
  <si>
    <t>Valor kwh $</t>
  </si>
  <si>
    <t>Tiempo-impresion cm2 -segundos</t>
  </si>
  <si>
    <t>Gastos fijos</t>
  </si>
  <si>
    <t>Variables</t>
  </si>
  <si>
    <t>Metro Cuadrado Cms2</t>
  </si>
  <si>
    <t>Valor papel Cm2</t>
  </si>
  <si>
    <t>Ancho Papel Cm</t>
  </si>
  <si>
    <t>Alto Papel Cm</t>
  </si>
  <si>
    <t>Gasto tinta m2 - mililitros</t>
  </si>
  <si>
    <t>Valor tinta ml</t>
  </si>
  <si>
    <t>Tamano cartucho</t>
  </si>
  <si>
    <t>Valor Tinta cm2</t>
  </si>
  <si>
    <t>Precio Venta cm2 - $</t>
  </si>
  <si>
    <t>Valor m2 Papel + Tinta</t>
  </si>
  <si>
    <t>Contador</t>
  </si>
  <si>
    <t>Tiempo de m2 - minutos</t>
  </si>
  <si>
    <t>% Inproductivo</t>
  </si>
  <si>
    <t>Metros Cuadrados x Mes</t>
  </si>
  <si>
    <t>Valor Tinta y Papel</t>
  </si>
  <si>
    <t>Costos Fijos</t>
  </si>
  <si>
    <t>Pruebas de Cuarto</t>
  </si>
  <si>
    <t>Prueba1/4 Cm2</t>
  </si>
  <si>
    <t>Tiempo Invertido Minutos</t>
  </si>
  <si>
    <t>Ingresos x Venta - Brutos</t>
  </si>
  <si>
    <t>Gastos vs Ingresos - Netos</t>
  </si>
  <si>
    <t>Agregar opcion de regitro en la pantalla inicial</t>
  </si>
  <si>
    <t>Borrar pedidos incompletos despues de 3 dias</t>
  </si>
  <si>
    <t>El Script esta quedando fijo, que no muestre los trabajos incompletos</t>
  </si>
  <si>
    <t>Poner valor total en fix 2</t>
  </si>
  <si>
    <t>Mostrar mensaje en Rojo cuando un pedido este incompleto</t>
  </si>
  <si>
    <t>Crear facturas pendientes del mes anterior (Agrupar varias por cliente)</t>
  </si>
  <si>
    <t>Crear Facturas manuales</t>
  </si>
  <si>
    <t>Eliminar relacion entre product y op</t>
  </si>
  <si>
    <t>Crear modelo para remision</t>
  </si>
  <si>
    <t>Crear modelo para egresos</t>
  </si>
  <si>
    <t>Crear modelo para recibo de caja</t>
  </si>
  <si>
    <t>Crear modelo para Terceros</t>
  </si>
  <si>
    <t>Crear mucho muchos para enlazar product y op que lleve precio personalizado</t>
  </si>
  <si>
    <t>Agregar campo de Factura Anulada - Invoice</t>
  </si>
  <si>
    <t>Agregar campo de subtotal - invoice</t>
  </si>
  <si>
    <t>Permitir que el recibo de caja sea ingresado sin ser asociado a una factura</t>
  </si>
  <si>
    <t>Crear modelo para los Items</t>
  </si>
  <si>
    <t>Agregar campo de tipo factura - [PRUEBAS - OTROS]</t>
  </si>
  <si>
    <t>Crear remision con los articulos pendientes por remisionar en las op de un cliente - Crear Scope</t>
  </si>
  <si>
    <t>Permitir crear facturas sin que esten relacionadas con las op - Nested Atributes</t>
  </si>
  <si>
    <t>Crear Template para recibos, egresos, remision y factura</t>
  </si>
  <si>
    <t>Los link compartidos para las facturas y remisiones deben ir con el id encriptado</t>
  </si>
  <si>
    <t>Crear modelo para partes</t>
  </si>
  <si>
    <t>descripcion</t>
  </si>
  <si>
    <t>precioUnitario</t>
  </si>
  <si>
    <t>integer</t>
  </si>
  <si>
    <t>float</t>
  </si>
  <si>
    <t>string</t>
  </si>
  <si>
    <t>nombre</t>
  </si>
  <si>
    <t>Agregar campo de Ciudad al cliente</t>
  </si>
  <si>
    <t>direccion</t>
  </si>
  <si>
    <t>correo</t>
  </si>
  <si>
    <t>date</t>
  </si>
  <si>
    <t>text</t>
  </si>
  <si>
    <t>rake db:migrate</t>
  </si>
  <si>
    <t>Available</t>
  </si>
  <si>
    <t>availables</t>
  </si>
  <si>
    <t>rails g scaffold Available precioUnitario:float product:references op:references --skip-migration</t>
  </si>
  <si>
    <t>Insertar availables al crear el cliente</t>
  </si>
  <si>
    <t>Agregar campo Sector al cliente - [Litobrafia - Agencia de Publicidad]</t>
  </si>
  <si>
    <t>Modificar editar client desde el admin para cambiar el precio del producto</t>
  </si>
  <si>
    <t>mostrar cm en el show de la op</t>
  </si>
  <si>
    <t>Agregar repeticion por no verificacion en la OP</t>
  </si>
  <si>
    <t>Crear modelo availables</t>
  </si>
  <si>
    <t>limitar para q el campo nit solo reciba numeros</t>
  </si>
  <si>
    <t>Que el nro de paginas se muestre como un entero en show OP</t>
  </si>
  <si>
    <t>Q al aplicar en el boton imprimir haga copia de pdf y lo lleve al EFI</t>
  </si>
  <si>
    <t>Que produccion sea en mysql</t>
  </si>
  <si>
    <t>Agregar informacion de cliente en mostrar trabajo solo para operarios</t>
  </si>
  <si>
    <t>Agregar informacion de tipo de papel al mostrar el trabajo solo para operarios</t>
  </si>
  <si>
    <t>Enviar correo a los operarios al llegar un trabajo</t>
  </si>
  <si>
    <t>Enviar correo al cliente al terminar la impresión</t>
  </si>
  <si>
    <t>Pc</t>
  </si>
  <si>
    <t>pcs</t>
  </si>
  <si>
    <t>encargado</t>
  </si>
  <si>
    <t>area</t>
  </si>
  <si>
    <t>codigoContable</t>
  </si>
  <si>
    <t>factura</t>
  </si>
  <si>
    <t>fechaCompra</t>
  </si>
  <si>
    <t>marca</t>
  </si>
  <si>
    <t>so</t>
  </si>
  <si>
    <t>serialSo</t>
  </si>
  <si>
    <t>office</t>
  </si>
  <si>
    <t>serialOffice</t>
  </si>
  <si>
    <t>procesador</t>
  </si>
  <si>
    <t>velocidad</t>
  </si>
  <si>
    <t>ram</t>
  </si>
  <si>
    <t>discoDuro</t>
  </si>
  <si>
    <t>antivirus</t>
  </si>
  <si>
    <t>cdrom</t>
  </si>
  <si>
    <t>d312</t>
  </si>
  <si>
    <t>lectorMemorias</t>
  </si>
  <si>
    <t>internet</t>
  </si>
  <si>
    <t>ultimoMantenimiento</t>
  </si>
  <si>
    <t>frecuencia</t>
  </si>
  <si>
    <t>usuarioComputador</t>
  </si>
  <si>
    <t>claveComputador</t>
  </si>
  <si>
    <t>drivers</t>
  </si>
  <si>
    <t>garantia</t>
  </si>
  <si>
    <t>boolean</t>
  </si>
  <si>
    <t>Device</t>
  </si>
  <si>
    <t>devices</t>
  </si>
  <si>
    <t>fechaMantenmiento</t>
  </si>
  <si>
    <t>correctivo</t>
  </si>
  <si>
    <t>prioridad</t>
  </si>
  <si>
    <t>leido</t>
  </si>
  <si>
    <t>completado</t>
  </si>
  <si>
    <t>realizadoPor</t>
  </si>
  <si>
    <t>Program</t>
  </si>
  <si>
    <t>programs</t>
  </si>
  <si>
    <t>version</t>
  </si>
  <si>
    <t>licencias</t>
  </si>
  <si>
    <t>PcMaintenance</t>
  </si>
  <si>
    <t>pc_maintenances</t>
  </si>
  <si>
    <t>DeviceMaintenance</t>
  </si>
  <si>
    <t>device_maintenances</t>
  </si>
  <si>
    <t>impresora</t>
  </si>
  <si>
    <t>scanner</t>
  </si>
  <si>
    <t>red</t>
  </si>
  <si>
    <t>ubicación</t>
  </si>
  <si>
    <t>Outlook</t>
  </si>
  <si>
    <t>outlooks</t>
  </si>
  <si>
    <t>clave</t>
  </si>
  <si>
    <t>Drive</t>
  </si>
  <si>
    <t>drives</t>
  </si>
  <si>
    <t>letra</t>
  </si>
  <si>
    <t>ruta</t>
  </si>
  <si>
    <t>Pass</t>
  </si>
  <si>
    <t>passes</t>
  </si>
  <si>
    <t>programa</t>
  </si>
  <si>
    <t>usuario</t>
  </si>
  <si>
    <t>Install</t>
  </si>
  <si>
    <t>installs</t>
  </si>
  <si>
    <t>Attach</t>
  </si>
  <si>
    <t>attaches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</si>
</sst>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10"/>
      <color theme="1"/>
      <name val="Arial Unicode MS"/>
    </font>
    <font>
      <sz val="12"/>
      <color rgb="FF00B050"/>
      <name val="Calibri"/>
      <family val="2"/>
      <scheme val="minor"/>
    </font>
    <font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0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wrapText="1"/>
    </xf>
    <xf numFmtId="0" fontId="0" fillId="6" borderId="1" xfId="0" applyFill="1" applyBorder="1"/>
    <xf numFmtId="0" fontId="0" fillId="0" borderId="3" xfId="0" applyBorder="1"/>
    <xf numFmtId="0" fontId="0" fillId="6" borderId="5" xfId="0" applyFill="1" applyBorder="1"/>
    <xf numFmtId="0" fontId="3" fillId="0" borderId="2" xfId="0" applyFont="1" applyBorder="1"/>
    <xf numFmtId="0" fontId="3" fillId="0" borderId="4" xfId="0" applyFont="1" applyBorder="1"/>
    <xf numFmtId="0" fontId="3" fillId="0" borderId="6" xfId="0" applyFont="1" applyBorder="1"/>
    <xf numFmtId="0" fontId="3" fillId="0" borderId="0" xfId="0" applyFont="1"/>
    <xf numFmtId="0" fontId="0" fillId="0" borderId="8" xfId="0" applyBorder="1"/>
    <xf numFmtId="0" fontId="3" fillId="0" borderId="3" xfId="0" applyFont="1" applyBorder="1"/>
    <xf numFmtId="0" fontId="0" fillId="6" borderId="7" xfId="0" applyFill="1" applyBorder="1"/>
    <xf numFmtId="0" fontId="4" fillId="0" borderId="1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7" xfId="0" applyFont="1" applyBorder="1"/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5" fillId="0" borderId="0" xfId="0" applyFont="1"/>
    <xf numFmtId="0" fontId="0" fillId="7" borderId="0" xfId="0" applyFill="1"/>
    <xf numFmtId="0" fontId="0" fillId="8" borderId="0" xfId="0" applyFill="1"/>
    <xf numFmtId="0" fontId="6" fillId="0" borderId="0" xfId="0" applyFont="1"/>
    <xf numFmtId="0" fontId="7" fillId="0" borderId="0" xfId="0" applyFont="1"/>
  </cellXfs>
  <cellStyles count="10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Normal" xfId="0" builtinId="0"/>
  </cellStyles>
  <dxfs count="2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 enableFormatConditionsCalculation="0"/>
  <dimension ref="A1:BB34"/>
  <sheetViews>
    <sheetView tabSelected="1" workbookViewId="0"/>
  </sheetViews>
  <sheetFormatPr baseColWidth="10" defaultRowHeight="15.75" x14ac:dyDescent="0.25"/>
  <cols>
    <col min="4" max="4" width="11.375" bestFit="1" customWidth="1"/>
  </cols>
  <sheetData>
    <row r="1" spans="1:54" x14ac:dyDescent="0.25">
      <c r="A1" t="s">
        <v>138</v>
      </c>
      <c r="B1" t="s">
        <v>139</v>
      </c>
      <c r="F1" t="s">
        <v>180</v>
      </c>
      <c r="G1" t="s">
        <v>181</v>
      </c>
      <c r="K1" t="s">
        <v>174</v>
      </c>
      <c r="L1" t="s">
        <v>175</v>
      </c>
      <c r="P1" t="s">
        <v>178</v>
      </c>
      <c r="Q1" t="s">
        <v>179</v>
      </c>
      <c r="U1" t="s">
        <v>166</v>
      </c>
      <c r="V1" t="s">
        <v>167</v>
      </c>
      <c r="Z1" t="s">
        <v>186</v>
      </c>
      <c r="AA1" t="s">
        <v>187</v>
      </c>
      <c r="AE1" t="s">
        <v>189</v>
      </c>
      <c r="AF1" t="s">
        <v>190</v>
      </c>
      <c r="AJ1" t="s">
        <v>193</v>
      </c>
      <c r="AK1" t="s">
        <v>194</v>
      </c>
      <c r="AO1" t="s">
        <v>197</v>
      </c>
      <c r="AP1" t="s">
        <v>198</v>
      </c>
      <c r="AT1" t="s">
        <v>199</v>
      </c>
      <c r="AU1" t="s">
        <v>200</v>
      </c>
      <c r="AY1" t="s">
        <v>121</v>
      </c>
      <c r="AZ1" t="s">
        <v>122</v>
      </c>
    </row>
    <row r="2" spans="1:54" x14ac:dyDescent="0.25">
      <c r="A2" t="s">
        <v>114</v>
      </c>
      <c r="B2" t="s">
        <v>113</v>
      </c>
      <c r="C2" t="str">
        <f>IF(A2&lt;&gt;"",CONCATENATE("t.",B2," :",A2," "),"")</f>
        <v xml:space="preserve">t.string :nombre </v>
      </c>
      <c r="D2" t="str">
        <f>IF(A2&lt;&gt;"",CONCATENATE(A2,":",B2," "),"")</f>
        <v xml:space="preserve">nombre:string </v>
      </c>
      <c r="F2" t="s">
        <v>168</v>
      </c>
      <c r="G2" t="s">
        <v>118</v>
      </c>
      <c r="H2" t="str">
        <f>IF(F2&lt;&gt;"",CONCATENATE("t.",G2," :",F2," "),"")</f>
        <v xml:space="preserve">t.date :fechaMantenmiento </v>
      </c>
      <c r="I2" t="str">
        <f>IF(F2&lt;&gt;"",CONCATENATE(F2,":",G2," "),"")</f>
        <v xml:space="preserve">fechaMantenmiento:date </v>
      </c>
      <c r="K2" t="s">
        <v>114</v>
      </c>
      <c r="L2" t="s">
        <v>113</v>
      </c>
      <c r="M2" t="str">
        <f>IF(K2&lt;&gt;"",CONCATENATE("t.",L2," :",K2," "),"")</f>
        <v xml:space="preserve">t.string :nombre </v>
      </c>
      <c r="N2" t="str">
        <f>IF(K2&lt;&gt;"",CONCATENATE(K2,":",L2," "),"")</f>
        <v xml:space="preserve">nombre:string </v>
      </c>
      <c r="P2" t="s">
        <v>168</v>
      </c>
      <c r="Q2" t="s">
        <v>118</v>
      </c>
      <c r="R2" t="str">
        <f>IF(P2&lt;&gt;"",CONCATENATE("t.",Q2," :",P2," "),"")</f>
        <v xml:space="preserve">t.date :fechaMantenmiento </v>
      </c>
      <c r="S2" t="str">
        <f>IF(P2&lt;&gt;"",CONCATENATE(P2,":",Q2," "),"")</f>
        <v xml:space="preserve">fechaMantenmiento:date </v>
      </c>
      <c r="U2" t="s">
        <v>145</v>
      </c>
      <c r="V2" t="s">
        <v>113</v>
      </c>
      <c r="W2" t="str">
        <f>IF(U2&lt;&gt;"",CONCATENATE("t.",V2," :",U2," "),"")</f>
        <v xml:space="preserve">t.string :marca </v>
      </c>
      <c r="X2" t="str">
        <f>IF(U2&lt;&gt;"",CONCATENATE(U2,":",V2," "),"")</f>
        <v xml:space="preserve">marca:string </v>
      </c>
      <c r="Z2" t="s">
        <v>117</v>
      </c>
      <c r="AA2" t="s">
        <v>113</v>
      </c>
      <c r="AB2" t="str">
        <f>IF(Z2&lt;&gt;"",CONCATENATE("t.",AA2," :",Z2," "),"")</f>
        <v xml:space="preserve">t.string :correo </v>
      </c>
      <c r="AC2" t="str">
        <f>IF(Z2&lt;&gt;"",CONCATENATE(Z2,":",AA2," "),"")</f>
        <v xml:space="preserve">correo:string </v>
      </c>
      <c r="AE2" t="s">
        <v>191</v>
      </c>
      <c r="AF2" t="s">
        <v>113</v>
      </c>
      <c r="AG2" t="str">
        <f>IF(AE2&lt;&gt;"",CONCATENATE("t.",AF2," :",AE2," "),"")</f>
        <v xml:space="preserve">t.string :letra </v>
      </c>
      <c r="AH2" t="str">
        <f>IF(AE2&lt;&gt;"",CONCATENATE(AE2,":",AF2," "),"")</f>
        <v xml:space="preserve">letra:string </v>
      </c>
      <c r="AJ2" t="s">
        <v>195</v>
      </c>
      <c r="AK2" t="s">
        <v>113</v>
      </c>
      <c r="AL2" t="str">
        <f>IF(AJ2&lt;&gt;"",CONCATENATE("t.",AK2," :",AJ2," "),"")</f>
        <v xml:space="preserve">t.string :programa </v>
      </c>
      <c r="AM2" t="str">
        <f>IF(AJ2&lt;&gt;"",CONCATENATE(AJ2,":",AK2," "),"")</f>
        <v xml:space="preserve">programa:string </v>
      </c>
      <c r="AQ2" t="str">
        <f>IF(AO2&lt;&gt;"",CONCATENATE("t.",AP2," :",AO2," "),"")</f>
        <v/>
      </c>
      <c r="AR2" t="str">
        <f>IF(AO2&lt;&gt;"",CONCATENATE(AO2,":",AP2," "),"")</f>
        <v/>
      </c>
      <c r="AV2" t="str">
        <f>IF(AT2&lt;&gt;"",CONCATENATE("t.",AU2," :",AT2," "),"")</f>
        <v/>
      </c>
      <c r="AW2" t="str">
        <f>IF(AT2&lt;&gt;"",CONCATENATE(AT2,":",AU2," "),"")</f>
        <v/>
      </c>
      <c r="AY2" t="s">
        <v>110</v>
      </c>
      <c r="AZ2" t="s">
        <v>112</v>
      </c>
      <c r="BA2" t="str">
        <f>IF(AY2&lt;&gt;"",CONCATENATE("t.",AZ2," :",AY2," "),"")</f>
        <v xml:space="preserve">t.float :precioUnitario </v>
      </c>
      <c r="BB2" t="str">
        <f>IF(AY2&lt;&gt;"",CONCATENATE(AY2,":",AZ2," "),"")</f>
        <v xml:space="preserve">precioUnitario:float </v>
      </c>
    </row>
    <row r="3" spans="1:54" x14ac:dyDescent="0.25">
      <c r="A3" t="s">
        <v>109</v>
      </c>
      <c r="B3" t="s">
        <v>113</v>
      </c>
      <c r="C3" t="str">
        <f t="shared" ref="C3:C28" si="0">IF(A3&lt;&gt;"",CONCATENATE("t.",B3," :",A3," "),"")</f>
        <v xml:space="preserve">t.string :descripcion </v>
      </c>
      <c r="D3" t="str">
        <f t="shared" ref="D3:D28" si="1">IF(A3&lt;&gt;"",CONCATENATE(A3,":",B3," "),"")</f>
        <v xml:space="preserve">descripcion:string </v>
      </c>
      <c r="F3" t="s">
        <v>169</v>
      </c>
      <c r="G3" t="s">
        <v>165</v>
      </c>
      <c r="H3" t="str">
        <f t="shared" ref="H3:H26" si="2">IF(F3&lt;&gt;"",CONCATENATE("t.",G3," :",F3," "),"")</f>
        <v xml:space="preserve">t.boolean :correctivo </v>
      </c>
      <c r="I3" t="str">
        <f t="shared" ref="I3:I25" si="3">IF(F3&lt;&gt;"",CONCATENATE(F3,":",G3," "),"")</f>
        <v xml:space="preserve">correctivo:boolean </v>
      </c>
      <c r="K3" t="s">
        <v>176</v>
      </c>
      <c r="L3" t="s">
        <v>113</v>
      </c>
      <c r="M3" t="str">
        <f t="shared" ref="M3:M26" si="4">IF(K3&lt;&gt;"",CONCATENATE("t.",L3," :",K3," "),"")</f>
        <v xml:space="preserve">t.string :version </v>
      </c>
      <c r="N3" t="str">
        <f t="shared" ref="N3:N25" si="5">IF(K3&lt;&gt;"",CONCATENATE(K3,":",L3," "),"")</f>
        <v xml:space="preserve">version:string </v>
      </c>
      <c r="P3" t="s">
        <v>169</v>
      </c>
      <c r="Q3" t="s">
        <v>165</v>
      </c>
      <c r="R3" t="str">
        <f t="shared" ref="R3:R26" si="6">IF(P3&lt;&gt;"",CONCATENATE("t.",Q3," :",P3," "),"")</f>
        <v xml:space="preserve">t.boolean :correctivo </v>
      </c>
      <c r="S3" t="str">
        <f t="shared" ref="S3:S25" si="7">IF(P3&lt;&gt;"",CONCATENATE(P3,":",Q3," "),"")</f>
        <v xml:space="preserve">correctivo:boolean </v>
      </c>
      <c r="U3" t="s">
        <v>182</v>
      </c>
      <c r="V3" t="s">
        <v>165</v>
      </c>
      <c r="W3" t="str">
        <f t="shared" ref="W3:W26" si="8">IF(U3&lt;&gt;"",CONCATENATE("t.",V3," :",U3," "),"")</f>
        <v xml:space="preserve">t.boolean :impresora </v>
      </c>
      <c r="X3" t="str">
        <f t="shared" ref="X3:X25" si="9">IF(U3&lt;&gt;"",CONCATENATE(U3,":",V3," "),"")</f>
        <v xml:space="preserve">impresora:boolean </v>
      </c>
      <c r="Z3" t="s">
        <v>188</v>
      </c>
      <c r="AA3" t="s">
        <v>113</v>
      </c>
      <c r="AB3" t="str">
        <f t="shared" ref="AB3:AB26" si="10">IF(Z3&lt;&gt;"",CONCATENATE("t.",AA3," :",Z3," "),"")</f>
        <v xml:space="preserve">t.string :clave </v>
      </c>
      <c r="AC3" t="str">
        <f t="shared" ref="AC3:AC25" si="11">IF(Z3&lt;&gt;"",CONCATENATE(Z3,":",AA3," "),"")</f>
        <v xml:space="preserve">clave:string </v>
      </c>
      <c r="AE3" t="s">
        <v>192</v>
      </c>
      <c r="AF3" t="s">
        <v>113</v>
      </c>
      <c r="AG3" t="str">
        <f t="shared" ref="AG3:AG26" si="12">IF(AE3&lt;&gt;"",CONCATENATE("t.",AF3," :",AE3," "),"")</f>
        <v xml:space="preserve">t.string :ruta </v>
      </c>
      <c r="AH3" t="str">
        <f t="shared" ref="AH3:AH25" si="13">IF(AE3&lt;&gt;"",CONCATENATE(AE3,":",AF3," "),"")</f>
        <v xml:space="preserve">ruta:string </v>
      </c>
      <c r="AJ3" t="s">
        <v>196</v>
      </c>
      <c r="AK3" t="s">
        <v>113</v>
      </c>
      <c r="AL3" t="str">
        <f t="shared" ref="AL3:AL26" si="14">IF(AJ3&lt;&gt;"",CONCATENATE("t.",AK3," :",AJ3," "),"")</f>
        <v xml:space="preserve">t.string :usuario </v>
      </c>
      <c r="AM3" t="str">
        <f t="shared" ref="AM3:AM25" si="15">IF(AJ3&lt;&gt;"",CONCATENATE(AJ3,":",AK3," "),"")</f>
        <v xml:space="preserve">usuario:string </v>
      </c>
      <c r="AQ3" t="str">
        <f t="shared" ref="AQ3:AQ26" si="16">IF(AO3&lt;&gt;"",CONCATENATE("t.",AP3," :",AO3," "),"")</f>
        <v/>
      </c>
      <c r="AR3" t="str">
        <f t="shared" ref="AR3:AR25" si="17">IF(AO3&lt;&gt;"",CONCATENATE(AO3,":",AP3," "),"")</f>
        <v/>
      </c>
      <c r="AV3" t="str">
        <f t="shared" ref="AV3:AV26" si="18">IF(AT3&lt;&gt;"",CONCATENATE("t.",AU3," :",AT3," "),"")</f>
        <v/>
      </c>
      <c r="AW3" t="str">
        <f t="shared" ref="AW3:AW25" si="19">IF(AT3&lt;&gt;"",CONCATENATE(AT3,":",AU3," "),"")</f>
        <v/>
      </c>
      <c r="BA3" t="str">
        <f t="shared" ref="BA3:BA26" si="20">IF(AY3&lt;&gt;"",CONCATENATE("t.",AZ3," :",AY3," "),"")</f>
        <v/>
      </c>
      <c r="BB3" t="str">
        <f t="shared" ref="BB3:BB25" si="21">IF(AY3&lt;&gt;"",CONCATENATE(AY3,":",AZ3," "),"")</f>
        <v/>
      </c>
    </row>
    <row r="4" spans="1:54" x14ac:dyDescent="0.25">
      <c r="A4" t="s">
        <v>140</v>
      </c>
      <c r="B4" t="s">
        <v>113</v>
      </c>
      <c r="C4" t="str">
        <f t="shared" si="0"/>
        <v xml:space="preserve">t.string :encargado </v>
      </c>
      <c r="D4" t="str">
        <f t="shared" si="1"/>
        <v xml:space="preserve">encargado:string </v>
      </c>
      <c r="F4" t="s">
        <v>170</v>
      </c>
      <c r="G4" t="s">
        <v>113</v>
      </c>
      <c r="H4" t="str">
        <f t="shared" si="2"/>
        <v xml:space="preserve">t.string :prioridad </v>
      </c>
      <c r="I4" t="str">
        <f t="shared" si="3"/>
        <v xml:space="preserve">prioridad:string </v>
      </c>
      <c r="K4" t="s">
        <v>177</v>
      </c>
      <c r="L4" t="s">
        <v>111</v>
      </c>
      <c r="M4" t="str">
        <f t="shared" si="4"/>
        <v xml:space="preserve">t.integer :licencias </v>
      </c>
      <c r="N4" t="str">
        <f t="shared" si="5"/>
        <v xml:space="preserve">licencias:integer </v>
      </c>
      <c r="P4" t="s">
        <v>170</v>
      </c>
      <c r="Q4" t="s">
        <v>113</v>
      </c>
      <c r="R4" t="str">
        <f t="shared" si="6"/>
        <v xml:space="preserve">t.string :prioridad </v>
      </c>
      <c r="S4" t="str">
        <f t="shared" si="7"/>
        <v xml:space="preserve">prioridad:string </v>
      </c>
      <c r="U4" t="s">
        <v>183</v>
      </c>
      <c r="V4" t="s">
        <v>165</v>
      </c>
      <c r="W4" t="str">
        <f t="shared" si="8"/>
        <v xml:space="preserve">t.boolean :scanner </v>
      </c>
      <c r="X4" t="str">
        <f t="shared" si="9"/>
        <v xml:space="preserve">scanner:boolean </v>
      </c>
      <c r="Z4" t="s">
        <v>114</v>
      </c>
      <c r="AA4" t="s">
        <v>113</v>
      </c>
      <c r="AB4" t="str">
        <f t="shared" si="10"/>
        <v xml:space="preserve">t.string :nombre </v>
      </c>
      <c r="AC4" t="str">
        <f t="shared" si="11"/>
        <v xml:space="preserve">nombre:string </v>
      </c>
      <c r="AG4" t="str">
        <f t="shared" si="12"/>
        <v/>
      </c>
      <c r="AH4" t="str">
        <f t="shared" si="13"/>
        <v/>
      </c>
      <c r="AJ4" t="s">
        <v>188</v>
      </c>
      <c r="AK4" t="s">
        <v>113</v>
      </c>
      <c r="AL4" t="str">
        <f t="shared" si="14"/>
        <v xml:space="preserve">t.string :clave </v>
      </c>
      <c r="AM4" t="str">
        <f t="shared" si="15"/>
        <v xml:space="preserve">clave:string </v>
      </c>
      <c r="AQ4" t="str">
        <f t="shared" si="16"/>
        <v/>
      </c>
      <c r="AR4" t="str">
        <f t="shared" si="17"/>
        <v/>
      </c>
      <c r="AV4" t="str">
        <f t="shared" si="18"/>
        <v/>
      </c>
      <c r="AW4" t="str">
        <f t="shared" si="19"/>
        <v/>
      </c>
      <c r="BA4" t="str">
        <f t="shared" si="20"/>
        <v/>
      </c>
      <c r="BB4" t="str">
        <f t="shared" si="21"/>
        <v/>
      </c>
    </row>
    <row r="5" spans="1:54" x14ac:dyDescent="0.25">
      <c r="A5" t="s">
        <v>141</v>
      </c>
      <c r="B5" t="s">
        <v>113</v>
      </c>
      <c r="C5" t="str">
        <f t="shared" si="0"/>
        <v xml:space="preserve">t.string :area </v>
      </c>
      <c r="D5" t="str">
        <f t="shared" si="1"/>
        <v xml:space="preserve">area:string </v>
      </c>
      <c r="F5" t="s">
        <v>171</v>
      </c>
      <c r="G5" t="s">
        <v>165</v>
      </c>
      <c r="H5" t="str">
        <f t="shared" si="2"/>
        <v xml:space="preserve">t.boolean :leido </v>
      </c>
      <c r="I5" t="str">
        <f t="shared" si="3"/>
        <v xml:space="preserve">leido:boolean </v>
      </c>
      <c r="M5" t="str">
        <f t="shared" si="4"/>
        <v/>
      </c>
      <c r="N5" t="str">
        <f t="shared" si="5"/>
        <v/>
      </c>
      <c r="P5" t="s">
        <v>171</v>
      </c>
      <c r="Q5" t="s">
        <v>165</v>
      </c>
      <c r="R5" t="str">
        <f t="shared" si="6"/>
        <v xml:space="preserve">t.boolean :leido </v>
      </c>
      <c r="S5" t="str">
        <f t="shared" si="7"/>
        <v xml:space="preserve">leido:boolean </v>
      </c>
      <c r="U5" t="s">
        <v>184</v>
      </c>
      <c r="V5" t="s">
        <v>165</v>
      </c>
      <c r="W5" t="str">
        <f t="shared" si="8"/>
        <v xml:space="preserve">t.boolean :red </v>
      </c>
      <c r="X5" t="str">
        <f t="shared" si="9"/>
        <v xml:space="preserve">red:boolean </v>
      </c>
      <c r="AB5" t="str">
        <f t="shared" si="10"/>
        <v/>
      </c>
      <c r="AC5" t="str">
        <f t="shared" si="11"/>
        <v/>
      </c>
      <c r="AG5" t="str">
        <f t="shared" si="12"/>
        <v/>
      </c>
      <c r="AH5" t="str">
        <f t="shared" si="13"/>
        <v/>
      </c>
      <c r="AL5" t="str">
        <f t="shared" si="14"/>
        <v/>
      </c>
      <c r="AM5" t="str">
        <f t="shared" si="15"/>
        <v/>
      </c>
      <c r="AQ5" t="str">
        <f t="shared" si="16"/>
        <v/>
      </c>
      <c r="AR5" t="str">
        <f t="shared" si="17"/>
        <v/>
      </c>
      <c r="AV5" t="str">
        <f t="shared" si="18"/>
        <v/>
      </c>
      <c r="AW5" t="str">
        <f t="shared" si="19"/>
        <v/>
      </c>
      <c r="BA5" t="str">
        <f t="shared" si="20"/>
        <v/>
      </c>
      <c r="BB5" t="str">
        <f t="shared" si="21"/>
        <v/>
      </c>
    </row>
    <row r="6" spans="1:54" x14ac:dyDescent="0.25">
      <c r="A6" t="s">
        <v>142</v>
      </c>
      <c r="B6" t="s">
        <v>113</v>
      </c>
      <c r="C6" t="str">
        <f t="shared" si="0"/>
        <v xml:space="preserve">t.string :codigoContable </v>
      </c>
      <c r="D6" t="str">
        <f t="shared" si="1"/>
        <v xml:space="preserve">codigoContable:string </v>
      </c>
      <c r="F6" t="s">
        <v>172</v>
      </c>
      <c r="G6" t="s">
        <v>165</v>
      </c>
      <c r="H6" t="str">
        <f t="shared" si="2"/>
        <v xml:space="preserve">t.boolean :completado </v>
      </c>
      <c r="I6" t="str">
        <f t="shared" si="3"/>
        <v xml:space="preserve">completado:boolean </v>
      </c>
      <c r="M6" t="str">
        <f t="shared" si="4"/>
        <v/>
      </c>
      <c r="N6" t="str">
        <f t="shared" si="5"/>
        <v/>
      </c>
      <c r="P6" t="s">
        <v>172</v>
      </c>
      <c r="Q6" t="s">
        <v>165</v>
      </c>
      <c r="R6" t="str">
        <f t="shared" si="6"/>
        <v xml:space="preserve">t.boolean :completado </v>
      </c>
      <c r="S6" t="str">
        <f t="shared" si="7"/>
        <v xml:space="preserve">completado:boolean </v>
      </c>
      <c r="U6" t="s">
        <v>116</v>
      </c>
      <c r="V6" t="s">
        <v>113</v>
      </c>
      <c r="W6" t="str">
        <f t="shared" si="8"/>
        <v xml:space="preserve">t.string :direccion </v>
      </c>
      <c r="X6" t="str">
        <f t="shared" si="9"/>
        <v xml:space="preserve">direccion:string </v>
      </c>
      <c r="AB6" t="str">
        <f t="shared" si="10"/>
        <v/>
      </c>
      <c r="AC6" t="str">
        <f t="shared" si="11"/>
        <v/>
      </c>
      <c r="AG6" t="str">
        <f t="shared" si="12"/>
        <v/>
      </c>
      <c r="AH6" t="str">
        <f t="shared" si="13"/>
        <v/>
      </c>
      <c r="AL6" t="str">
        <f t="shared" si="14"/>
        <v/>
      </c>
      <c r="AM6" t="str">
        <f t="shared" si="15"/>
        <v/>
      </c>
      <c r="AQ6" t="str">
        <f t="shared" si="16"/>
        <v/>
      </c>
      <c r="AR6" t="str">
        <f t="shared" si="17"/>
        <v/>
      </c>
      <c r="AV6" t="str">
        <f t="shared" si="18"/>
        <v/>
      </c>
      <c r="AW6" t="str">
        <f t="shared" si="19"/>
        <v/>
      </c>
      <c r="BA6" t="str">
        <f t="shared" si="20"/>
        <v/>
      </c>
      <c r="BB6" t="str">
        <f t="shared" si="21"/>
        <v/>
      </c>
    </row>
    <row r="7" spans="1:54" x14ac:dyDescent="0.25">
      <c r="A7" t="s">
        <v>143</v>
      </c>
      <c r="B7" t="s">
        <v>113</v>
      </c>
      <c r="C7" t="str">
        <f t="shared" si="0"/>
        <v xml:space="preserve">t.string :factura </v>
      </c>
      <c r="D7" t="str">
        <f t="shared" si="1"/>
        <v xml:space="preserve">factura:string </v>
      </c>
      <c r="F7" t="s">
        <v>173</v>
      </c>
      <c r="G7" t="s">
        <v>113</v>
      </c>
      <c r="H7" t="str">
        <f t="shared" si="2"/>
        <v xml:space="preserve">t.string :realizadoPor </v>
      </c>
      <c r="I7" t="str">
        <f t="shared" si="3"/>
        <v xml:space="preserve">realizadoPor:string </v>
      </c>
      <c r="M7" t="str">
        <f t="shared" si="4"/>
        <v/>
      </c>
      <c r="N7" t="str">
        <f t="shared" si="5"/>
        <v/>
      </c>
      <c r="P7" t="s">
        <v>173</v>
      </c>
      <c r="Q7" t="s">
        <v>113</v>
      </c>
      <c r="R7" t="str">
        <f t="shared" si="6"/>
        <v xml:space="preserve">t.string :realizadoPor </v>
      </c>
      <c r="S7" t="str">
        <f t="shared" si="7"/>
        <v xml:space="preserve">realizadoPor:string </v>
      </c>
      <c r="U7" t="s">
        <v>159</v>
      </c>
      <c r="V7" t="s">
        <v>118</v>
      </c>
      <c r="W7" t="str">
        <f t="shared" si="8"/>
        <v xml:space="preserve">t.date :ultimoMantenimiento </v>
      </c>
      <c r="X7" t="str">
        <f t="shared" si="9"/>
        <v xml:space="preserve">ultimoMantenimiento:date </v>
      </c>
      <c r="AB7" t="str">
        <f t="shared" si="10"/>
        <v/>
      </c>
      <c r="AC7" t="str">
        <f t="shared" si="11"/>
        <v/>
      </c>
      <c r="AG7" t="str">
        <f t="shared" si="12"/>
        <v/>
      </c>
      <c r="AH7" t="str">
        <f t="shared" si="13"/>
        <v/>
      </c>
      <c r="AL7" t="str">
        <f t="shared" si="14"/>
        <v/>
      </c>
      <c r="AM7" t="str">
        <f t="shared" si="15"/>
        <v/>
      </c>
      <c r="AQ7" t="str">
        <f t="shared" si="16"/>
        <v/>
      </c>
      <c r="AR7" t="str">
        <f t="shared" si="17"/>
        <v/>
      </c>
      <c r="AV7" t="str">
        <f t="shared" si="18"/>
        <v/>
      </c>
      <c r="AW7" t="str">
        <f t="shared" si="19"/>
        <v/>
      </c>
      <c r="BA7" t="str">
        <f t="shared" si="20"/>
        <v/>
      </c>
      <c r="BB7" t="str">
        <f t="shared" si="21"/>
        <v/>
      </c>
    </row>
    <row r="8" spans="1:54" x14ac:dyDescent="0.25">
      <c r="A8" t="s">
        <v>144</v>
      </c>
      <c r="B8" t="s">
        <v>118</v>
      </c>
      <c r="C8" t="str">
        <f t="shared" si="0"/>
        <v xml:space="preserve">t.date :fechaCompra </v>
      </c>
      <c r="D8" t="str">
        <f t="shared" si="1"/>
        <v xml:space="preserve">fechaCompra:date </v>
      </c>
      <c r="F8" t="s">
        <v>109</v>
      </c>
      <c r="G8" t="s">
        <v>119</v>
      </c>
      <c r="H8" t="str">
        <f t="shared" si="2"/>
        <v xml:space="preserve">t.text :descripcion </v>
      </c>
      <c r="I8" t="str">
        <f t="shared" si="3"/>
        <v xml:space="preserve">descripcion:text </v>
      </c>
      <c r="M8" t="str">
        <f t="shared" si="4"/>
        <v/>
      </c>
      <c r="N8" t="str">
        <f t="shared" si="5"/>
        <v/>
      </c>
      <c r="P8" t="s">
        <v>109</v>
      </c>
      <c r="Q8" t="s">
        <v>119</v>
      </c>
      <c r="R8" t="str">
        <f t="shared" si="6"/>
        <v xml:space="preserve">t.text :descripcion </v>
      </c>
      <c r="S8" t="str">
        <f t="shared" si="7"/>
        <v xml:space="preserve">descripcion:text </v>
      </c>
      <c r="U8" t="s">
        <v>160</v>
      </c>
      <c r="V8" t="s">
        <v>111</v>
      </c>
      <c r="W8" t="str">
        <f t="shared" si="8"/>
        <v xml:space="preserve">t.integer :frecuencia </v>
      </c>
      <c r="X8" t="str">
        <f t="shared" si="9"/>
        <v xml:space="preserve">frecuencia:integer </v>
      </c>
      <c r="AB8" t="str">
        <f t="shared" si="10"/>
        <v/>
      </c>
      <c r="AC8" t="str">
        <f t="shared" si="11"/>
        <v/>
      </c>
      <c r="AG8" t="str">
        <f t="shared" si="12"/>
        <v/>
      </c>
      <c r="AH8" t="str">
        <f t="shared" si="13"/>
        <v/>
      </c>
      <c r="AL8" t="str">
        <f t="shared" si="14"/>
        <v/>
      </c>
      <c r="AM8" t="str">
        <f t="shared" si="15"/>
        <v/>
      </c>
      <c r="AQ8" t="str">
        <f t="shared" si="16"/>
        <v/>
      </c>
      <c r="AR8" t="str">
        <f t="shared" si="17"/>
        <v/>
      </c>
      <c r="AV8" t="str">
        <f t="shared" si="18"/>
        <v/>
      </c>
      <c r="AW8" t="str">
        <f t="shared" si="19"/>
        <v/>
      </c>
      <c r="BA8" t="str">
        <f t="shared" si="20"/>
        <v/>
      </c>
      <c r="BB8" t="str">
        <f t="shared" si="21"/>
        <v/>
      </c>
    </row>
    <row r="9" spans="1:54" x14ac:dyDescent="0.25">
      <c r="A9" t="s">
        <v>164</v>
      </c>
      <c r="B9" t="s">
        <v>111</v>
      </c>
      <c r="C9" t="str">
        <f t="shared" si="0"/>
        <v xml:space="preserve">t.integer :garantia </v>
      </c>
      <c r="D9" t="str">
        <f t="shared" si="1"/>
        <v xml:space="preserve">garantia:integer </v>
      </c>
      <c r="H9" t="str">
        <f t="shared" si="2"/>
        <v/>
      </c>
      <c r="I9" t="str">
        <f t="shared" si="3"/>
        <v/>
      </c>
      <c r="M9" t="str">
        <f t="shared" si="4"/>
        <v/>
      </c>
      <c r="N9" t="str">
        <f t="shared" si="5"/>
        <v/>
      </c>
      <c r="R9" t="str">
        <f t="shared" si="6"/>
        <v/>
      </c>
      <c r="S9" t="str">
        <f t="shared" si="7"/>
        <v/>
      </c>
      <c r="U9" t="s">
        <v>185</v>
      </c>
      <c r="V9" t="s">
        <v>113</v>
      </c>
      <c r="W9" t="str">
        <f t="shared" si="8"/>
        <v xml:space="preserve">t.string :ubicación </v>
      </c>
      <c r="X9" t="str">
        <f t="shared" si="9"/>
        <v xml:space="preserve">ubicación:string </v>
      </c>
      <c r="AB9" t="str">
        <f t="shared" si="10"/>
        <v/>
      </c>
      <c r="AC9" t="str">
        <f t="shared" si="11"/>
        <v/>
      </c>
      <c r="AG9" t="str">
        <f t="shared" si="12"/>
        <v/>
      </c>
      <c r="AH9" t="str">
        <f t="shared" si="13"/>
        <v/>
      </c>
      <c r="AL9" t="str">
        <f t="shared" si="14"/>
        <v/>
      </c>
      <c r="AM9" t="str">
        <f t="shared" si="15"/>
        <v/>
      </c>
      <c r="AQ9" t="str">
        <f t="shared" si="16"/>
        <v/>
      </c>
      <c r="AR9" t="str">
        <f t="shared" si="17"/>
        <v/>
      </c>
      <c r="AV9" t="str">
        <f t="shared" si="18"/>
        <v/>
      </c>
      <c r="AW9" t="str">
        <f t="shared" si="19"/>
        <v/>
      </c>
      <c r="BA9" t="str">
        <f t="shared" si="20"/>
        <v/>
      </c>
      <c r="BB9" t="str">
        <f t="shared" si="21"/>
        <v/>
      </c>
    </row>
    <row r="10" spans="1:54" x14ac:dyDescent="0.25">
      <c r="A10" t="s">
        <v>145</v>
      </c>
      <c r="B10" t="s">
        <v>113</v>
      </c>
      <c r="C10" t="str">
        <f t="shared" si="0"/>
        <v xml:space="preserve">t.string :marca </v>
      </c>
      <c r="D10" t="str">
        <f t="shared" si="1"/>
        <v xml:space="preserve">marca:string </v>
      </c>
      <c r="H10" t="str">
        <f t="shared" si="2"/>
        <v/>
      </c>
      <c r="I10" t="str">
        <f t="shared" si="3"/>
        <v/>
      </c>
      <c r="M10" t="str">
        <f t="shared" si="4"/>
        <v/>
      </c>
      <c r="N10" t="str">
        <f t="shared" si="5"/>
        <v/>
      </c>
      <c r="R10" t="str">
        <f t="shared" si="6"/>
        <v/>
      </c>
      <c r="S10" t="str">
        <f t="shared" si="7"/>
        <v/>
      </c>
      <c r="W10" t="str">
        <f t="shared" si="8"/>
        <v/>
      </c>
      <c r="X10" t="str">
        <f t="shared" si="9"/>
        <v/>
      </c>
      <c r="AB10" t="str">
        <f t="shared" si="10"/>
        <v/>
      </c>
      <c r="AC10" t="str">
        <f t="shared" si="11"/>
        <v/>
      </c>
      <c r="AG10" t="str">
        <f t="shared" si="12"/>
        <v/>
      </c>
      <c r="AH10" t="str">
        <f t="shared" si="13"/>
        <v/>
      </c>
      <c r="AL10" t="str">
        <f t="shared" si="14"/>
        <v/>
      </c>
      <c r="AM10" t="str">
        <f t="shared" si="15"/>
        <v/>
      </c>
      <c r="AQ10" t="str">
        <f t="shared" si="16"/>
        <v/>
      </c>
      <c r="AR10" t="str">
        <f t="shared" si="17"/>
        <v/>
      </c>
      <c r="AV10" t="str">
        <f t="shared" si="18"/>
        <v/>
      </c>
      <c r="AW10" t="str">
        <f t="shared" si="19"/>
        <v/>
      </c>
      <c r="BA10" t="str">
        <f t="shared" si="20"/>
        <v/>
      </c>
      <c r="BB10" t="str">
        <f t="shared" si="21"/>
        <v/>
      </c>
    </row>
    <row r="11" spans="1:54" x14ac:dyDescent="0.25">
      <c r="A11" t="s">
        <v>146</v>
      </c>
      <c r="B11" t="s">
        <v>113</v>
      </c>
      <c r="C11" t="str">
        <f t="shared" si="0"/>
        <v xml:space="preserve">t.string :so </v>
      </c>
      <c r="D11" t="str">
        <f t="shared" si="1"/>
        <v xml:space="preserve">so:string </v>
      </c>
      <c r="H11" t="str">
        <f t="shared" si="2"/>
        <v/>
      </c>
      <c r="I11" t="str">
        <f t="shared" si="3"/>
        <v/>
      </c>
      <c r="M11" t="str">
        <f t="shared" si="4"/>
        <v/>
      </c>
      <c r="N11" t="str">
        <f t="shared" si="5"/>
        <v/>
      </c>
      <c r="R11" t="str">
        <f t="shared" si="6"/>
        <v/>
      </c>
      <c r="S11" t="str">
        <f t="shared" si="7"/>
        <v/>
      </c>
      <c r="W11" t="str">
        <f t="shared" si="8"/>
        <v/>
      </c>
      <c r="X11" t="str">
        <f t="shared" si="9"/>
        <v/>
      </c>
      <c r="AB11" t="str">
        <f t="shared" si="10"/>
        <v/>
      </c>
      <c r="AC11" t="str">
        <f t="shared" si="11"/>
        <v/>
      </c>
      <c r="AG11" t="str">
        <f t="shared" si="12"/>
        <v/>
      </c>
      <c r="AH11" t="str">
        <f t="shared" si="13"/>
        <v/>
      </c>
      <c r="AL11" t="str">
        <f t="shared" si="14"/>
        <v/>
      </c>
      <c r="AM11" t="str">
        <f t="shared" si="15"/>
        <v/>
      </c>
      <c r="AQ11" t="str">
        <f t="shared" si="16"/>
        <v/>
      </c>
      <c r="AR11" t="str">
        <f t="shared" si="17"/>
        <v/>
      </c>
      <c r="AV11" t="str">
        <f t="shared" si="18"/>
        <v/>
      </c>
      <c r="AW11" t="str">
        <f t="shared" si="19"/>
        <v/>
      </c>
      <c r="BA11" t="str">
        <f t="shared" si="20"/>
        <v/>
      </c>
      <c r="BB11" t="str">
        <f t="shared" si="21"/>
        <v/>
      </c>
    </row>
    <row r="12" spans="1:54" x14ac:dyDescent="0.25">
      <c r="A12" t="s">
        <v>147</v>
      </c>
      <c r="B12" t="s">
        <v>113</v>
      </c>
      <c r="C12" t="str">
        <f t="shared" si="0"/>
        <v xml:space="preserve">t.string :serialSo </v>
      </c>
      <c r="D12" t="str">
        <f t="shared" si="1"/>
        <v xml:space="preserve">serialSo:string </v>
      </c>
      <c r="H12" t="str">
        <f t="shared" si="2"/>
        <v/>
      </c>
      <c r="I12" t="str">
        <f t="shared" si="3"/>
        <v/>
      </c>
      <c r="M12" t="str">
        <f t="shared" si="4"/>
        <v/>
      </c>
      <c r="N12" t="str">
        <f t="shared" si="5"/>
        <v/>
      </c>
      <c r="R12" t="str">
        <f t="shared" si="6"/>
        <v/>
      </c>
      <c r="S12" t="str">
        <f t="shared" si="7"/>
        <v/>
      </c>
      <c r="W12" t="str">
        <f t="shared" si="8"/>
        <v/>
      </c>
      <c r="X12" t="str">
        <f t="shared" si="9"/>
        <v/>
      </c>
      <c r="AB12" t="str">
        <f t="shared" si="10"/>
        <v/>
      </c>
      <c r="AC12" t="str">
        <f t="shared" si="11"/>
        <v/>
      </c>
      <c r="AG12" t="str">
        <f t="shared" si="12"/>
        <v/>
      </c>
      <c r="AH12" t="str">
        <f t="shared" si="13"/>
        <v/>
      </c>
      <c r="AL12" t="str">
        <f t="shared" si="14"/>
        <v/>
      </c>
      <c r="AM12" t="str">
        <f t="shared" si="15"/>
        <v/>
      </c>
      <c r="AQ12" t="str">
        <f t="shared" si="16"/>
        <v/>
      </c>
      <c r="AR12" t="str">
        <f t="shared" si="17"/>
        <v/>
      </c>
      <c r="AV12" t="str">
        <f t="shared" si="18"/>
        <v/>
      </c>
      <c r="AW12" t="str">
        <f t="shared" si="19"/>
        <v/>
      </c>
      <c r="BA12" t="str">
        <f t="shared" si="20"/>
        <v/>
      </c>
      <c r="BB12" t="str">
        <f t="shared" si="21"/>
        <v/>
      </c>
    </row>
    <row r="13" spans="1:54" x14ac:dyDescent="0.25">
      <c r="A13" t="s">
        <v>148</v>
      </c>
      <c r="B13" t="s">
        <v>113</v>
      </c>
      <c r="C13" t="str">
        <f t="shared" si="0"/>
        <v xml:space="preserve">t.string :office </v>
      </c>
      <c r="D13" t="str">
        <f t="shared" si="1"/>
        <v xml:space="preserve">office:string </v>
      </c>
      <c r="H13" t="str">
        <f t="shared" si="2"/>
        <v/>
      </c>
      <c r="I13" t="str">
        <f t="shared" si="3"/>
        <v/>
      </c>
      <c r="M13" t="str">
        <f t="shared" si="4"/>
        <v/>
      </c>
      <c r="N13" t="str">
        <f t="shared" si="5"/>
        <v/>
      </c>
      <c r="R13" t="str">
        <f t="shared" si="6"/>
        <v/>
      </c>
      <c r="S13" t="str">
        <f t="shared" si="7"/>
        <v/>
      </c>
      <c r="W13" t="str">
        <f t="shared" si="8"/>
        <v/>
      </c>
      <c r="X13" t="str">
        <f t="shared" si="9"/>
        <v/>
      </c>
      <c r="AB13" t="str">
        <f t="shared" si="10"/>
        <v/>
      </c>
      <c r="AC13" t="str">
        <f t="shared" si="11"/>
        <v/>
      </c>
      <c r="AG13" t="str">
        <f t="shared" si="12"/>
        <v/>
      </c>
      <c r="AH13" t="str">
        <f t="shared" si="13"/>
        <v/>
      </c>
      <c r="AL13" t="str">
        <f t="shared" si="14"/>
        <v/>
      </c>
      <c r="AM13" t="str">
        <f t="shared" si="15"/>
        <v/>
      </c>
      <c r="AQ13" t="str">
        <f t="shared" si="16"/>
        <v/>
      </c>
      <c r="AR13" t="str">
        <f t="shared" si="17"/>
        <v/>
      </c>
      <c r="AV13" t="str">
        <f t="shared" si="18"/>
        <v/>
      </c>
      <c r="AW13" t="str">
        <f t="shared" si="19"/>
        <v/>
      </c>
      <c r="BA13" t="str">
        <f t="shared" si="20"/>
        <v/>
      </c>
      <c r="BB13" t="str">
        <f t="shared" si="21"/>
        <v/>
      </c>
    </row>
    <row r="14" spans="1:54" x14ac:dyDescent="0.25">
      <c r="A14" t="s">
        <v>149</v>
      </c>
      <c r="B14" t="s">
        <v>113</v>
      </c>
      <c r="C14" t="str">
        <f t="shared" si="0"/>
        <v xml:space="preserve">t.string :serialOffice </v>
      </c>
      <c r="D14" t="str">
        <f t="shared" si="1"/>
        <v xml:space="preserve">serialOffice:string </v>
      </c>
      <c r="H14" t="str">
        <f t="shared" si="2"/>
        <v/>
      </c>
      <c r="I14" t="str">
        <f t="shared" si="3"/>
        <v/>
      </c>
      <c r="M14" t="str">
        <f t="shared" si="4"/>
        <v/>
      </c>
      <c r="N14" t="str">
        <f t="shared" si="5"/>
        <v/>
      </c>
      <c r="R14" t="str">
        <f t="shared" si="6"/>
        <v/>
      </c>
      <c r="S14" t="str">
        <f t="shared" si="7"/>
        <v/>
      </c>
      <c r="W14" t="str">
        <f t="shared" si="8"/>
        <v/>
      </c>
      <c r="X14" t="str">
        <f t="shared" si="9"/>
        <v/>
      </c>
      <c r="AB14" t="str">
        <f t="shared" si="10"/>
        <v/>
      </c>
      <c r="AC14" t="str">
        <f t="shared" si="11"/>
        <v/>
      </c>
      <c r="AG14" t="str">
        <f t="shared" si="12"/>
        <v/>
      </c>
      <c r="AH14" t="str">
        <f t="shared" si="13"/>
        <v/>
      </c>
      <c r="AL14" t="str">
        <f t="shared" si="14"/>
        <v/>
      </c>
      <c r="AM14" t="str">
        <f t="shared" si="15"/>
        <v/>
      </c>
      <c r="AQ14" t="str">
        <f t="shared" si="16"/>
        <v/>
      </c>
      <c r="AR14" t="str">
        <f t="shared" si="17"/>
        <v/>
      </c>
      <c r="AV14" t="str">
        <f t="shared" si="18"/>
        <v/>
      </c>
      <c r="AW14" t="str">
        <f t="shared" si="19"/>
        <v/>
      </c>
      <c r="BA14" t="str">
        <f t="shared" si="20"/>
        <v/>
      </c>
      <c r="BB14" t="str">
        <f t="shared" si="21"/>
        <v/>
      </c>
    </row>
    <row r="15" spans="1:54" x14ac:dyDescent="0.25">
      <c r="A15" t="s">
        <v>150</v>
      </c>
      <c r="B15" t="s">
        <v>113</v>
      </c>
      <c r="C15" t="str">
        <f t="shared" si="0"/>
        <v xml:space="preserve">t.string :procesador </v>
      </c>
      <c r="D15" t="str">
        <f t="shared" si="1"/>
        <v xml:space="preserve">procesador:string </v>
      </c>
      <c r="H15" t="str">
        <f t="shared" si="2"/>
        <v/>
      </c>
      <c r="I15" t="str">
        <f t="shared" si="3"/>
        <v/>
      </c>
      <c r="M15" t="str">
        <f t="shared" si="4"/>
        <v/>
      </c>
      <c r="N15" t="str">
        <f t="shared" si="5"/>
        <v/>
      </c>
      <c r="R15" t="str">
        <f t="shared" si="6"/>
        <v/>
      </c>
      <c r="S15" t="str">
        <f t="shared" si="7"/>
        <v/>
      </c>
      <c r="W15" t="str">
        <f t="shared" si="8"/>
        <v/>
      </c>
      <c r="X15" t="str">
        <f t="shared" si="9"/>
        <v/>
      </c>
      <c r="AB15" t="str">
        <f t="shared" si="10"/>
        <v/>
      </c>
      <c r="AC15" t="str">
        <f t="shared" si="11"/>
        <v/>
      </c>
      <c r="AG15" t="str">
        <f t="shared" si="12"/>
        <v/>
      </c>
      <c r="AH15" t="str">
        <f t="shared" si="13"/>
        <v/>
      </c>
      <c r="AL15" t="str">
        <f t="shared" si="14"/>
        <v/>
      </c>
      <c r="AM15" t="str">
        <f t="shared" si="15"/>
        <v/>
      </c>
      <c r="AQ15" t="str">
        <f t="shared" si="16"/>
        <v/>
      </c>
      <c r="AR15" t="str">
        <f t="shared" si="17"/>
        <v/>
      </c>
      <c r="AV15" t="str">
        <f t="shared" si="18"/>
        <v/>
      </c>
      <c r="AW15" t="str">
        <f t="shared" si="19"/>
        <v/>
      </c>
      <c r="BA15" t="str">
        <f t="shared" si="20"/>
        <v/>
      </c>
      <c r="BB15" t="str">
        <f t="shared" si="21"/>
        <v/>
      </c>
    </row>
    <row r="16" spans="1:54" x14ac:dyDescent="0.25">
      <c r="A16" t="s">
        <v>151</v>
      </c>
      <c r="B16" t="s">
        <v>111</v>
      </c>
      <c r="C16" t="str">
        <f t="shared" si="0"/>
        <v xml:space="preserve">t.integer :velocidad </v>
      </c>
      <c r="D16" t="str">
        <f t="shared" si="1"/>
        <v xml:space="preserve">velocidad:integer </v>
      </c>
      <c r="H16" t="str">
        <f t="shared" si="2"/>
        <v/>
      </c>
      <c r="I16" t="str">
        <f t="shared" si="3"/>
        <v/>
      </c>
      <c r="M16" t="str">
        <f t="shared" si="4"/>
        <v/>
      </c>
      <c r="N16" t="str">
        <f t="shared" si="5"/>
        <v/>
      </c>
      <c r="R16" t="str">
        <f t="shared" si="6"/>
        <v/>
      </c>
      <c r="S16" t="str">
        <f t="shared" si="7"/>
        <v/>
      </c>
      <c r="W16" t="str">
        <f t="shared" si="8"/>
        <v/>
      </c>
      <c r="X16" t="str">
        <f t="shared" si="9"/>
        <v/>
      </c>
      <c r="AB16" t="str">
        <f t="shared" si="10"/>
        <v/>
      </c>
      <c r="AC16" t="str">
        <f t="shared" si="11"/>
        <v/>
      </c>
      <c r="AG16" t="str">
        <f t="shared" si="12"/>
        <v/>
      </c>
      <c r="AH16" t="str">
        <f t="shared" si="13"/>
        <v/>
      </c>
      <c r="AL16" t="str">
        <f t="shared" si="14"/>
        <v/>
      </c>
      <c r="AM16" t="str">
        <f t="shared" si="15"/>
        <v/>
      </c>
      <c r="AQ16" t="str">
        <f t="shared" si="16"/>
        <v/>
      </c>
      <c r="AR16" t="str">
        <f t="shared" si="17"/>
        <v/>
      </c>
      <c r="AV16" t="str">
        <f t="shared" si="18"/>
        <v/>
      </c>
      <c r="AW16" t="str">
        <f t="shared" si="19"/>
        <v/>
      </c>
      <c r="BA16" t="str">
        <f t="shared" si="20"/>
        <v/>
      </c>
      <c r="BB16" t="str">
        <f t="shared" si="21"/>
        <v/>
      </c>
    </row>
    <row r="17" spans="1:54" x14ac:dyDescent="0.25">
      <c r="A17" t="s">
        <v>152</v>
      </c>
      <c r="B17" t="s">
        <v>111</v>
      </c>
      <c r="C17" t="str">
        <f t="shared" si="0"/>
        <v xml:space="preserve">t.integer :ram </v>
      </c>
      <c r="D17" t="str">
        <f t="shared" si="1"/>
        <v xml:space="preserve">ram:integer </v>
      </c>
      <c r="H17" t="str">
        <f t="shared" si="2"/>
        <v/>
      </c>
      <c r="I17" t="str">
        <f t="shared" si="3"/>
        <v/>
      </c>
      <c r="M17" t="str">
        <f t="shared" si="4"/>
        <v/>
      </c>
      <c r="N17" t="str">
        <f t="shared" si="5"/>
        <v/>
      </c>
      <c r="R17" t="str">
        <f t="shared" si="6"/>
        <v/>
      </c>
      <c r="S17" t="str">
        <f t="shared" si="7"/>
        <v/>
      </c>
      <c r="W17" t="str">
        <f t="shared" si="8"/>
        <v/>
      </c>
      <c r="X17" t="str">
        <f t="shared" si="9"/>
        <v/>
      </c>
      <c r="AB17" t="str">
        <f t="shared" si="10"/>
        <v/>
      </c>
      <c r="AC17" t="str">
        <f t="shared" si="11"/>
        <v/>
      </c>
      <c r="AG17" t="str">
        <f t="shared" si="12"/>
        <v/>
      </c>
      <c r="AH17" t="str">
        <f t="shared" si="13"/>
        <v/>
      </c>
      <c r="AL17" t="str">
        <f t="shared" si="14"/>
        <v/>
      </c>
      <c r="AM17" t="str">
        <f t="shared" si="15"/>
        <v/>
      </c>
      <c r="AQ17" t="str">
        <f t="shared" si="16"/>
        <v/>
      </c>
      <c r="AR17" t="str">
        <f t="shared" si="17"/>
        <v/>
      </c>
      <c r="AV17" t="str">
        <f t="shared" si="18"/>
        <v/>
      </c>
      <c r="AW17" t="str">
        <f t="shared" si="19"/>
        <v/>
      </c>
      <c r="BA17" t="str">
        <f t="shared" si="20"/>
        <v/>
      </c>
      <c r="BB17" t="str">
        <f t="shared" si="21"/>
        <v/>
      </c>
    </row>
    <row r="18" spans="1:54" x14ac:dyDescent="0.25">
      <c r="A18" t="s">
        <v>153</v>
      </c>
      <c r="B18" t="s">
        <v>111</v>
      </c>
      <c r="C18" t="str">
        <f t="shared" si="0"/>
        <v xml:space="preserve">t.integer :discoDuro </v>
      </c>
      <c r="D18" t="str">
        <f t="shared" si="1"/>
        <v xml:space="preserve">discoDuro:integer </v>
      </c>
      <c r="H18" t="str">
        <f t="shared" si="2"/>
        <v/>
      </c>
      <c r="I18" t="str">
        <f t="shared" si="3"/>
        <v/>
      </c>
      <c r="M18" t="str">
        <f t="shared" si="4"/>
        <v/>
      </c>
      <c r="N18" t="str">
        <f t="shared" si="5"/>
        <v/>
      </c>
      <c r="R18" t="str">
        <f t="shared" si="6"/>
        <v/>
      </c>
      <c r="S18" t="str">
        <f t="shared" si="7"/>
        <v/>
      </c>
      <c r="W18" t="str">
        <f t="shared" si="8"/>
        <v/>
      </c>
      <c r="X18" t="str">
        <f t="shared" si="9"/>
        <v/>
      </c>
      <c r="AB18" t="str">
        <f t="shared" si="10"/>
        <v/>
      </c>
      <c r="AC18" t="str">
        <f t="shared" si="11"/>
        <v/>
      </c>
      <c r="AG18" t="str">
        <f t="shared" si="12"/>
        <v/>
      </c>
      <c r="AH18" t="str">
        <f t="shared" si="13"/>
        <v/>
      </c>
      <c r="AL18" t="str">
        <f t="shared" si="14"/>
        <v/>
      </c>
      <c r="AM18" t="str">
        <f t="shared" si="15"/>
        <v/>
      </c>
      <c r="AQ18" t="str">
        <f t="shared" si="16"/>
        <v/>
      </c>
      <c r="AR18" t="str">
        <f t="shared" si="17"/>
        <v/>
      </c>
      <c r="AV18" t="str">
        <f t="shared" si="18"/>
        <v/>
      </c>
      <c r="AW18" t="str">
        <f t="shared" si="19"/>
        <v/>
      </c>
      <c r="BA18" t="str">
        <f t="shared" si="20"/>
        <v/>
      </c>
      <c r="BB18" t="str">
        <f t="shared" si="21"/>
        <v/>
      </c>
    </row>
    <row r="19" spans="1:54" x14ac:dyDescent="0.25">
      <c r="A19" t="s">
        <v>154</v>
      </c>
      <c r="B19" t="s">
        <v>165</v>
      </c>
      <c r="C19" t="str">
        <f t="shared" si="0"/>
        <v xml:space="preserve">t.boolean :antivirus </v>
      </c>
      <c r="D19" t="str">
        <f t="shared" si="1"/>
        <v xml:space="preserve">antivirus:boolean </v>
      </c>
      <c r="H19" t="str">
        <f t="shared" si="2"/>
        <v/>
      </c>
      <c r="I19" t="str">
        <f t="shared" si="3"/>
        <v/>
      </c>
      <c r="M19" t="str">
        <f t="shared" si="4"/>
        <v/>
      </c>
      <c r="N19" t="str">
        <f t="shared" si="5"/>
        <v/>
      </c>
      <c r="R19" t="str">
        <f t="shared" si="6"/>
        <v/>
      </c>
      <c r="S19" t="str">
        <f t="shared" si="7"/>
        <v/>
      </c>
      <c r="W19" t="str">
        <f t="shared" si="8"/>
        <v/>
      </c>
      <c r="X19" t="str">
        <f t="shared" si="9"/>
        <v/>
      </c>
      <c r="AB19" t="str">
        <f t="shared" si="10"/>
        <v/>
      </c>
      <c r="AC19" t="str">
        <f t="shared" si="11"/>
        <v/>
      </c>
      <c r="AG19" t="str">
        <f t="shared" si="12"/>
        <v/>
      </c>
      <c r="AH19" t="str">
        <f t="shared" si="13"/>
        <v/>
      </c>
      <c r="AL19" t="str">
        <f t="shared" si="14"/>
        <v/>
      </c>
      <c r="AM19" t="str">
        <f t="shared" si="15"/>
        <v/>
      </c>
      <c r="AQ19" t="str">
        <f t="shared" si="16"/>
        <v/>
      </c>
      <c r="AR19" t="str">
        <f t="shared" si="17"/>
        <v/>
      </c>
      <c r="AV19" t="str">
        <f t="shared" si="18"/>
        <v/>
      </c>
      <c r="AW19" t="str">
        <f t="shared" si="19"/>
        <v/>
      </c>
      <c r="BA19" t="str">
        <f t="shared" si="20"/>
        <v/>
      </c>
      <c r="BB19" t="str">
        <f t="shared" si="21"/>
        <v/>
      </c>
    </row>
    <row r="20" spans="1:54" x14ac:dyDescent="0.25">
      <c r="A20" t="s">
        <v>155</v>
      </c>
      <c r="B20" t="s">
        <v>165</v>
      </c>
      <c r="C20" t="str">
        <f t="shared" si="0"/>
        <v xml:space="preserve">t.boolean :cdrom </v>
      </c>
      <c r="D20" t="str">
        <f t="shared" si="1"/>
        <v xml:space="preserve">cdrom:boolean </v>
      </c>
      <c r="H20" t="str">
        <f t="shared" si="2"/>
        <v/>
      </c>
      <c r="I20" t="str">
        <f t="shared" si="3"/>
        <v/>
      </c>
      <c r="M20" t="str">
        <f t="shared" si="4"/>
        <v/>
      </c>
      <c r="N20" t="str">
        <f t="shared" si="5"/>
        <v/>
      </c>
      <c r="R20" t="str">
        <f t="shared" si="6"/>
        <v/>
      </c>
      <c r="S20" t="str">
        <f t="shared" si="7"/>
        <v/>
      </c>
      <c r="W20" t="str">
        <f t="shared" si="8"/>
        <v/>
      </c>
      <c r="X20" t="str">
        <f t="shared" si="9"/>
        <v/>
      </c>
      <c r="AB20" t="str">
        <f t="shared" si="10"/>
        <v/>
      </c>
      <c r="AC20" t="str">
        <f t="shared" si="11"/>
        <v/>
      </c>
      <c r="AG20" t="str">
        <f t="shared" si="12"/>
        <v/>
      </c>
      <c r="AH20" t="str">
        <f t="shared" si="13"/>
        <v/>
      </c>
      <c r="AL20" t="str">
        <f t="shared" si="14"/>
        <v/>
      </c>
      <c r="AM20" t="str">
        <f t="shared" si="15"/>
        <v/>
      </c>
      <c r="AQ20" t="str">
        <f t="shared" si="16"/>
        <v/>
      </c>
      <c r="AR20" t="str">
        <f t="shared" si="17"/>
        <v/>
      </c>
      <c r="AV20" t="str">
        <f t="shared" si="18"/>
        <v/>
      </c>
      <c r="AW20" t="str">
        <f t="shared" si="19"/>
        <v/>
      </c>
      <c r="BA20" t="str">
        <f t="shared" si="20"/>
        <v/>
      </c>
      <c r="BB20" t="str">
        <f t="shared" si="21"/>
        <v/>
      </c>
    </row>
    <row r="21" spans="1:54" x14ac:dyDescent="0.25">
      <c r="A21" t="s">
        <v>156</v>
      </c>
      <c r="B21" t="s">
        <v>165</v>
      </c>
      <c r="C21" t="str">
        <f t="shared" si="0"/>
        <v xml:space="preserve">t.boolean :d312 </v>
      </c>
      <c r="D21" t="str">
        <f t="shared" si="1"/>
        <v xml:space="preserve">d312:boolean </v>
      </c>
      <c r="H21" t="str">
        <f t="shared" si="2"/>
        <v/>
      </c>
      <c r="I21" t="str">
        <f t="shared" si="3"/>
        <v/>
      </c>
      <c r="M21" t="str">
        <f t="shared" si="4"/>
        <v/>
      </c>
      <c r="N21" t="str">
        <f t="shared" si="5"/>
        <v/>
      </c>
      <c r="R21" t="str">
        <f t="shared" si="6"/>
        <v/>
      </c>
      <c r="S21" t="str">
        <f t="shared" si="7"/>
        <v/>
      </c>
      <c r="W21" t="str">
        <f t="shared" si="8"/>
        <v/>
      </c>
      <c r="X21" t="str">
        <f t="shared" si="9"/>
        <v/>
      </c>
      <c r="AB21" t="str">
        <f t="shared" si="10"/>
        <v/>
      </c>
      <c r="AC21" t="str">
        <f t="shared" si="11"/>
        <v/>
      </c>
      <c r="AG21" t="str">
        <f t="shared" si="12"/>
        <v/>
      </c>
      <c r="AH21" t="str">
        <f t="shared" si="13"/>
        <v/>
      </c>
      <c r="AL21" t="str">
        <f t="shared" si="14"/>
        <v/>
      </c>
      <c r="AM21" t="str">
        <f t="shared" si="15"/>
        <v/>
      </c>
      <c r="AQ21" t="str">
        <f t="shared" si="16"/>
        <v/>
      </c>
      <c r="AR21" t="str">
        <f t="shared" si="17"/>
        <v/>
      </c>
      <c r="AV21" t="str">
        <f t="shared" si="18"/>
        <v/>
      </c>
      <c r="AW21" t="str">
        <f t="shared" si="19"/>
        <v/>
      </c>
      <c r="BA21" t="str">
        <f t="shared" si="20"/>
        <v/>
      </c>
      <c r="BB21" t="str">
        <f t="shared" si="21"/>
        <v/>
      </c>
    </row>
    <row r="22" spans="1:54" x14ac:dyDescent="0.25">
      <c r="A22" t="s">
        <v>157</v>
      </c>
      <c r="B22" t="s">
        <v>165</v>
      </c>
      <c r="C22" t="str">
        <f t="shared" si="0"/>
        <v xml:space="preserve">t.boolean :lectorMemorias </v>
      </c>
      <c r="D22" t="str">
        <f t="shared" si="1"/>
        <v xml:space="preserve">lectorMemorias:boolean </v>
      </c>
      <c r="H22" t="str">
        <f t="shared" si="2"/>
        <v/>
      </c>
      <c r="I22" t="str">
        <f t="shared" si="3"/>
        <v/>
      </c>
      <c r="M22" t="str">
        <f t="shared" si="4"/>
        <v/>
      </c>
      <c r="N22" t="str">
        <f t="shared" si="5"/>
        <v/>
      </c>
      <c r="R22" t="str">
        <f t="shared" si="6"/>
        <v/>
      </c>
      <c r="S22" t="str">
        <f t="shared" si="7"/>
        <v/>
      </c>
      <c r="W22" t="str">
        <f t="shared" si="8"/>
        <v/>
      </c>
      <c r="X22" t="str">
        <f t="shared" si="9"/>
        <v/>
      </c>
      <c r="AB22" t="str">
        <f t="shared" si="10"/>
        <v/>
      </c>
      <c r="AC22" t="str">
        <f t="shared" si="11"/>
        <v/>
      </c>
      <c r="AG22" t="str">
        <f t="shared" si="12"/>
        <v/>
      </c>
      <c r="AH22" t="str">
        <f t="shared" si="13"/>
        <v/>
      </c>
      <c r="AL22" t="str">
        <f t="shared" si="14"/>
        <v/>
      </c>
      <c r="AM22" t="str">
        <f t="shared" si="15"/>
        <v/>
      </c>
      <c r="AQ22" t="str">
        <f t="shared" si="16"/>
        <v/>
      </c>
      <c r="AR22" t="str">
        <f t="shared" si="17"/>
        <v/>
      </c>
      <c r="AV22" t="str">
        <f t="shared" si="18"/>
        <v/>
      </c>
      <c r="AW22" t="str">
        <f t="shared" si="19"/>
        <v/>
      </c>
      <c r="BA22" t="str">
        <f t="shared" si="20"/>
        <v/>
      </c>
      <c r="BB22" t="str">
        <f t="shared" si="21"/>
        <v/>
      </c>
    </row>
    <row r="23" spans="1:54" x14ac:dyDescent="0.25">
      <c r="A23" t="s">
        <v>158</v>
      </c>
      <c r="B23" t="s">
        <v>165</v>
      </c>
      <c r="C23" t="str">
        <f t="shared" si="0"/>
        <v xml:space="preserve">t.boolean :internet </v>
      </c>
      <c r="D23" t="str">
        <f t="shared" si="1"/>
        <v xml:space="preserve">internet:boolean </v>
      </c>
      <c r="H23" t="str">
        <f t="shared" si="2"/>
        <v/>
      </c>
      <c r="I23" t="str">
        <f t="shared" si="3"/>
        <v/>
      </c>
      <c r="M23" t="str">
        <f t="shared" si="4"/>
        <v/>
      </c>
      <c r="N23" t="str">
        <f t="shared" si="5"/>
        <v/>
      </c>
      <c r="R23" t="str">
        <f t="shared" si="6"/>
        <v/>
      </c>
      <c r="S23" t="str">
        <f t="shared" si="7"/>
        <v/>
      </c>
      <c r="W23" t="str">
        <f t="shared" si="8"/>
        <v/>
      </c>
      <c r="X23" t="str">
        <f t="shared" si="9"/>
        <v/>
      </c>
      <c r="AB23" t="str">
        <f t="shared" si="10"/>
        <v/>
      </c>
      <c r="AC23" t="str">
        <f t="shared" si="11"/>
        <v/>
      </c>
      <c r="AG23" t="str">
        <f t="shared" si="12"/>
        <v/>
      </c>
      <c r="AH23" t="str">
        <f t="shared" si="13"/>
        <v/>
      </c>
      <c r="AL23" t="str">
        <f t="shared" si="14"/>
        <v/>
      </c>
      <c r="AM23" t="str">
        <f t="shared" si="15"/>
        <v/>
      </c>
      <c r="AQ23" t="str">
        <f t="shared" si="16"/>
        <v/>
      </c>
      <c r="AR23" t="str">
        <f t="shared" si="17"/>
        <v/>
      </c>
      <c r="AV23" t="str">
        <f t="shared" si="18"/>
        <v/>
      </c>
      <c r="AW23" t="str">
        <f t="shared" si="19"/>
        <v/>
      </c>
      <c r="BA23" t="str">
        <f t="shared" si="20"/>
        <v/>
      </c>
      <c r="BB23" t="str">
        <f t="shared" si="21"/>
        <v/>
      </c>
    </row>
    <row r="24" spans="1:54" x14ac:dyDescent="0.25">
      <c r="A24" t="s">
        <v>159</v>
      </c>
      <c r="B24" t="s">
        <v>118</v>
      </c>
      <c r="C24" t="str">
        <f t="shared" si="0"/>
        <v xml:space="preserve">t.date :ultimoMantenimiento </v>
      </c>
      <c r="D24" t="str">
        <f t="shared" si="1"/>
        <v xml:space="preserve">ultimoMantenimiento:date </v>
      </c>
      <c r="H24" t="str">
        <f t="shared" si="2"/>
        <v/>
      </c>
      <c r="I24" t="str">
        <f t="shared" si="3"/>
        <v/>
      </c>
      <c r="M24" t="str">
        <f t="shared" si="4"/>
        <v/>
      </c>
      <c r="N24" t="str">
        <f t="shared" si="5"/>
        <v/>
      </c>
      <c r="R24" t="str">
        <f t="shared" si="6"/>
        <v/>
      </c>
      <c r="S24" t="str">
        <f t="shared" si="7"/>
        <v/>
      </c>
      <c r="W24" t="str">
        <f t="shared" si="8"/>
        <v/>
      </c>
      <c r="X24" t="str">
        <f t="shared" si="9"/>
        <v/>
      </c>
      <c r="AB24" t="str">
        <f t="shared" si="10"/>
        <v/>
      </c>
      <c r="AC24" t="str">
        <f t="shared" si="11"/>
        <v/>
      </c>
      <c r="AG24" t="str">
        <f t="shared" si="12"/>
        <v/>
      </c>
      <c r="AH24" t="str">
        <f t="shared" si="13"/>
        <v/>
      </c>
      <c r="AL24" t="str">
        <f t="shared" si="14"/>
        <v/>
      </c>
      <c r="AM24" t="str">
        <f t="shared" si="15"/>
        <v/>
      </c>
      <c r="AQ24" t="str">
        <f t="shared" si="16"/>
        <v/>
      </c>
      <c r="AR24" t="str">
        <f t="shared" si="17"/>
        <v/>
      </c>
      <c r="AV24" t="str">
        <f t="shared" si="18"/>
        <v/>
      </c>
      <c r="AW24" t="str">
        <f t="shared" si="19"/>
        <v/>
      </c>
      <c r="BA24" t="str">
        <f t="shared" si="20"/>
        <v/>
      </c>
      <c r="BB24" t="str">
        <f t="shared" si="21"/>
        <v/>
      </c>
    </row>
    <row r="25" spans="1:54" x14ac:dyDescent="0.25">
      <c r="A25" t="s">
        <v>160</v>
      </c>
      <c r="B25" t="s">
        <v>111</v>
      </c>
      <c r="C25" t="str">
        <f t="shared" si="0"/>
        <v xml:space="preserve">t.integer :frecuencia </v>
      </c>
      <c r="D25" t="str">
        <f t="shared" si="1"/>
        <v xml:space="preserve">frecuencia:integer </v>
      </c>
      <c r="H25" t="str">
        <f t="shared" si="2"/>
        <v/>
      </c>
      <c r="I25" t="str">
        <f t="shared" si="3"/>
        <v/>
      </c>
      <c r="M25" t="str">
        <f t="shared" si="4"/>
        <v/>
      </c>
      <c r="N25" t="str">
        <f t="shared" si="5"/>
        <v/>
      </c>
      <c r="R25" t="str">
        <f t="shared" si="6"/>
        <v/>
      </c>
      <c r="S25" t="str">
        <f t="shared" si="7"/>
        <v/>
      </c>
      <c r="W25" t="str">
        <f t="shared" si="8"/>
        <v/>
      </c>
      <c r="X25" t="str">
        <f t="shared" si="9"/>
        <v/>
      </c>
      <c r="AB25" t="str">
        <f t="shared" si="10"/>
        <v/>
      </c>
      <c r="AC25" t="str">
        <f t="shared" si="11"/>
        <v/>
      </c>
      <c r="AG25" t="str">
        <f t="shared" si="12"/>
        <v/>
      </c>
      <c r="AH25" t="str">
        <f t="shared" si="13"/>
        <v/>
      </c>
      <c r="AL25" t="str">
        <f t="shared" si="14"/>
        <v/>
      </c>
      <c r="AM25" t="str">
        <f t="shared" si="15"/>
        <v/>
      </c>
      <c r="AQ25" t="str">
        <f t="shared" si="16"/>
        <v/>
      </c>
      <c r="AR25" t="str">
        <f t="shared" si="17"/>
        <v/>
      </c>
      <c r="AV25" t="str">
        <f t="shared" si="18"/>
        <v/>
      </c>
      <c r="AW25" t="str">
        <f t="shared" si="19"/>
        <v/>
      </c>
      <c r="BA25" t="str">
        <f t="shared" si="20"/>
        <v/>
      </c>
      <c r="BB25" t="str">
        <f t="shared" si="21"/>
        <v/>
      </c>
    </row>
    <row r="26" spans="1:54" x14ac:dyDescent="0.25">
      <c r="A26" t="s">
        <v>161</v>
      </c>
      <c r="B26" t="s">
        <v>113</v>
      </c>
      <c r="C26" t="str">
        <f t="shared" si="0"/>
        <v xml:space="preserve">t.string :usuarioComputador </v>
      </c>
      <c r="D26" t="str">
        <f t="shared" si="1"/>
        <v xml:space="preserve">usuarioComputador:string </v>
      </c>
      <c r="H26" t="str">
        <f t="shared" si="2"/>
        <v/>
      </c>
      <c r="M26" t="str">
        <f t="shared" si="4"/>
        <v/>
      </c>
      <c r="R26" t="str">
        <f t="shared" si="6"/>
        <v/>
      </c>
      <c r="W26" t="str">
        <f t="shared" si="8"/>
        <v/>
      </c>
      <c r="AB26" t="str">
        <f t="shared" si="10"/>
        <v/>
      </c>
      <c r="AG26" t="str">
        <f t="shared" si="12"/>
        <v/>
      </c>
      <c r="AL26" t="str">
        <f t="shared" si="14"/>
        <v/>
      </c>
      <c r="AQ26" t="str">
        <f t="shared" si="16"/>
        <v/>
      </c>
      <c r="AV26" t="str">
        <f t="shared" si="18"/>
        <v/>
      </c>
      <c r="BA26" t="str">
        <f t="shared" si="20"/>
        <v/>
      </c>
    </row>
    <row r="27" spans="1:54" x14ac:dyDescent="0.25">
      <c r="A27" t="s">
        <v>162</v>
      </c>
      <c r="B27" t="s">
        <v>113</v>
      </c>
      <c r="C27" t="str">
        <f t="shared" si="0"/>
        <v xml:space="preserve">t.string :claveComputador </v>
      </c>
      <c r="D27" t="str">
        <f t="shared" si="1"/>
        <v xml:space="preserve">claveComputador:string </v>
      </c>
    </row>
    <row r="28" spans="1:54" x14ac:dyDescent="0.25">
      <c r="A28" t="s">
        <v>163</v>
      </c>
      <c r="B28" t="s">
        <v>113</v>
      </c>
      <c r="C28" t="str">
        <f t="shared" si="0"/>
        <v xml:space="preserve">t.string :drivers </v>
      </c>
      <c r="D28" t="str">
        <f t="shared" si="1"/>
        <v xml:space="preserve">drivers:string </v>
      </c>
      <c r="F28" t="str">
        <f>CONCATENATE("rails g model ",F1)</f>
        <v>rails g model DeviceMaintenance</v>
      </c>
      <c r="K28" t="str">
        <f>CONCATENATE("rails g model ",K1)</f>
        <v>rails g model Program</v>
      </c>
      <c r="P28" t="str">
        <f>CONCATENATE("rails g model ",P1)</f>
        <v>rails g model PcMaintenance</v>
      </c>
      <c r="U28" t="str">
        <f>CONCATENATE("rails g model ",U1)</f>
        <v>rails g model Device</v>
      </c>
      <c r="Z28" t="str">
        <f>CONCATENATE("rails g model ",Z1)</f>
        <v>rails g model Outlook</v>
      </c>
      <c r="AE28" t="str">
        <f>CONCATENATE("rails g model ",AE1)</f>
        <v>rails g model Drive</v>
      </c>
      <c r="AJ28" t="str">
        <f>CONCATENATE("rails g model ",AJ1)</f>
        <v>rails g model Pass</v>
      </c>
      <c r="AO28" t="str">
        <f>CONCATENATE("rails g model ",AO1)</f>
        <v>rails g model Install</v>
      </c>
      <c r="AT28" t="str">
        <f>CONCATENATE("rails g model ",AT1)</f>
        <v>rails g model Attach</v>
      </c>
      <c r="AY28" t="str">
        <f>CONCATENATE("rails g model ",AY1)</f>
        <v>rails g model Available</v>
      </c>
    </row>
    <row r="29" spans="1:54" x14ac:dyDescent="0.25">
      <c r="F29" t="s">
        <v>120</v>
      </c>
      <c r="K29" t="s">
        <v>120</v>
      </c>
      <c r="P29" t="s">
        <v>120</v>
      </c>
      <c r="U29" t="s">
        <v>120</v>
      </c>
      <c r="Z29" t="s">
        <v>120</v>
      </c>
      <c r="AE29" t="s">
        <v>120</v>
      </c>
      <c r="AJ29" t="s">
        <v>120</v>
      </c>
      <c r="AO29" t="s">
        <v>120</v>
      </c>
      <c r="AT29" t="s">
        <v>120</v>
      </c>
      <c r="AY29" t="s">
        <v>120</v>
      </c>
    </row>
    <row r="30" spans="1:54" x14ac:dyDescent="0.25">
      <c r="F30" t="str">
        <f>CONCATENATE("rails g controller ",G1)</f>
        <v>rails g controller device_maintenances</v>
      </c>
      <c r="K30" t="str">
        <f>CONCATENATE("rails g controller ",L1)</f>
        <v>rails g controller programs</v>
      </c>
      <c r="P30" t="str">
        <f>CONCATENATE("rails g controller ",Q1)</f>
        <v>rails g controller pc_maintenances</v>
      </c>
      <c r="U30" t="str">
        <f>CONCATENATE("rails g controller ",V1)</f>
        <v>rails g controller devices</v>
      </c>
      <c r="Z30" t="str">
        <f>CONCATENATE("rails g controller ",AA1)</f>
        <v>rails g controller outlooks</v>
      </c>
      <c r="AE30" t="str">
        <f>CONCATENATE("rails g controller ",AF1)</f>
        <v>rails g controller drives</v>
      </c>
      <c r="AJ30" t="str">
        <f>CONCATENATE("rails g controller ",AK1)</f>
        <v>rails g controller passes</v>
      </c>
      <c r="AO30" t="str">
        <f>CONCATENATE("rails g controller ",AP1)</f>
        <v>rails g controller installs</v>
      </c>
      <c r="AT30" t="str">
        <f>CONCATENATE("rails g controller ",AU1)</f>
        <v>rails g controller attaches</v>
      </c>
      <c r="AY30" t="str">
        <f>CONCATENATE("rails g controller ",AZ1)</f>
        <v>rails g controller availables</v>
      </c>
    </row>
    <row r="31" spans="1:54" ht="16.5" x14ac:dyDescent="0.3">
      <c r="A31" t="str">
        <f>CONCATENATE("rails g model ",A1)</f>
        <v>rails g model Pc</v>
      </c>
      <c r="F31" s="28" t="str">
        <f>CONCATENATE("rails g scaffold ",F1," ",I2,I3,I4,I5,I6,I7,I8,I9,I10,I11,I12,I13,I14,I15,I16,I17,I18,I19,I20,I21,I22,I23,I24,I25,I26," --skip-migration")</f>
        <v>rails g scaffold DeviceMaintenance fechaMantenmiento:date correctivo:boolean prioridad:string leido:boolean completado:boolean realizadoPor:string descripcion:text  --skip-migration</v>
      </c>
      <c r="K31" s="28" t="str">
        <f>CONCATENATE("rails g scaffold ",K1," ",N2,N3,N4,N5,N6,N7,N8,N9,N10,N11,N12,N13,N14,N15,N16,N17,N18,N19,N20,N21,N22,N23,N24,N25,N26," --skip-migration")</f>
        <v>rails g scaffold Program nombre:string version:string licencias:integer  --skip-migration</v>
      </c>
      <c r="P31" s="28" t="str">
        <f>CONCATENATE("rails g scaffold ",P1," ",S2,S3,S4,S5,S6,S7,S8,S9,S10,S11,S12,S13,S14,S15,S16,S17,S18,S19,S20,S21,S22,S23,S24,S25,S26," --skip-migration")</f>
        <v>rails g scaffold PcMaintenance fechaMantenmiento:date correctivo:boolean prioridad:string leido:boolean completado:boolean realizadoPor:string descripcion:text  --skip-migration</v>
      </c>
      <c r="U31" s="28" t="str">
        <f>CONCATENATE("rails g scaffold ",U1," ",X2,X3,X4,X5,X6,X7,X8,X9,X10,X11,X12,X13,X14,X15,X16,X17,X18,X19,X20,X21,X22,X23,X24,X25,X26," --skip-migration")</f>
        <v>rails g scaffold Device marca:string impresora:boolean scanner:boolean red:boolean direccion:string ultimoMantenimiento:date frecuencia:integer ubicación:string  --skip-migration</v>
      </c>
      <c r="Z31" s="28" t="str">
        <f>CONCATENATE("rails g scaffold ",Z1," ",AC2,AC3,AC4,AC5,AC6,AC7,AC8,AC9,AC10,AC11,AC12,AC13,AC14,AC15,AC16,AC17,AC18,AC19,AC20,AC21,AC22,AC23,AC24,AC25,AC26," --skip-migration")</f>
        <v>rails g scaffold Outlook correo:string clave:string nombre:string  --skip-migration</v>
      </c>
      <c r="AE31" s="28" t="str">
        <f>CONCATENATE("rails g scaffold ",AE1," ",AH2,AH3,AH4,AH5,AH6,AH7,AH8,AH9,AH10,AH11,AH12,AH13,AH14,AH15,AH16,AH17,AH18,AH19,AH20,AH21,AH22,AH23,AH24,AH25,AH26," --skip-migration")</f>
        <v>rails g scaffold Drive letra:string ruta:string  --skip-migration</v>
      </c>
      <c r="AJ31" s="28" t="str">
        <f>CONCATENATE("rails g scaffold ",AJ1," ",AM2,AM3,AM4,AM5,AM6,AM7,AM8,AM9,AM10,AM11,AM12,AM13,AM14,AM15,AM16,AM17,AM18,AM19,AM20,AM21,AM22,AM23,AM24,AM25,AM26," --skip-migration")</f>
        <v>rails g scaffold Pass programa:string usuario:string clave:string  --skip-migration</v>
      </c>
      <c r="AO31" s="28" t="str">
        <f>CONCATENATE("rails g scaffold ",AO1," ",AR2,AR3,AR4,AR5,AR6,AR7,AR8,AR9,AR10,AR11,AR12,AR13,AR14,AR15,AR16,AR17,AR18,AR19,AR20,AR21,AR22,AR23,AR24,AR25,AR26," --skip-migration")</f>
        <v>rails g scaffold Install  --skip-migration</v>
      </c>
      <c r="AT31" s="28" t="str">
        <f>CONCATENATE("rails g scaffold ",AT1," ",AW2,AW3,AW4,AW5,AW6,AW7,AW8,AW9,AW10,AW11,AW12,AW13,AW14,AW15,AW16,AW17,AW18,AW19,AW20,AW21,AW22,AW23,AW24,AW25,AW26," --skip-migration")</f>
        <v>rails g scaffold Attach  --skip-migration</v>
      </c>
      <c r="AY31" s="28" t="str">
        <f>CONCATENATE("rails g scaffold ",AY1," ",BB2,BB3,BB4,BB5,BB6,BB7,BB8,BB9,BB10,BB11,BB12,BB13,BB14,BB15,BB16,BB17,BB18,BB19,BB20,BB21,BB22,BB23,BB24,BB25,BB26," --skip-migration")</f>
        <v>rails g scaffold Available precioUnitario:float  --skip-migration</v>
      </c>
    </row>
    <row r="32" spans="1:54" x14ac:dyDescent="0.25">
      <c r="A32" t="s">
        <v>120</v>
      </c>
      <c r="AY32" t="s">
        <v>123</v>
      </c>
    </row>
    <row r="33" spans="1:1" x14ac:dyDescent="0.25">
      <c r="A33" t="str">
        <f>CONCATENATE("rails g controller ",B1)</f>
        <v>rails g controller pcs</v>
      </c>
    </row>
    <row r="34" spans="1:1" ht="16.5" x14ac:dyDescent="0.3">
      <c r="A34" s="28" t="str">
        <f>CONCATENATE("rails g scaffold ",A1," ",D2,D3,D4,D5,D6,D7,D8,D9,D10,D11,D12,D13,D14,D15,D16,D17,D18,D19,D20,D21,D22,D23,D24,D25,D26,D27,D28," --skip-migration")</f>
        <v>rails g scaffold Pc nombre:string descripcion:string encargado:string area:string codigoContable:string factura:string fechaCompra:date garantia:integer marca:string so:string serialSo:string office:string serialOffice:string procesador:string velocidad:integer ram:integer discoDuro:integer antivirus:boolean cdrom:boolean d312:boolean lectorMemorias:boolean internet:boolean ultimoMantenimiento:date frecuencia:integer usuarioComputador:string claveComputador:string drivers:string  --skip-migration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enableFormatConditionsCalculation="0"/>
  <dimension ref="B1:C91"/>
  <sheetViews>
    <sheetView workbookViewId="0">
      <selection activeCell="B20" sqref="B1:C91"/>
    </sheetView>
  </sheetViews>
  <sheetFormatPr baseColWidth="10" defaultRowHeight="15.75" x14ac:dyDescent="0.25"/>
  <cols>
    <col min="2" max="2" width="105" customWidth="1"/>
    <col min="7" max="7" width="12.125" bestFit="1" customWidth="1"/>
  </cols>
  <sheetData>
    <row r="1" spans="2:2" x14ac:dyDescent="0.25">
      <c r="B1" s="32" t="s">
        <v>137</v>
      </c>
    </row>
    <row r="2" spans="2:2" x14ac:dyDescent="0.25">
      <c r="B2" s="32" t="s">
        <v>136</v>
      </c>
    </row>
    <row r="3" spans="2:2" x14ac:dyDescent="0.25">
      <c r="B3" s="31" t="s">
        <v>135</v>
      </c>
    </row>
    <row r="4" spans="2:2" x14ac:dyDescent="0.25">
      <c r="B4" s="31" t="s">
        <v>134</v>
      </c>
    </row>
    <row r="5" spans="2:2" x14ac:dyDescent="0.25">
      <c r="B5" s="31" t="s">
        <v>133</v>
      </c>
    </row>
    <row r="6" spans="2:2" x14ac:dyDescent="0.25">
      <c r="B6" t="s">
        <v>130</v>
      </c>
    </row>
    <row r="7" spans="2:2" x14ac:dyDescent="0.25">
      <c r="B7" s="31" t="s">
        <v>132</v>
      </c>
    </row>
    <row r="8" spans="2:2" x14ac:dyDescent="0.25">
      <c r="B8" t="s">
        <v>128</v>
      </c>
    </row>
    <row r="9" spans="2:2" x14ac:dyDescent="0.25">
      <c r="B9" t="s">
        <v>107</v>
      </c>
    </row>
    <row r="10" spans="2:2" x14ac:dyDescent="0.25">
      <c r="B10" t="s">
        <v>106</v>
      </c>
    </row>
    <row r="11" spans="2:2" x14ac:dyDescent="0.25">
      <c r="B11" t="s">
        <v>104</v>
      </c>
    </row>
    <row r="12" spans="2:2" x14ac:dyDescent="0.25">
      <c r="B12" t="s">
        <v>105</v>
      </c>
    </row>
    <row r="13" spans="2:2" x14ac:dyDescent="0.25">
      <c r="B13" t="s">
        <v>101</v>
      </c>
    </row>
    <row r="14" spans="2:2" x14ac:dyDescent="0.25">
      <c r="B14" t="s">
        <v>46</v>
      </c>
    </row>
    <row r="15" spans="2:2" x14ac:dyDescent="0.25">
      <c r="B15" t="s">
        <v>91</v>
      </c>
    </row>
    <row r="16" spans="2:2" x14ac:dyDescent="0.25">
      <c r="B16" t="s">
        <v>92</v>
      </c>
    </row>
    <row r="17" spans="2:3" x14ac:dyDescent="0.25">
      <c r="B17" t="s">
        <v>87</v>
      </c>
    </row>
    <row r="18" spans="2:3" x14ac:dyDescent="0.25">
      <c r="B18" t="s">
        <v>12</v>
      </c>
      <c r="C18" s="2"/>
    </row>
    <row r="19" spans="2:3" x14ac:dyDescent="0.25">
      <c r="B19" t="s">
        <v>48</v>
      </c>
    </row>
    <row r="20" spans="2:3" x14ac:dyDescent="0.25">
      <c r="B20" t="s">
        <v>36</v>
      </c>
    </row>
    <row r="21" spans="2:3" x14ac:dyDescent="0.25">
      <c r="B21" s="31" t="s">
        <v>1</v>
      </c>
    </row>
    <row r="22" spans="2:3" x14ac:dyDescent="0.25">
      <c r="B22" s="2" t="s">
        <v>33</v>
      </c>
    </row>
    <row r="23" spans="2:3" x14ac:dyDescent="0.25">
      <c r="B23" t="s">
        <v>17</v>
      </c>
    </row>
    <row r="24" spans="2:3" x14ac:dyDescent="0.25">
      <c r="B24" t="s">
        <v>19</v>
      </c>
    </row>
    <row r="25" spans="2:3" x14ac:dyDescent="0.25">
      <c r="B25" t="s">
        <v>10</v>
      </c>
    </row>
    <row r="26" spans="2:3" x14ac:dyDescent="0.25">
      <c r="B26" t="s">
        <v>14</v>
      </c>
    </row>
    <row r="27" spans="2:3" x14ac:dyDescent="0.25">
      <c r="B27" s="3" t="s">
        <v>39</v>
      </c>
      <c r="C27" s="2"/>
    </row>
    <row r="28" spans="2:3" x14ac:dyDescent="0.25">
      <c r="B28" s="30" t="s">
        <v>126</v>
      </c>
    </row>
    <row r="29" spans="2:3" x14ac:dyDescent="0.25">
      <c r="B29" s="4" t="s">
        <v>2</v>
      </c>
    </row>
    <row r="30" spans="2:3" x14ac:dyDescent="0.25">
      <c r="B30" s="4" t="s">
        <v>15</v>
      </c>
    </row>
    <row r="31" spans="2:3" x14ac:dyDescent="0.25">
      <c r="B31" s="29" t="s">
        <v>108</v>
      </c>
    </row>
    <row r="32" spans="2:3" x14ac:dyDescent="0.25">
      <c r="B32" s="29" t="s">
        <v>102</v>
      </c>
    </row>
    <row r="33" spans="2:2" x14ac:dyDescent="0.25">
      <c r="B33" s="29" t="s">
        <v>97</v>
      </c>
    </row>
    <row r="34" spans="2:2" x14ac:dyDescent="0.25">
      <c r="B34" s="29" t="s">
        <v>95</v>
      </c>
    </row>
    <row r="35" spans="2:2" x14ac:dyDescent="0.25">
      <c r="B35" s="29" t="s">
        <v>96</v>
      </c>
    </row>
    <row r="36" spans="2:2" x14ac:dyDescent="0.25">
      <c r="B36" s="29" t="s">
        <v>94</v>
      </c>
    </row>
    <row r="37" spans="2:2" x14ac:dyDescent="0.25">
      <c r="B37" s="29" t="s">
        <v>32</v>
      </c>
    </row>
    <row r="38" spans="2:2" x14ac:dyDescent="0.25">
      <c r="B38" s="5" t="s">
        <v>131</v>
      </c>
    </row>
    <row r="39" spans="2:2" x14ac:dyDescent="0.25">
      <c r="B39" s="5" t="s">
        <v>127</v>
      </c>
    </row>
    <row r="40" spans="2:2" x14ac:dyDescent="0.25">
      <c r="B40" s="5" t="s">
        <v>124</v>
      </c>
    </row>
    <row r="41" spans="2:2" x14ac:dyDescent="0.25">
      <c r="B41" s="5" t="s">
        <v>129</v>
      </c>
    </row>
    <row r="42" spans="2:2" x14ac:dyDescent="0.25">
      <c r="B42" s="5" t="s">
        <v>103</v>
      </c>
    </row>
    <row r="43" spans="2:2" x14ac:dyDescent="0.25">
      <c r="B43" s="5" t="s">
        <v>98</v>
      </c>
    </row>
    <row r="44" spans="2:2" s="2" customFormat="1" x14ac:dyDescent="0.25">
      <c r="B44" s="5" t="s">
        <v>125</v>
      </c>
    </row>
    <row r="45" spans="2:2" x14ac:dyDescent="0.25">
      <c r="B45" s="5" t="s">
        <v>93</v>
      </c>
    </row>
    <row r="46" spans="2:2" x14ac:dyDescent="0.25">
      <c r="B46" s="5" t="s">
        <v>115</v>
      </c>
    </row>
    <row r="47" spans="2:2" x14ac:dyDescent="0.25">
      <c r="B47" s="5" t="s">
        <v>100</v>
      </c>
    </row>
    <row r="48" spans="2:2" x14ac:dyDescent="0.25">
      <c r="B48" s="5" t="s">
        <v>99</v>
      </c>
    </row>
    <row r="49" spans="2:3" x14ac:dyDescent="0.25">
      <c r="B49" s="5" t="s">
        <v>89</v>
      </c>
    </row>
    <row r="50" spans="2:3" x14ac:dyDescent="0.25">
      <c r="B50" s="5" t="s">
        <v>53</v>
      </c>
      <c r="C50" s="2" t="s">
        <v>88</v>
      </c>
    </row>
    <row r="51" spans="2:3" x14ac:dyDescent="0.25">
      <c r="B51" s="5" t="s">
        <v>90</v>
      </c>
    </row>
    <row r="52" spans="2:3" x14ac:dyDescent="0.25">
      <c r="B52" s="5" t="s">
        <v>86</v>
      </c>
    </row>
    <row r="53" spans="2:3" x14ac:dyDescent="0.25">
      <c r="B53" s="5" t="s">
        <v>50</v>
      </c>
      <c r="C53" s="2"/>
    </row>
    <row r="54" spans="2:3" x14ac:dyDescent="0.25">
      <c r="B54" s="5" t="s">
        <v>37</v>
      </c>
    </row>
    <row r="55" spans="2:3" x14ac:dyDescent="0.25">
      <c r="B55" s="5" t="s">
        <v>4</v>
      </c>
    </row>
    <row r="56" spans="2:3" x14ac:dyDescent="0.25">
      <c r="B56" s="5" t="s">
        <v>0</v>
      </c>
    </row>
    <row r="57" spans="2:3" x14ac:dyDescent="0.25">
      <c r="B57" s="1" t="s">
        <v>6</v>
      </c>
    </row>
    <row r="58" spans="2:3" x14ac:dyDescent="0.25">
      <c r="B58" s="1" t="s">
        <v>49</v>
      </c>
    </row>
    <row r="59" spans="2:3" x14ac:dyDescent="0.25">
      <c r="B59" s="1" t="s">
        <v>52</v>
      </c>
    </row>
    <row r="60" spans="2:3" x14ac:dyDescent="0.25">
      <c r="B60" s="1" t="s">
        <v>35</v>
      </c>
    </row>
    <row r="61" spans="2:3" x14ac:dyDescent="0.25">
      <c r="B61" s="1" t="s">
        <v>45</v>
      </c>
      <c r="C61" s="2"/>
    </row>
    <row r="62" spans="2:3" x14ac:dyDescent="0.25">
      <c r="B62" s="1" t="s">
        <v>18</v>
      </c>
      <c r="C62" s="2"/>
    </row>
    <row r="63" spans="2:3" x14ac:dyDescent="0.25">
      <c r="B63" s="1" t="s">
        <v>47</v>
      </c>
      <c r="C63" s="2"/>
    </row>
    <row r="64" spans="2:3" x14ac:dyDescent="0.25">
      <c r="B64" s="1" t="s">
        <v>51</v>
      </c>
    </row>
    <row r="65" spans="2:2" x14ac:dyDescent="0.25">
      <c r="B65" s="1" t="s">
        <v>28</v>
      </c>
    </row>
    <row r="66" spans="2:2" x14ac:dyDescent="0.25">
      <c r="B66" s="1" t="s">
        <v>26</v>
      </c>
    </row>
    <row r="67" spans="2:2" x14ac:dyDescent="0.25">
      <c r="B67" s="3" t="s">
        <v>11</v>
      </c>
    </row>
    <row r="68" spans="2:2" x14ac:dyDescent="0.25">
      <c r="B68" s="1" t="s">
        <v>23</v>
      </c>
    </row>
    <row r="69" spans="2:2" x14ac:dyDescent="0.25">
      <c r="B69" s="1" t="s">
        <v>9</v>
      </c>
    </row>
    <row r="70" spans="2:2" x14ac:dyDescent="0.25">
      <c r="B70" s="3" t="s">
        <v>43</v>
      </c>
    </row>
    <row r="71" spans="2:2" x14ac:dyDescent="0.25">
      <c r="B71" s="1" t="s">
        <v>38</v>
      </c>
    </row>
    <row r="72" spans="2:2" x14ac:dyDescent="0.25">
      <c r="B72" s="1" t="s">
        <v>44</v>
      </c>
    </row>
    <row r="73" spans="2:2" x14ac:dyDescent="0.25">
      <c r="B73" s="1" t="s">
        <v>41</v>
      </c>
    </row>
    <row r="74" spans="2:2" x14ac:dyDescent="0.25">
      <c r="B74" s="1" t="s">
        <v>42</v>
      </c>
    </row>
    <row r="75" spans="2:2" x14ac:dyDescent="0.25">
      <c r="B75" s="1" t="s">
        <v>31</v>
      </c>
    </row>
    <row r="76" spans="2:2" x14ac:dyDescent="0.25">
      <c r="B76" s="1" t="s">
        <v>40</v>
      </c>
    </row>
    <row r="77" spans="2:2" x14ac:dyDescent="0.25">
      <c r="B77" s="1" t="s">
        <v>30</v>
      </c>
    </row>
    <row r="78" spans="2:2" x14ac:dyDescent="0.25">
      <c r="B78" s="1" t="s">
        <v>5</v>
      </c>
    </row>
    <row r="79" spans="2:2" x14ac:dyDescent="0.25">
      <c r="B79" s="1" t="s">
        <v>20</v>
      </c>
    </row>
    <row r="80" spans="2:2" x14ac:dyDescent="0.25">
      <c r="B80" s="1" t="s">
        <v>7</v>
      </c>
    </row>
    <row r="81" spans="2:2" x14ac:dyDescent="0.25">
      <c r="B81" s="3" t="s">
        <v>8</v>
      </c>
    </row>
    <row r="82" spans="2:2" x14ac:dyDescent="0.25">
      <c r="B82" s="1" t="s">
        <v>3</v>
      </c>
    </row>
    <row r="83" spans="2:2" x14ac:dyDescent="0.25">
      <c r="B83" s="1" t="s">
        <v>21</v>
      </c>
    </row>
    <row r="84" spans="2:2" x14ac:dyDescent="0.25">
      <c r="B84" s="1" t="s">
        <v>13</v>
      </c>
    </row>
    <row r="85" spans="2:2" x14ac:dyDescent="0.25">
      <c r="B85" s="1" t="s">
        <v>16</v>
      </c>
    </row>
    <row r="86" spans="2:2" x14ac:dyDescent="0.25">
      <c r="B86" s="1" t="s">
        <v>22</v>
      </c>
    </row>
    <row r="87" spans="2:2" x14ac:dyDescent="0.25">
      <c r="B87" s="1" t="s">
        <v>24</v>
      </c>
    </row>
    <row r="88" spans="2:2" x14ac:dyDescent="0.25">
      <c r="B88" s="1" t="s">
        <v>25</v>
      </c>
    </row>
    <row r="89" spans="2:2" x14ac:dyDescent="0.25">
      <c r="B89" s="1" t="s">
        <v>27</v>
      </c>
    </row>
    <row r="90" spans="2:2" x14ac:dyDescent="0.25">
      <c r="B90" s="1" t="s">
        <v>29</v>
      </c>
    </row>
    <row r="91" spans="2:2" x14ac:dyDescent="0.25">
      <c r="B91" s="1" t="s">
        <v>34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 enableFormatConditionsCalculation="0"/>
  <dimension ref="B2:P16"/>
  <sheetViews>
    <sheetView workbookViewId="0">
      <selection activeCell="N16" sqref="N16"/>
    </sheetView>
  </sheetViews>
  <sheetFormatPr baseColWidth="10" defaultRowHeight="15.75" x14ac:dyDescent="0.25"/>
  <cols>
    <col min="2" max="2" width="28.625" customWidth="1"/>
    <col min="3" max="3" width="10.875" customWidth="1"/>
    <col min="4" max="4" width="18" customWidth="1"/>
    <col min="5" max="6" width="10.875" customWidth="1"/>
    <col min="7" max="7" width="21" customWidth="1"/>
    <col min="8" max="8" width="10.875" customWidth="1"/>
  </cols>
  <sheetData>
    <row r="2" spans="2:16" ht="16.5" thickBot="1" x14ac:dyDescent="0.3">
      <c r="B2" s="13" t="s">
        <v>54</v>
      </c>
    </row>
    <row r="3" spans="2:16" x14ac:dyDescent="0.25">
      <c r="B3" s="10"/>
      <c r="C3" s="14"/>
      <c r="D3" s="15" t="s">
        <v>60</v>
      </c>
      <c r="G3" s="10" t="s">
        <v>64</v>
      </c>
      <c r="H3" s="8"/>
    </row>
    <row r="4" spans="2:16" x14ac:dyDescent="0.25">
      <c r="B4" s="11" t="s">
        <v>73</v>
      </c>
      <c r="C4" s="7">
        <v>18</v>
      </c>
      <c r="D4" s="19"/>
      <c r="G4" s="11" t="s">
        <v>67</v>
      </c>
      <c r="H4" s="19">
        <v>60</v>
      </c>
    </row>
    <row r="5" spans="2:16" x14ac:dyDescent="0.25">
      <c r="B5" s="11" t="s">
        <v>55</v>
      </c>
      <c r="C5" s="17">
        <v>300000</v>
      </c>
      <c r="D5" s="19"/>
      <c r="G5" s="11" t="s">
        <v>68</v>
      </c>
      <c r="H5" s="19">
        <v>30000</v>
      </c>
    </row>
    <row r="6" spans="2:16" x14ac:dyDescent="0.25">
      <c r="B6" s="11" t="s">
        <v>56</v>
      </c>
      <c r="C6" s="17">
        <v>700000</v>
      </c>
      <c r="D6" s="19"/>
      <c r="G6" s="11" t="s">
        <v>65</v>
      </c>
      <c r="H6" s="19">
        <f>100*100</f>
        <v>10000</v>
      </c>
    </row>
    <row r="7" spans="2:16" x14ac:dyDescent="0.25">
      <c r="B7" s="11" t="s">
        <v>57</v>
      </c>
      <c r="C7" s="17">
        <v>8.5000000000000006E-2</v>
      </c>
      <c r="D7" s="19">
        <f>C7*24*30</f>
        <v>61.2</v>
      </c>
      <c r="G7" s="11" t="s">
        <v>71</v>
      </c>
      <c r="H7" s="19">
        <v>700</v>
      </c>
    </row>
    <row r="8" spans="2:16" x14ac:dyDescent="0.25">
      <c r="B8" s="11" t="s">
        <v>58</v>
      </c>
      <c r="C8" s="17">
        <v>0.5</v>
      </c>
      <c r="D8" s="19">
        <f>C8*24*30</f>
        <v>360</v>
      </c>
      <c r="G8" s="11" t="s">
        <v>70</v>
      </c>
      <c r="H8" s="19">
        <f>C6/H7</f>
        <v>1000</v>
      </c>
    </row>
    <row r="9" spans="2:16" x14ac:dyDescent="0.25">
      <c r="B9" s="11" t="s">
        <v>62</v>
      </c>
      <c r="C9" s="17">
        <v>0.15</v>
      </c>
      <c r="D9" s="19"/>
      <c r="G9" s="11" t="s">
        <v>66</v>
      </c>
      <c r="H9" s="9">
        <f>C5/(H5*H4)</f>
        <v>0.16666666666666666</v>
      </c>
    </row>
    <row r="10" spans="2:16" x14ac:dyDescent="0.25">
      <c r="B10" s="11" t="s">
        <v>69</v>
      </c>
      <c r="C10" s="17">
        <v>17</v>
      </c>
      <c r="D10" s="19"/>
      <c r="G10" s="11" t="s">
        <v>72</v>
      </c>
      <c r="H10" s="9">
        <f>(C10/H6)*H8</f>
        <v>1.7</v>
      </c>
    </row>
    <row r="11" spans="2:16" x14ac:dyDescent="0.25">
      <c r="B11" s="11" t="s">
        <v>59</v>
      </c>
      <c r="C11" s="17"/>
      <c r="D11" s="9">
        <v>345000</v>
      </c>
      <c r="G11" s="11" t="s">
        <v>74</v>
      </c>
      <c r="H11" s="9">
        <f>H6*(H10+H9)</f>
        <v>18666.666666666668</v>
      </c>
    </row>
    <row r="12" spans="2:16" x14ac:dyDescent="0.25">
      <c r="B12" s="11" t="s">
        <v>61</v>
      </c>
      <c r="C12" s="17">
        <v>440</v>
      </c>
      <c r="D12" s="9">
        <f>(D7+D8)*C12</f>
        <v>185328</v>
      </c>
      <c r="G12" s="11" t="s">
        <v>76</v>
      </c>
      <c r="H12" s="19">
        <f>(H6*C9)/60</f>
        <v>25</v>
      </c>
    </row>
    <row r="13" spans="2:16" x14ac:dyDescent="0.25">
      <c r="B13" s="11" t="s">
        <v>75</v>
      </c>
      <c r="C13" s="17"/>
      <c r="D13" s="9">
        <v>150000</v>
      </c>
      <c r="G13" s="11" t="s">
        <v>77</v>
      </c>
      <c r="H13" s="19">
        <v>25</v>
      </c>
    </row>
    <row r="14" spans="2:16" ht="16.5" thickBot="1" x14ac:dyDescent="0.3">
      <c r="B14" s="12" t="s">
        <v>63</v>
      </c>
      <c r="C14" s="18"/>
      <c r="D14" s="16">
        <v>500000</v>
      </c>
      <c r="G14" s="12" t="s">
        <v>82</v>
      </c>
      <c r="H14" s="20">
        <f>50*35</f>
        <v>1750</v>
      </c>
    </row>
    <row r="15" spans="2:16" ht="47.25" x14ac:dyDescent="0.25">
      <c r="I15" s="23" t="s">
        <v>78</v>
      </c>
      <c r="J15" s="24" t="s">
        <v>81</v>
      </c>
      <c r="K15" s="24" t="s">
        <v>83</v>
      </c>
      <c r="L15" s="24" t="s">
        <v>79</v>
      </c>
      <c r="M15" s="24" t="s">
        <v>80</v>
      </c>
      <c r="N15" s="24" t="s">
        <v>84</v>
      </c>
      <c r="O15" s="25" t="s">
        <v>85</v>
      </c>
      <c r="P15" s="6"/>
    </row>
    <row r="16" spans="2:16" ht="16.5" thickBot="1" x14ac:dyDescent="0.3">
      <c r="I16" s="26">
        <v>7</v>
      </c>
      <c r="J16" s="21">
        <f>(H6/H14)*I16</f>
        <v>40</v>
      </c>
      <c r="K16" s="21">
        <f>I16*H13*(1+H13/100)</f>
        <v>218.75</v>
      </c>
      <c r="L16" s="21">
        <f>I16*H11</f>
        <v>130666.66666666667</v>
      </c>
      <c r="M16" s="21">
        <f>SUM(D11:D14)</f>
        <v>1180328</v>
      </c>
      <c r="N16" s="27">
        <f>(I16*H6)*C4</f>
        <v>1260000</v>
      </c>
      <c r="O16" s="22">
        <f>N16-M16</f>
        <v>79672</v>
      </c>
    </row>
  </sheetData>
  <conditionalFormatting sqref="O16">
    <cfRule type="expression" dxfId="1" priority="1">
      <formula>$O$16&gt;0</formula>
    </cfRule>
    <cfRule type="expression" dxfId="0" priority="2">
      <formula>$O$16&lt;=0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Scaffold_hvida</vt:lpstr>
      <vt:lpstr>Pendientes</vt:lpstr>
      <vt:lpstr>Costos Epson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Puerta</dc:creator>
  <cp:lastModifiedBy>soporte</cp:lastModifiedBy>
  <dcterms:created xsi:type="dcterms:W3CDTF">2015-06-22T15:23:33Z</dcterms:created>
  <dcterms:modified xsi:type="dcterms:W3CDTF">2015-08-19T16:43:32Z</dcterms:modified>
</cp:coreProperties>
</file>