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putnam/MyProjects/Coral_Devo_Epi/RAnalysis/data/"/>
    </mc:Choice>
  </mc:AlternateContent>
  <xr:revisionPtr revIDLastSave="0" documentId="13_ncr:1_{0903F302-EF05-8248-A2C0-AEF95F6DFA92}" xr6:coauthVersionLast="44" xr6:coauthVersionMax="44" xr10:uidLastSave="{00000000-0000-0000-0000-000000000000}"/>
  <bookViews>
    <workbookView xWindow="6720" yWindow="760" windowWidth="30240" windowHeight="18880" tabRatio="500" xr2:uid="{00000000-000D-0000-FFFF-FFFF00000000}"/>
  </bookViews>
  <sheets>
    <sheet name="Acropora hyacinthus" sheetId="3" r:id="rId1"/>
    <sheet name="Acropora cytherea" sheetId="4" r:id="rId2"/>
    <sheet name="Acropora retusa" sheetId="5" r:id="rId3"/>
    <sheet name="Acropora pulchra" sheetId="2" r:id="rId4"/>
    <sheet name="Stage descriptio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6" i="5" l="1"/>
  <c r="J36" i="5"/>
  <c r="M60" i="2" l="1"/>
  <c r="Q60" i="2" s="1"/>
  <c r="M61" i="2"/>
  <c r="Q61" i="2" s="1"/>
  <c r="M62" i="2"/>
  <c r="Q62" i="2" s="1"/>
  <c r="M64" i="2"/>
  <c r="Q64" i="2" s="1"/>
  <c r="M65" i="2"/>
  <c r="Q65" i="2" s="1"/>
  <c r="M66" i="2"/>
  <c r="Q66" i="2" s="1"/>
  <c r="M67" i="2"/>
  <c r="Q67" i="2" s="1"/>
  <c r="M69" i="2"/>
  <c r="Q69" i="2" s="1"/>
  <c r="M71" i="2"/>
  <c r="Q71" i="2" s="1"/>
  <c r="L60" i="2"/>
  <c r="P60" i="2"/>
  <c r="L61" i="2"/>
  <c r="P61" i="2" s="1"/>
  <c r="L62" i="2"/>
  <c r="P62" i="2" s="1"/>
  <c r="L63" i="2"/>
  <c r="P63" i="2" s="1"/>
  <c r="L64" i="2"/>
  <c r="P64" i="2" s="1"/>
  <c r="L65" i="2"/>
  <c r="P65" i="2" s="1"/>
  <c r="L66" i="2"/>
  <c r="P66" i="2"/>
  <c r="L67" i="2"/>
  <c r="P67" i="2" s="1"/>
  <c r="L68" i="2"/>
  <c r="P68" i="2" s="1"/>
  <c r="L69" i="2"/>
  <c r="P69" i="2" s="1"/>
  <c r="L70" i="2"/>
  <c r="P70" i="2" s="1"/>
  <c r="L71" i="2"/>
  <c r="P71" i="2" s="1"/>
  <c r="L72" i="2"/>
  <c r="P72" i="2"/>
  <c r="L73" i="2"/>
  <c r="P73" i="2" s="1"/>
  <c r="L74" i="2"/>
  <c r="P74" i="2" s="1"/>
  <c r="L75" i="2"/>
  <c r="P75" i="2" s="1"/>
  <c r="L76" i="2"/>
  <c r="P76" i="2" s="1"/>
  <c r="L77" i="2"/>
  <c r="P77" i="2" s="1"/>
  <c r="K60" i="2"/>
  <c r="O60" i="2"/>
  <c r="K61" i="2"/>
  <c r="O61" i="2" s="1"/>
  <c r="K62" i="2"/>
  <c r="O62" i="2" s="1"/>
  <c r="K63" i="2"/>
  <c r="O63" i="2" s="1"/>
  <c r="K64" i="2"/>
  <c r="O64" i="2" s="1"/>
  <c r="K65" i="2"/>
  <c r="O65" i="2" s="1"/>
  <c r="K66" i="2"/>
  <c r="O66" i="2"/>
  <c r="K67" i="2"/>
  <c r="O67" i="2" s="1"/>
  <c r="K68" i="2"/>
  <c r="O68" i="2" s="1"/>
  <c r="K69" i="2"/>
  <c r="O69" i="2" s="1"/>
  <c r="K70" i="2"/>
  <c r="O70" i="2" s="1"/>
  <c r="K71" i="2"/>
  <c r="O71" i="2" s="1"/>
  <c r="K72" i="2"/>
  <c r="O72" i="2"/>
  <c r="K73" i="2"/>
  <c r="O73" i="2" s="1"/>
  <c r="K74" i="2"/>
  <c r="O74" i="2" s="1"/>
  <c r="K75" i="2"/>
  <c r="O75" i="2" s="1"/>
  <c r="K76" i="2"/>
  <c r="O76" i="2" s="1"/>
  <c r="K77" i="2"/>
  <c r="O77" i="2" s="1"/>
  <c r="J60" i="2"/>
  <c r="N60" i="2"/>
  <c r="J61" i="2"/>
  <c r="N61" i="2" s="1"/>
  <c r="J62" i="2"/>
  <c r="N62" i="2" s="1"/>
  <c r="J63" i="2"/>
  <c r="N63" i="2" s="1"/>
  <c r="J64" i="2"/>
  <c r="N64" i="2" s="1"/>
  <c r="J65" i="2"/>
  <c r="N65" i="2" s="1"/>
  <c r="J66" i="2"/>
  <c r="N66" i="2"/>
  <c r="J67" i="2"/>
  <c r="N67" i="2" s="1"/>
  <c r="J68" i="2"/>
  <c r="N68" i="2" s="1"/>
  <c r="J69" i="2"/>
  <c r="N69" i="2" s="1"/>
  <c r="J70" i="2"/>
  <c r="N70" i="2" s="1"/>
  <c r="J71" i="2"/>
  <c r="N71" i="2" s="1"/>
  <c r="J72" i="2"/>
  <c r="N72" i="2"/>
  <c r="J73" i="2"/>
  <c r="N73" i="2" s="1"/>
  <c r="J74" i="2"/>
  <c r="N74" i="2" s="1"/>
  <c r="J75" i="2"/>
  <c r="N75" i="2" s="1"/>
  <c r="J76" i="2"/>
  <c r="N76" i="2" s="1"/>
  <c r="J77" i="2"/>
  <c r="N77" i="2" s="1"/>
  <c r="M59" i="2"/>
  <c r="Q59" i="2"/>
  <c r="L59" i="2"/>
  <c r="P59" i="2" s="1"/>
  <c r="K59" i="2"/>
  <c r="O59" i="2" s="1"/>
  <c r="J59" i="2"/>
  <c r="N59" i="2" s="1"/>
  <c r="W60" i="2"/>
  <c r="W61" i="2"/>
  <c r="W62" i="2"/>
  <c r="W63" i="2"/>
  <c r="W64" i="2"/>
  <c r="W65" i="2"/>
  <c r="W59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M35" i="2"/>
  <c r="L35" i="2"/>
  <c r="K35" i="2"/>
  <c r="J35" i="2"/>
  <c r="R36" i="2"/>
  <c r="R37" i="2"/>
  <c r="R38" i="2"/>
  <c r="R39" i="2"/>
  <c r="R40" i="2"/>
  <c r="R35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L8" i="2"/>
  <c r="K8" i="2"/>
  <c r="J8" i="2"/>
  <c r="R9" i="2"/>
  <c r="R10" i="2"/>
  <c r="R11" i="2"/>
  <c r="R12" i="2"/>
  <c r="R13" i="2"/>
  <c r="R8" i="2"/>
  <c r="L63" i="5"/>
  <c r="P63" i="5"/>
  <c r="L64" i="5"/>
  <c r="P64" i="5" s="1"/>
  <c r="L65" i="5"/>
  <c r="P65" i="5"/>
  <c r="L66" i="5"/>
  <c r="P66" i="5" s="1"/>
  <c r="L67" i="5"/>
  <c r="P67" i="5"/>
  <c r="L68" i="5"/>
  <c r="P68" i="5"/>
  <c r="L69" i="5"/>
  <c r="P69" i="5"/>
  <c r="L70" i="5"/>
  <c r="P70" i="5" s="1"/>
  <c r="L71" i="5"/>
  <c r="P71" i="5"/>
  <c r="L72" i="5"/>
  <c r="P72" i="5" s="1"/>
  <c r="L73" i="5"/>
  <c r="P73" i="5"/>
  <c r="L74" i="5"/>
  <c r="P74" i="5"/>
  <c r="L75" i="5"/>
  <c r="P75" i="5"/>
  <c r="L76" i="5"/>
  <c r="P76" i="5" s="1"/>
  <c r="L77" i="5"/>
  <c r="P77" i="5"/>
  <c r="L78" i="5"/>
  <c r="P78" i="5" s="1"/>
  <c r="L79" i="5"/>
  <c r="P79" i="5"/>
  <c r="K63" i="5"/>
  <c r="O63" i="5"/>
  <c r="K64" i="5"/>
  <c r="O64" i="5"/>
  <c r="K65" i="5"/>
  <c r="O65" i="5" s="1"/>
  <c r="K66" i="5"/>
  <c r="O66" i="5"/>
  <c r="K67" i="5"/>
  <c r="O67" i="5" s="1"/>
  <c r="K68" i="5"/>
  <c r="O68" i="5"/>
  <c r="K69" i="5"/>
  <c r="O69" i="5"/>
  <c r="K70" i="5"/>
  <c r="O70" i="5"/>
  <c r="K71" i="5"/>
  <c r="O71" i="5" s="1"/>
  <c r="K72" i="5"/>
  <c r="O72" i="5"/>
  <c r="K73" i="5"/>
  <c r="O73" i="5" s="1"/>
  <c r="K74" i="5"/>
  <c r="O74" i="5"/>
  <c r="K75" i="5"/>
  <c r="O75" i="5"/>
  <c r="K76" i="5"/>
  <c r="O76" i="5"/>
  <c r="K77" i="5"/>
  <c r="O77" i="5" s="1"/>
  <c r="K78" i="5"/>
  <c r="O78" i="5"/>
  <c r="K79" i="5"/>
  <c r="O79" i="5" s="1"/>
  <c r="J63" i="5"/>
  <c r="N63" i="5"/>
  <c r="J64" i="5"/>
  <c r="N64" i="5"/>
  <c r="J65" i="5"/>
  <c r="N65" i="5"/>
  <c r="J66" i="5"/>
  <c r="N66" i="5" s="1"/>
  <c r="J67" i="5"/>
  <c r="N67" i="5"/>
  <c r="J68" i="5"/>
  <c r="N68" i="5" s="1"/>
  <c r="J69" i="5"/>
  <c r="N69" i="5"/>
  <c r="J70" i="5"/>
  <c r="N70" i="5"/>
  <c r="J71" i="5"/>
  <c r="N71" i="5"/>
  <c r="J72" i="5"/>
  <c r="N72" i="5" s="1"/>
  <c r="J73" i="5"/>
  <c r="N73" i="5"/>
  <c r="J74" i="5"/>
  <c r="N74" i="5" s="1"/>
  <c r="J75" i="5"/>
  <c r="N75" i="5"/>
  <c r="J76" i="5"/>
  <c r="N76" i="5"/>
  <c r="J77" i="5"/>
  <c r="N77" i="5"/>
  <c r="J78" i="5"/>
  <c r="N78" i="5" s="1"/>
  <c r="J79" i="5"/>
  <c r="N79" i="5"/>
  <c r="K62" i="5"/>
  <c r="O62" i="5" s="1"/>
  <c r="L62" i="5"/>
  <c r="P62" i="5"/>
  <c r="J62" i="5"/>
  <c r="N62" i="5"/>
  <c r="W63" i="5"/>
  <c r="W64" i="5"/>
  <c r="W65" i="5"/>
  <c r="W66" i="5"/>
  <c r="W67" i="5"/>
  <c r="W68" i="5"/>
  <c r="W62" i="5"/>
  <c r="M37" i="5"/>
  <c r="M38" i="5"/>
  <c r="M39" i="5"/>
  <c r="M40" i="5"/>
  <c r="M41" i="5"/>
  <c r="M42" i="5"/>
  <c r="M43" i="5"/>
  <c r="M44" i="5"/>
  <c r="M45" i="5"/>
  <c r="M47" i="5"/>
  <c r="M48" i="5"/>
  <c r="M51" i="5"/>
  <c r="M52" i="5"/>
  <c r="M53" i="5"/>
  <c r="M54" i="5"/>
  <c r="M55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L36" i="5"/>
  <c r="K36" i="5"/>
  <c r="R37" i="5"/>
  <c r="R38" i="5"/>
  <c r="R39" i="5"/>
  <c r="R40" i="5"/>
  <c r="R41" i="5"/>
  <c r="R36" i="5"/>
  <c r="J8" i="5"/>
  <c r="K8" i="5"/>
  <c r="L8" i="5"/>
  <c r="M8" i="5"/>
  <c r="R8" i="5"/>
  <c r="M9" i="5"/>
  <c r="M10" i="5"/>
  <c r="M11" i="5"/>
  <c r="M12" i="5"/>
  <c r="M13" i="5"/>
  <c r="M16" i="5"/>
  <c r="M17" i="5"/>
  <c r="M19" i="5"/>
  <c r="M20" i="5"/>
  <c r="M21" i="5"/>
  <c r="M26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R9" i="5"/>
  <c r="R10" i="5"/>
  <c r="R11" i="5"/>
  <c r="R12" i="5"/>
  <c r="R13" i="5"/>
  <c r="L58" i="4"/>
  <c r="P58" i="4"/>
  <c r="L59" i="4"/>
  <c r="P59" i="4"/>
  <c r="L60" i="4"/>
  <c r="P60" i="4"/>
  <c r="L61" i="4"/>
  <c r="P61" i="4" s="1"/>
  <c r="L62" i="4"/>
  <c r="P62" i="4"/>
  <c r="L63" i="4"/>
  <c r="P63" i="4" s="1"/>
  <c r="L64" i="4"/>
  <c r="P64" i="4"/>
  <c r="L65" i="4"/>
  <c r="P65" i="4"/>
  <c r="L66" i="4"/>
  <c r="P66" i="4"/>
  <c r="L67" i="4"/>
  <c r="P67" i="4" s="1"/>
  <c r="L68" i="4"/>
  <c r="P68" i="4"/>
  <c r="L69" i="4"/>
  <c r="P69" i="4" s="1"/>
  <c r="L70" i="4"/>
  <c r="P70" i="4"/>
  <c r="L71" i="4"/>
  <c r="P71" i="4"/>
  <c r="L72" i="4"/>
  <c r="P72" i="4"/>
  <c r="L73" i="4"/>
  <c r="P73" i="4" s="1"/>
  <c r="L74" i="4"/>
  <c r="P74" i="4"/>
  <c r="K58" i="4"/>
  <c r="O58" i="4" s="1"/>
  <c r="K59" i="4"/>
  <c r="O59" i="4"/>
  <c r="K60" i="4"/>
  <c r="O60" i="4"/>
  <c r="K61" i="4"/>
  <c r="O61" i="4"/>
  <c r="K62" i="4"/>
  <c r="O62" i="4" s="1"/>
  <c r="K63" i="4"/>
  <c r="O63" i="4"/>
  <c r="K64" i="4"/>
  <c r="O64" i="4" s="1"/>
  <c r="K65" i="4"/>
  <c r="O65" i="4"/>
  <c r="K66" i="4"/>
  <c r="O66" i="4"/>
  <c r="K67" i="4"/>
  <c r="O67" i="4"/>
  <c r="K68" i="4"/>
  <c r="O68" i="4" s="1"/>
  <c r="K69" i="4"/>
  <c r="O69" i="4"/>
  <c r="K70" i="4"/>
  <c r="O70" i="4" s="1"/>
  <c r="K71" i="4"/>
  <c r="O71" i="4"/>
  <c r="K72" i="4"/>
  <c r="O72" i="4"/>
  <c r="K73" i="4"/>
  <c r="O73" i="4"/>
  <c r="K74" i="4"/>
  <c r="O74" i="4" s="1"/>
  <c r="J58" i="4"/>
  <c r="N58" i="4"/>
  <c r="J59" i="4"/>
  <c r="N59" i="4" s="1"/>
  <c r="J60" i="4"/>
  <c r="N60" i="4"/>
  <c r="J61" i="4"/>
  <c r="N61" i="4"/>
  <c r="J62" i="4"/>
  <c r="N62" i="4"/>
  <c r="J63" i="4"/>
  <c r="N63" i="4" s="1"/>
  <c r="J64" i="4"/>
  <c r="N64" i="4"/>
  <c r="J65" i="4"/>
  <c r="N65" i="4" s="1"/>
  <c r="J66" i="4"/>
  <c r="N66" i="4"/>
  <c r="J67" i="4"/>
  <c r="N67" i="4"/>
  <c r="J68" i="4"/>
  <c r="N68" i="4"/>
  <c r="J69" i="4"/>
  <c r="N69" i="4" s="1"/>
  <c r="J70" i="4"/>
  <c r="N70" i="4"/>
  <c r="J71" i="4"/>
  <c r="N71" i="4" s="1"/>
  <c r="J72" i="4"/>
  <c r="N72" i="4"/>
  <c r="J73" i="4"/>
  <c r="N73" i="4"/>
  <c r="J74" i="4"/>
  <c r="N74" i="4"/>
  <c r="K57" i="4"/>
  <c r="O57" i="4" s="1"/>
  <c r="L57" i="4"/>
  <c r="P57" i="4"/>
  <c r="J57" i="4"/>
  <c r="N57" i="4" s="1"/>
  <c r="W58" i="4"/>
  <c r="W59" i="4"/>
  <c r="W60" i="4"/>
  <c r="W61" i="4"/>
  <c r="W62" i="4"/>
  <c r="W63" i="4"/>
  <c r="W57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L34" i="4"/>
  <c r="K34" i="4"/>
  <c r="J34" i="4"/>
  <c r="R35" i="4"/>
  <c r="R36" i="4"/>
  <c r="R37" i="4"/>
  <c r="R38" i="4"/>
  <c r="R39" i="4"/>
  <c r="R34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L8" i="4"/>
  <c r="K8" i="4"/>
  <c r="J8" i="4"/>
  <c r="R9" i="4"/>
  <c r="R10" i="4"/>
  <c r="R11" i="4"/>
  <c r="R12" i="4"/>
  <c r="R13" i="4"/>
  <c r="R8" i="4"/>
  <c r="L164" i="3"/>
  <c r="L165" i="3"/>
  <c r="L166" i="3"/>
  <c r="L167" i="3"/>
  <c r="L168" i="3"/>
  <c r="K164" i="3"/>
  <c r="K165" i="3"/>
  <c r="K166" i="3"/>
  <c r="K167" i="3"/>
  <c r="K168" i="3"/>
  <c r="J164" i="3"/>
  <c r="J165" i="3"/>
  <c r="J166" i="3"/>
  <c r="J167" i="3"/>
  <c r="J168" i="3"/>
  <c r="L163" i="3"/>
  <c r="K163" i="3"/>
  <c r="J163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L138" i="3"/>
  <c r="K138" i="3"/>
  <c r="J138" i="3"/>
  <c r="R139" i="3"/>
  <c r="R140" i="3"/>
  <c r="R141" i="3"/>
  <c r="R142" i="3"/>
  <c r="R143" i="3"/>
  <c r="R138" i="3"/>
  <c r="L122" i="3"/>
  <c r="P122" i="3"/>
  <c r="L123" i="3"/>
  <c r="P123" i="3"/>
  <c r="L124" i="3"/>
  <c r="P124" i="3" s="1"/>
  <c r="L125" i="3"/>
  <c r="P125" i="3"/>
  <c r="L126" i="3"/>
  <c r="P126" i="3" s="1"/>
  <c r="L127" i="3"/>
  <c r="P127" i="3"/>
  <c r="L128" i="3"/>
  <c r="P128" i="3"/>
  <c r="L129" i="3"/>
  <c r="P129" i="3"/>
  <c r="L130" i="3"/>
  <c r="P130" i="3" s="1"/>
  <c r="L131" i="3"/>
  <c r="P131" i="3"/>
  <c r="L132" i="3"/>
  <c r="P132" i="3" s="1"/>
  <c r="K122" i="3"/>
  <c r="O122" i="3"/>
  <c r="K123" i="3"/>
  <c r="O123" i="3"/>
  <c r="K124" i="3"/>
  <c r="O124" i="3"/>
  <c r="K125" i="3"/>
  <c r="O125" i="3" s="1"/>
  <c r="K126" i="3"/>
  <c r="O126" i="3"/>
  <c r="K127" i="3"/>
  <c r="O127" i="3" s="1"/>
  <c r="K128" i="3"/>
  <c r="O128" i="3"/>
  <c r="K129" i="3"/>
  <c r="O129" i="3"/>
  <c r="K130" i="3"/>
  <c r="O130" i="3"/>
  <c r="K131" i="3"/>
  <c r="O131" i="3" s="1"/>
  <c r="K132" i="3"/>
  <c r="O132" i="3"/>
  <c r="J122" i="3"/>
  <c r="N122" i="3" s="1"/>
  <c r="J123" i="3"/>
  <c r="N123" i="3"/>
  <c r="J124" i="3"/>
  <c r="N124" i="3"/>
  <c r="J125" i="3"/>
  <c r="N125" i="3"/>
  <c r="J126" i="3"/>
  <c r="N126" i="3" s="1"/>
  <c r="J127" i="3"/>
  <c r="N127" i="3"/>
  <c r="J128" i="3"/>
  <c r="N128" i="3" s="1"/>
  <c r="J129" i="3"/>
  <c r="N129" i="3"/>
  <c r="J130" i="3"/>
  <c r="N130" i="3"/>
  <c r="J131" i="3"/>
  <c r="N131" i="3"/>
  <c r="J132" i="3"/>
  <c r="N132" i="3" s="1"/>
  <c r="L121" i="3"/>
  <c r="P121" i="3"/>
  <c r="K121" i="3"/>
  <c r="O121" i="3" s="1"/>
  <c r="J121" i="3"/>
  <c r="N121" i="3"/>
  <c r="J95" i="3"/>
  <c r="L96" i="3"/>
  <c r="P96" i="3"/>
  <c r="L97" i="3"/>
  <c r="P97" i="3" s="1"/>
  <c r="L98" i="3"/>
  <c r="P98" i="3"/>
  <c r="L99" i="3"/>
  <c r="P99" i="3"/>
  <c r="L100" i="3"/>
  <c r="P100" i="3"/>
  <c r="L101" i="3"/>
  <c r="P101" i="3" s="1"/>
  <c r="L102" i="3"/>
  <c r="P102" i="3"/>
  <c r="L103" i="3"/>
  <c r="P103" i="3" s="1"/>
  <c r="L104" i="3"/>
  <c r="P104" i="3"/>
  <c r="L105" i="3"/>
  <c r="P105" i="3"/>
  <c r="L106" i="3"/>
  <c r="P106" i="3"/>
  <c r="L107" i="3"/>
  <c r="P107" i="3" s="1"/>
  <c r="L108" i="3"/>
  <c r="P108" i="3"/>
  <c r="L109" i="3"/>
  <c r="P109" i="3" s="1"/>
  <c r="L110" i="3"/>
  <c r="P110" i="3"/>
  <c r="L111" i="3"/>
  <c r="P111" i="3"/>
  <c r="L112" i="3"/>
  <c r="P112" i="3"/>
  <c r="L113" i="3"/>
  <c r="P113" i="3" s="1"/>
  <c r="L114" i="3"/>
  <c r="P114" i="3"/>
  <c r="K96" i="3"/>
  <c r="O96" i="3" s="1"/>
  <c r="K97" i="3"/>
  <c r="O97" i="3"/>
  <c r="K98" i="3"/>
  <c r="O98" i="3"/>
  <c r="K99" i="3"/>
  <c r="O99" i="3"/>
  <c r="K100" i="3"/>
  <c r="O100" i="3" s="1"/>
  <c r="K101" i="3"/>
  <c r="O101" i="3"/>
  <c r="K102" i="3"/>
  <c r="O102" i="3" s="1"/>
  <c r="K103" i="3"/>
  <c r="O103" i="3"/>
  <c r="K104" i="3"/>
  <c r="O104" i="3"/>
  <c r="K105" i="3"/>
  <c r="O105" i="3"/>
  <c r="K106" i="3"/>
  <c r="O106" i="3" s="1"/>
  <c r="K107" i="3"/>
  <c r="O107" i="3"/>
  <c r="K108" i="3"/>
  <c r="O108" i="3" s="1"/>
  <c r="K109" i="3"/>
  <c r="O109" i="3"/>
  <c r="K110" i="3"/>
  <c r="O110" i="3"/>
  <c r="K111" i="3"/>
  <c r="O111" i="3"/>
  <c r="K112" i="3"/>
  <c r="O112" i="3" s="1"/>
  <c r="K113" i="3"/>
  <c r="O113" i="3"/>
  <c r="K114" i="3"/>
  <c r="O114" i="3" s="1"/>
  <c r="L95" i="3"/>
  <c r="P95" i="3"/>
  <c r="K95" i="3"/>
  <c r="O95" i="3"/>
  <c r="J96" i="3"/>
  <c r="N96" i="3"/>
  <c r="J97" i="3"/>
  <c r="N97" i="3" s="1"/>
  <c r="J98" i="3"/>
  <c r="N98" i="3"/>
  <c r="J99" i="3"/>
  <c r="N99" i="3" s="1"/>
  <c r="J100" i="3"/>
  <c r="N100" i="3"/>
  <c r="J101" i="3"/>
  <c r="N101" i="3"/>
  <c r="J102" i="3"/>
  <c r="N102" i="3"/>
  <c r="J103" i="3"/>
  <c r="N103" i="3" s="1"/>
  <c r="J104" i="3"/>
  <c r="N104" i="3"/>
  <c r="J105" i="3"/>
  <c r="N105" i="3" s="1"/>
  <c r="J106" i="3"/>
  <c r="N106" i="3"/>
  <c r="J107" i="3"/>
  <c r="N107" i="3"/>
  <c r="J108" i="3"/>
  <c r="N108" i="3"/>
  <c r="J109" i="3"/>
  <c r="N109" i="3" s="1"/>
  <c r="J110" i="3"/>
  <c r="N110" i="3"/>
  <c r="J111" i="3"/>
  <c r="N111" i="3" s="1"/>
  <c r="J112" i="3"/>
  <c r="N112" i="3"/>
  <c r="J113" i="3"/>
  <c r="N113" i="3"/>
  <c r="J114" i="3"/>
  <c r="N114" i="3"/>
  <c r="N95" i="3"/>
  <c r="W96" i="3"/>
  <c r="W97" i="3"/>
  <c r="W98" i="3"/>
  <c r="W99" i="3"/>
  <c r="W100" i="3"/>
  <c r="W95" i="3"/>
  <c r="W102" i="3"/>
  <c r="L81" i="3"/>
  <c r="K81" i="3"/>
  <c r="L82" i="3"/>
  <c r="K82" i="3"/>
  <c r="L83" i="3"/>
  <c r="K83" i="3"/>
  <c r="L84" i="3"/>
  <c r="K84" i="3"/>
  <c r="L85" i="3"/>
  <c r="K85" i="3"/>
  <c r="L86" i="3"/>
  <c r="K86" i="3"/>
  <c r="L87" i="3"/>
  <c r="K87" i="3"/>
  <c r="K88" i="3"/>
  <c r="L88" i="3"/>
  <c r="L89" i="3"/>
  <c r="K89" i="3"/>
  <c r="L78" i="3"/>
  <c r="K78" i="3"/>
  <c r="L80" i="3"/>
  <c r="K80" i="3"/>
  <c r="L79" i="3"/>
  <c r="K79" i="3"/>
  <c r="J87" i="3"/>
  <c r="J85" i="3"/>
  <c r="J84" i="3"/>
  <c r="J82" i="3"/>
  <c r="J80" i="3"/>
  <c r="J78" i="3"/>
  <c r="J79" i="3"/>
  <c r="J81" i="3"/>
  <c r="J83" i="3"/>
  <c r="J86" i="3"/>
  <c r="J88" i="3"/>
  <c r="J89" i="3"/>
  <c r="J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L53" i="3"/>
  <c r="K53" i="3"/>
  <c r="J44" i="3"/>
  <c r="R54" i="3"/>
  <c r="R55" i="3"/>
  <c r="R56" i="3"/>
  <c r="R57" i="3"/>
  <c r="R58" i="3"/>
  <c r="R53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8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L34" i="3"/>
  <c r="L35" i="3"/>
  <c r="L36" i="3"/>
  <c r="L37" i="3"/>
  <c r="L38" i="3"/>
  <c r="L39" i="3"/>
  <c r="L40" i="3"/>
  <c r="L41" i="3"/>
  <c r="L42" i="3"/>
  <c r="L43" i="3"/>
  <c r="L44" i="3"/>
  <c r="L33" i="3"/>
  <c r="K34" i="3"/>
  <c r="K35" i="3"/>
  <c r="K36" i="3"/>
  <c r="K37" i="3"/>
  <c r="K38" i="3"/>
  <c r="K39" i="3"/>
  <c r="K40" i="3"/>
  <c r="K41" i="3"/>
  <c r="K42" i="3"/>
  <c r="K43" i="3"/>
  <c r="K44" i="3"/>
  <c r="K33" i="3"/>
  <c r="J33" i="3"/>
  <c r="J35" i="3"/>
  <c r="J36" i="3"/>
  <c r="J37" i="3"/>
  <c r="J38" i="3"/>
  <c r="J39" i="3"/>
  <c r="J40" i="3"/>
  <c r="J41" i="3"/>
  <c r="J42" i="3"/>
  <c r="J43" i="3"/>
  <c r="J34" i="3"/>
  <c r="R9" i="3"/>
  <c r="R10" i="3"/>
  <c r="R11" i="3"/>
  <c r="R12" i="3"/>
  <c r="R13" i="3"/>
  <c r="R8" i="3"/>
  <c r="O145" i="3"/>
  <c r="W65" i="4"/>
  <c r="W70" i="5"/>
  <c r="W67" i="2"/>
</calcChain>
</file>

<file path=xl/sharedStrings.xml><?xml version="1.0" encoding="utf-8"?>
<sst xmlns="http://schemas.openxmlformats.org/spreadsheetml/2006/main" count="727" uniqueCount="92">
  <si>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</si>
  <si>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</si>
  <si>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</si>
  <si>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</si>
  <si>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</si>
  <si>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</si>
  <si>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</si>
  <si>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</si>
  <si>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</si>
  <si>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St11</t>
  </si>
  <si>
    <t>St12</t>
  </si>
  <si>
    <t>St13</t>
  </si>
  <si>
    <t>St14</t>
  </si>
  <si>
    <t>St15</t>
  </si>
  <si>
    <t>St16</t>
  </si>
  <si>
    <t>St17</t>
  </si>
  <si>
    <t>Stages</t>
  </si>
  <si>
    <t>Acropora hyacinthus</t>
  </si>
  <si>
    <t>DNA methylation (5mC) normal conditions (27°C)</t>
  </si>
  <si>
    <t>Fluo reading 530ex / 590em nm</t>
  </si>
  <si>
    <t>Replicate 1</t>
  </si>
  <si>
    <t>Replicate 2</t>
  </si>
  <si>
    <t>Replicate 3</t>
  </si>
  <si>
    <t>St17.5</t>
  </si>
  <si>
    <t>Sperm</t>
  </si>
  <si>
    <t>Ovocytes</t>
  </si>
  <si>
    <t>Stage 1 (St1)</t>
  </si>
  <si>
    <t>Quantity of DNA in ng</t>
  </si>
  <si>
    <t>Relative % of 5mC</t>
  </si>
  <si>
    <t>Kit: Methylflash Methylated DNA quantificiation Kit (Fluorometric) (Reference: P-1035)</t>
  </si>
  <si>
    <t>Gamme Fluo Standart</t>
  </si>
  <si>
    <t>Quantity</t>
  </si>
  <si>
    <t>0.5</t>
  </si>
  <si>
    <t xml:space="preserve">Average </t>
  </si>
  <si>
    <t>Formula</t>
  </si>
  <si>
    <t>https://www.epigentek.com/docs/P-1035.pdf</t>
  </si>
  <si>
    <t>5mC % = ((Sample Fluo - Average Fluo standart 0) / Sample quantity (ng)) / (((Average Fluo Standart 10 - Average Fluo standart 0)*2)/ Amount of positive contrôle (here 10)) *100</t>
  </si>
  <si>
    <t>DNA methylation (5mC) wam conditions (30°C)</t>
  </si>
  <si>
    <t>5mC % = ((Fluo sample-20,666667)/ng)/(((2113,33333-20,666667)*2)/10)*100</t>
  </si>
  <si>
    <t>DNA Hydroxymethylation (5hmC) normal conditions (27°C)</t>
  </si>
  <si>
    <t>Kit: Methylflash Hydroxymethylated DNA quantificiation Kit (Fluorometric) (Reference: P-1037)</t>
  </si>
  <si>
    <t>https://www.epigentek.com/docs/P-1037.pdf</t>
  </si>
  <si>
    <t>5hmC % = ((Sample Fluo - Average Fluo standart 0) / Sample quantity (ng)) / (((Average Fluo Standart 10 - Average Fluo standart 0)*2)/ Amount of positive contrôle (here 10)) *100</t>
  </si>
  <si>
    <t>DNA Hydroxymethylation (5hmC) wam conditions (30°C)</t>
  </si>
  <si>
    <t>5hmC % = ((Fluo sample-54,666667)/ng)/(((6575-54,666667)*2)/10)*100</t>
  </si>
  <si>
    <t>For St, 3, 5, 7, 8, 10, Fluo standart 0 = 7,666667 and Fluo Standard 10 = 51167, 33333 because they were on plate cytherea</t>
  </si>
  <si>
    <t>DNA 5-Formylcytosine (5-fC) normal conditions (27°C)</t>
  </si>
  <si>
    <t>Kit: Methylflash 5-Formylcytosine DNA quantificiation Kit (Colorimetric) (Reference: P-1041)</t>
  </si>
  <si>
    <t>https://www.epigentek.com/docs/P-1041.pdf</t>
  </si>
  <si>
    <t>Absorbance 450 nm</t>
  </si>
  <si>
    <t>Relative % of 5fC</t>
  </si>
  <si>
    <t>5fC en ng (Quantity)</t>
  </si>
  <si>
    <t>Gamme Standart</t>
  </si>
  <si>
    <t>SLOPE</t>
  </si>
  <si>
    <t>DNA 5-Formylcytosine (5-fC) normal conditions (30°C)</t>
  </si>
  <si>
    <t>RNA methylation (5mC) normal conditions (27°C)</t>
  </si>
  <si>
    <t>Kit: Methylflash 5-mC RNA Methylation Elisa Easy Kit (Fluorometric) (Reference: P-9009)</t>
  </si>
  <si>
    <t>https://www.epigentek.com/docs/P-9009.pdf</t>
  </si>
  <si>
    <t>0.1</t>
  </si>
  <si>
    <t>0.2</t>
  </si>
  <si>
    <t>RNA methylation (5mC) normal conditions (30°C)</t>
  </si>
  <si>
    <t>Acropora cytherea</t>
  </si>
  <si>
    <t>Relative % of 5hmC</t>
  </si>
  <si>
    <t>Control 0-1</t>
  </si>
  <si>
    <t>Control 0-2</t>
  </si>
  <si>
    <t>Acropora retusa</t>
  </si>
  <si>
    <t>SpZ</t>
  </si>
  <si>
    <t>Ovo</t>
  </si>
  <si>
    <t>St1</t>
  </si>
  <si>
    <t>St5.5</t>
  </si>
  <si>
    <t>St7.5</t>
  </si>
  <si>
    <t>Acropora pulchra</t>
  </si>
  <si>
    <t>EMBRYOS</t>
  </si>
  <si>
    <t>4 cells</t>
  </si>
  <si>
    <t>8 cells</t>
  </si>
  <si>
    <t>Morula</t>
  </si>
  <si>
    <t>Blastula</t>
  </si>
  <si>
    <t>Late Blastula</t>
  </si>
  <si>
    <t>Blastulation end</t>
  </si>
  <si>
    <t>Round stage</t>
  </si>
  <si>
    <t>sperm</t>
  </si>
  <si>
    <t>oocyte</t>
  </si>
  <si>
    <t>Fertilized oocyte</t>
  </si>
  <si>
    <t>Early Bowl</t>
  </si>
  <si>
    <t>Bowl</t>
  </si>
  <si>
    <t>Gastrula</t>
  </si>
  <si>
    <t>Early tear drop</t>
  </si>
  <si>
    <t>Elongated</t>
  </si>
  <si>
    <t>Early elongated</t>
  </si>
  <si>
    <t>Prawn Chip</t>
  </si>
  <si>
    <t>Tear drop</t>
  </si>
  <si>
    <t>Late tear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</si>
</sst>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4" fillId="0" borderId="0" xfId="21"/>
    <xf numFmtId="0" fontId="0" fillId="0" borderId="0" xfId="0" applyFill="1"/>
    <xf numFmtId="0" fontId="8" fillId="0" borderId="0" xfId="0" applyFont="1"/>
    <xf numFmtId="0" fontId="9" fillId="0" borderId="0" xfId="0" applyFont="1"/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igentek.com/docs/P-1041.pdf" TargetMode="External"/><Relationship Id="rId1" Type="http://schemas.openxmlformats.org/officeDocument/2006/relationships/hyperlink" Target="https://www.epigentek.com/docs/P-1037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igentek.com/docs/P-1041.pdf" TargetMode="External"/><Relationship Id="rId1" Type="http://schemas.openxmlformats.org/officeDocument/2006/relationships/hyperlink" Target="https://www.epigentek.com/docs/P-1037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igentek.com/docs/P-1041.pdf" TargetMode="External"/><Relationship Id="rId1" Type="http://schemas.openxmlformats.org/officeDocument/2006/relationships/hyperlink" Target="https://www.epigentek.com/docs/P-1037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igentek.com/docs/P-1041.pdf" TargetMode="External"/><Relationship Id="rId1" Type="http://schemas.openxmlformats.org/officeDocument/2006/relationships/hyperlink" Target="https://www.epigentek.com/docs/P-103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168"/>
  <sheetViews>
    <sheetView tabSelected="1" topLeftCell="A51" zoomScaleNormal="100" workbookViewId="0">
      <selection activeCell="D58" sqref="D58"/>
    </sheetView>
  </sheetViews>
  <sheetFormatPr baseColWidth="10" defaultRowHeight="16" x14ac:dyDescent="0.2"/>
  <sheetData>
    <row r="2" spans="1:18" ht="31" x14ac:dyDescent="0.35">
      <c r="A2" s="2" t="s">
        <v>17</v>
      </c>
    </row>
    <row r="4" spans="1:18" ht="21" x14ac:dyDescent="0.25">
      <c r="A4" s="3" t="s">
        <v>18</v>
      </c>
      <c r="G4" s="5" t="s">
        <v>29</v>
      </c>
      <c r="O4" t="s">
        <v>35</v>
      </c>
    </row>
    <row r="6" spans="1:18" x14ac:dyDescent="0.2">
      <c r="B6" s="1" t="s">
        <v>19</v>
      </c>
      <c r="F6" s="1" t="s">
        <v>27</v>
      </c>
      <c r="J6" s="1" t="s">
        <v>28</v>
      </c>
      <c r="N6" s="1" t="s">
        <v>30</v>
      </c>
    </row>
    <row r="7" spans="1:18" x14ac:dyDescent="0.2">
      <c r="A7" s="1" t="s">
        <v>16</v>
      </c>
      <c r="B7" s="1" t="s">
        <v>20</v>
      </c>
      <c r="C7" s="1" t="s">
        <v>21</v>
      </c>
      <c r="D7" s="4" t="s">
        <v>22</v>
      </c>
      <c r="F7" s="1" t="s">
        <v>20</v>
      </c>
      <c r="G7" s="1" t="s">
        <v>21</v>
      </c>
      <c r="H7" s="4" t="s">
        <v>22</v>
      </c>
      <c r="J7" s="1" t="s">
        <v>20</v>
      </c>
      <c r="K7" s="1" t="s">
        <v>21</v>
      </c>
      <c r="L7" s="4" t="s">
        <v>22</v>
      </c>
      <c r="N7" s="1" t="s">
        <v>31</v>
      </c>
      <c r="O7" s="1" t="s">
        <v>20</v>
      </c>
      <c r="P7" s="1" t="s">
        <v>21</v>
      </c>
      <c r="Q7" s="4" t="s">
        <v>22</v>
      </c>
      <c r="R7" s="1" t="s">
        <v>33</v>
      </c>
    </row>
    <row r="8" spans="1:18" x14ac:dyDescent="0.2">
      <c r="A8" s="1" t="s">
        <v>24</v>
      </c>
      <c r="B8">
        <v>326</v>
      </c>
      <c r="C8">
        <v>781</v>
      </c>
      <c r="D8">
        <v>624</v>
      </c>
      <c r="F8">
        <v>149</v>
      </c>
      <c r="G8">
        <v>297</v>
      </c>
      <c r="H8">
        <v>301</v>
      </c>
      <c r="J8">
        <f xml:space="preserve"> ((B8-20.666667)/F8)/(((2113.33333-20.666667)*2)/10)*100</f>
        <v>0.48961858958040855</v>
      </c>
      <c r="K8">
        <f xml:space="preserve"> ((C8-20.666667)/G8)/(((2113.33333-20.666667)*2)/10)*100</f>
        <v>0.61167049141640872</v>
      </c>
      <c r="L8">
        <f xml:space="preserve"> ((D8-20.666667)/H8)/(((2113.33333-20.666667)*2)/10)*100</f>
        <v>0.47891757277467178</v>
      </c>
      <c r="N8" s="1">
        <v>0</v>
      </c>
      <c r="O8">
        <v>20</v>
      </c>
      <c r="P8">
        <v>19</v>
      </c>
      <c r="Q8">
        <v>23</v>
      </c>
      <c r="R8">
        <f xml:space="preserve"> (O8+P8+Q8)/3</f>
        <v>20.666666666666668</v>
      </c>
    </row>
    <row r="9" spans="1:18" x14ac:dyDescent="0.2">
      <c r="A9" s="1" t="s">
        <v>25</v>
      </c>
      <c r="B9">
        <v>1258</v>
      </c>
      <c r="C9">
        <v>1108</v>
      </c>
      <c r="D9">
        <v>958</v>
      </c>
      <c r="F9">
        <v>100</v>
      </c>
      <c r="G9">
        <v>100</v>
      </c>
      <c r="H9">
        <v>100</v>
      </c>
      <c r="J9">
        <f t="shared" ref="J9:J27" si="0" xml:space="preserve"> ((B9-20.666667)/F9)/(((2113.33333-20.666667)*2)/10)*100</f>
        <v>2.9563555316215218</v>
      </c>
      <c r="K9">
        <f t="shared" ref="K9:K27" si="1" xml:space="preserve"> ((C9-20.666667)/G9)/(((2113.33333-20.666667)*2)/10)*100</f>
        <v>2.5979611378747332</v>
      </c>
      <c r="L9">
        <f t="shared" ref="L9:L27" si="2" xml:space="preserve"> ((D9-20.666667)/H9)/(((2113.33333-20.666667)*2)/10)*100</f>
        <v>2.2395667441279445</v>
      </c>
      <c r="N9" s="1" t="s">
        <v>32</v>
      </c>
      <c r="O9">
        <v>435</v>
      </c>
      <c r="P9">
        <v>479</v>
      </c>
      <c r="Q9">
        <v>495</v>
      </c>
      <c r="R9">
        <f t="shared" ref="R9:R13" si="3" xml:space="preserve"> (O9+P9+Q9)/3</f>
        <v>469.66666666666669</v>
      </c>
    </row>
    <row r="10" spans="1:18" x14ac:dyDescent="0.2">
      <c r="A10" s="1" t="s">
        <v>26</v>
      </c>
      <c r="B10">
        <v>1333</v>
      </c>
      <c r="C10">
        <v>1071</v>
      </c>
      <c r="D10">
        <v>1351</v>
      </c>
      <c r="F10">
        <v>100</v>
      </c>
      <c r="G10">
        <v>100</v>
      </c>
      <c r="H10">
        <v>100</v>
      </c>
      <c r="J10">
        <f t="shared" si="0"/>
        <v>3.1355527284949161</v>
      </c>
      <c r="K10">
        <f t="shared" si="1"/>
        <v>2.5095571874171916</v>
      </c>
      <c r="L10">
        <f t="shared" si="2"/>
        <v>3.1785600557445304</v>
      </c>
      <c r="N10" s="1">
        <v>1</v>
      </c>
      <c r="O10">
        <v>636</v>
      </c>
      <c r="P10">
        <v>916</v>
      </c>
      <c r="Q10">
        <v>765</v>
      </c>
      <c r="R10">
        <f t="shared" si="3"/>
        <v>772.33333333333337</v>
      </c>
    </row>
    <row r="11" spans="1:18" x14ac:dyDescent="0.2">
      <c r="A11" s="1" t="s">
        <v>0</v>
      </c>
      <c r="B11">
        <v>412</v>
      </c>
      <c r="C11">
        <v>521</v>
      </c>
      <c r="D11">
        <v>1218</v>
      </c>
      <c r="F11">
        <v>100</v>
      </c>
      <c r="G11">
        <v>100</v>
      </c>
      <c r="H11">
        <v>100</v>
      </c>
      <c r="J11">
        <f t="shared" si="0"/>
        <v>0.93501115088963416</v>
      </c>
      <c r="K11">
        <f t="shared" si="1"/>
        <v>1.1954444103456339</v>
      </c>
      <c r="L11">
        <f t="shared" si="2"/>
        <v>2.8607836932890445</v>
      </c>
      <c r="N11" s="1">
        <v>2</v>
      </c>
      <c r="O11">
        <v>1030</v>
      </c>
      <c r="P11">
        <v>1029</v>
      </c>
      <c r="Q11">
        <v>1005</v>
      </c>
      <c r="R11">
        <f t="shared" si="3"/>
        <v>1021.3333333333334</v>
      </c>
    </row>
    <row r="12" spans="1:18" x14ac:dyDescent="0.2">
      <c r="A12" s="1" t="s">
        <v>1</v>
      </c>
      <c r="B12">
        <v>1383</v>
      </c>
      <c r="C12">
        <v>348</v>
      </c>
      <c r="D12">
        <v>848</v>
      </c>
      <c r="F12">
        <v>100</v>
      </c>
      <c r="G12">
        <v>104</v>
      </c>
      <c r="H12">
        <v>112</v>
      </c>
      <c r="J12">
        <f t="shared" si="0"/>
        <v>3.2550175264105121</v>
      </c>
      <c r="K12">
        <f t="shared" si="1"/>
        <v>0.75201558611314512</v>
      </c>
      <c r="L12">
        <f t="shared" si="2"/>
        <v>1.764950168494315</v>
      </c>
      <c r="N12" s="1">
        <v>5</v>
      </c>
      <c r="O12">
        <v>1640</v>
      </c>
      <c r="P12">
        <v>1541</v>
      </c>
      <c r="Q12">
        <v>1725</v>
      </c>
      <c r="R12">
        <f t="shared" si="3"/>
        <v>1635.3333333333333</v>
      </c>
    </row>
    <row r="13" spans="1:18" x14ac:dyDescent="0.2">
      <c r="A13" s="1" t="s">
        <v>2</v>
      </c>
      <c r="B13">
        <v>482</v>
      </c>
      <c r="C13">
        <v>358</v>
      </c>
      <c r="D13">
        <v>940</v>
      </c>
      <c r="F13">
        <v>100</v>
      </c>
      <c r="G13">
        <v>112</v>
      </c>
      <c r="H13">
        <v>100</v>
      </c>
      <c r="J13">
        <f t="shared" si="0"/>
        <v>1.1022618679714686</v>
      </c>
      <c r="K13">
        <f t="shared" si="1"/>
        <v>0.71963318673284848</v>
      </c>
      <c r="L13">
        <f t="shared" si="2"/>
        <v>2.1965594168783298</v>
      </c>
      <c r="N13" s="1">
        <v>10</v>
      </c>
      <c r="O13">
        <v>2163</v>
      </c>
      <c r="P13">
        <v>2047</v>
      </c>
      <c r="Q13">
        <v>2130</v>
      </c>
      <c r="R13">
        <f t="shared" si="3"/>
        <v>2113.3333333333335</v>
      </c>
    </row>
    <row r="14" spans="1:18" x14ac:dyDescent="0.2">
      <c r="A14" s="1" t="s">
        <v>3</v>
      </c>
      <c r="B14">
        <v>909</v>
      </c>
      <c r="C14">
        <v>1113</v>
      </c>
      <c r="D14">
        <v>730</v>
      </c>
      <c r="F14">
        <v>100</v>
      </c>
      <c r="G14">
        <v>100</v>
      </c>
      <c r="H14">
        <v>100</v>
      </c>
      <c r="J14">
        <f t="shared" si="0"/>
        <v>2.1224912421706601</v>
      </c>
      <c r="K14">
        <f t="shared" si="1"/>
        <v>2.6099076176662925</v>
      </c>
      <c r="L14">
        <f t="shared" si="2"/>
        <v>1.6948072656328257</v>
      </c>
    </row>
    <row r="15" spans="1:18" x14ac:dyDescent="0.2">
      <c r="A15" s="1" t="s">
        <v>4</v>
      </c>
      <c r="B15">
        <v>1206</v>
      </c>
      <c r="C15">
        <v>1507</v>
      </c>
      <c r="D15">
        <v>1403</v>
      </c>
      <c r="F15">
        <v>96</v>
      </c>
      <c r="G15">
        <v>104</v>
      </c>
      <c r="H15">
        <v>96</v>
      </c>
      <c r="J15">
        <f t="shared" si="0"/>
        <v>2.9501168143638554</v>
      </c>
      <c r="K15">
        <f t="shared" si="1"/>
        <v>3.4147021396549913</v>
      </c>
      <c r="L15">
        <f t="shared" si="2"/>
        <v>3.4404202558091153</v>
      </c>
    </row>
    <row r="16" spans="1:18" x14ac:dyDescent="0.2">
      <c r="A16" s="1" t="s">
        <v>5</v>
      </c>
      <c r="B16">
        <v>1269</v>
      </c>
      <c r="C16">
        <v>1286</v>
      </c>
      <c r="D16">
        <v>1281</v>
      </c>
      <c r="F16">
        <v>96</v>
      </c>
      <c r="G16">
        <v>112</v>
      </c>
      <c r="H16">
        <v>96</v>
      </c>
      <c r="J16">
        <f t="shared" si="0"/>
        <v>3.1069143616280757</v>
      </c>
      <c r="K16">
        <f t="shared" si="1"/>
        <v>2.6993355521912994</v>
      </c>
      <c r="L16">
        <f t="shared" si="2"/>
        <v>3.1367805611069741</v>
      </c>
      <c r="N16" s="1" t="s">
        <v>34</v>
      </c>
      <c r="O16" s="1" t="s">
        <v>36</v>
      </c>
    </row>
    <row r="17" spans="1:15" x14ac:dyDescent="0.2">
      <c r="A17" s="1" t="s">
        <v>6</v>
      </c>
      <c r="B17">
        <v>2015</v>
      </c>
      <c r="C17">
        <v>1764</v>
      </c>
      <c r="D17">
        <v>1703</v>
      </c>
      <c r="F17">
        <v>70</v>
      </c>
      <c r="G17">
        <v>70</v>
      </c>
      <c r="H17">
        <v>60</v>
      </c>
      <c r="J17">
        <f t="shared" si="0"/>
        <v>6.8072179600909246</v>
      </c>
      <c r="K17">
        <f t="shared" si="1"/>
        <v>5.9504846950390782</v>
      </c>
      <c r="L17">
        <f t="shared" si="2"/>
        <v>6.6993203884505457</v>
      </c>
    </row>
    <row r="18" spans="1:15" x14ac:dyDescent="0.2">
      <c r="A18" s="1" t="s">
        <v>7</v>
      </c>
      <c r="B18">
        <v>1495</v>
      </c>
      <c r="C18">
        <v>1715</v>
      </c>
      <c r="D18">
        <v>1631</v>
      </c>
      <c r="F18">
        <v>100</v>
      </c>
      <c r="G18">
        <v>100</v>
      </c>
      <c r="H18">
        <v>100</v>
      </c>
      <c r="J18">
        <f t="shared" si="0"/>
        <v>3.5226186737414475</v>
      </c>
      <c r="K18">
        <f t="shared" si="1"/>
        <v>4.0482637845700706</v>
      </c>
      <c r="L18">
        <f t="shared" si="2"/>
        <v>3.8475629240718692</v>
      </c>
      <c r="O18" s="1" t="s">
        <v>38</v>
      </c>
    </row>
    <row r="19" spans="1:15" x14ac:dyDescent="0.2">
      <c r="A19" s="1" t="s">
        <v>8</v>
      </c>
      <c r="B19">
        <v>960</v>
      </c>
      <c r="C19">
        <v>1490</v>
      </c>
      <c r="D19">
        <v>763</v>
      </c>
      <c r="F19">
        <v>100</v>
      </c>
      <c r="G19">
        <v>100</v>
      </c>
      <c r="H19">
        <v>100</v>
      </c>
      <c r="J19">
        <f t="shared" si="0"/>
        <v>2.2443453360445682</v>
      </c>
      <c r="K19">
        <f t="shared" si="1"/>
        <v>3.5106721939498877</v>
      </c>
      <c r="L19">
        <f t="shared" si="2"/>
        <v>1.7736540322571195</v>
      </c>
    </row>
    <row r="20" spans="1:15" x14ac:dyDescent="0.2">
      <c r="A20" s="1" t="s">
        <v>9</v>
      </c>
      <c r="B20">
        <v>1270</v>
      </c>
      <c r="C20">
        <v>1070</v>
      </c>
      <c r="D20">
        <v>1080</v>
      </c>
      <c r="F20">
        <v>124</v>
      </c>
      <c r="G20">
        <v>128</v>
      </c>
      <c r="H20">
        <v>100</v>
      </c>
      <c r="J20">
        <f t="shared" si="0"/>
        <v>2.4072799057429548</v>
      </c>
      <c r="K20">
        <f t="shared" si="1"/>
        <v>1.9587249152022499</v>
      </c>
      <c r="L20">
        <f t="shared" si="2"/>
        <v>2.5310608510419987</v>
      </c>
    </row>
    <row r="21" spans="1:15" x14ac:dyDescent="0.2">
      <c r="A21" s="1" t="s">
        <v>10</v>
      </c>
      <c r="B21">
        <v>949</v>
      </c>
      <c r="C21">
        <v>1300</v>
      </c>
      <c r="D21">
        <v>1385</v>
      </c>
      <c r="F21">
        <v>109</v>
      </c>
      <c r="G21">
        <v>100</v>
      </c>
      <c r="H21">
        <v>100</v>
      </c>
      <c r="J21">
        <f t="shared" si="0"/>
        <v>2.0349202573423275</v>
      </c>
      <c r="K21">
        <f t="shared" si="1"/>
        <v>3.0567059618706227</v>
      </c>
      <c r="L21">
        <f t="shared" si="2"/>
        <v>3.2597961183271358</v>
      </c>
    </row>
    <row r="22" spans="1:15" x14ac:dyDescent="0.2">
      <c r="A22" s="1" t="s">
        <v>11</v>
      </c>
      <c r="B22">
        <v>1240</v>
      </c>
      <c r="C22">
        <v>1815</v>
      </c>
      <c r="D22">
        <v>1759</v>
      </c>
      <c r="F22">
        <v>100</v>
      </c>
      <c r="G22">
        <v>100</v>
      </c>
      <c r="H22">
        <v>100</v>
      </c>
      <c r="J22">
        <f t="shared" si="0"/>
        <v>2.9133482043719066</v>
      </c>
      <c r="K22">
        <f t="shared" si="1"/>
        <v>4.2871933804012627</v>
      </c>
      <c r="L22">
        <f t="shared" si="2"/>
        <v>4.1533928067357948</v>
      </c>
    </row>
    <row r="23" spans="1:15" x14ac:dyDescent="0.2">
      <c r="A23" s="1" t="s">
        <v>12</v>
      </c>
      <c r="B23">
        <v>1680</v>
      </c>
      <c r="C23">
        <v>1864</v>
      </c>
      <c r="D23">
        <v>2030</v>
      </c>
      <c r="F23">
        <v>100</v>
      </c>
      <c r="G23">
        <v>100</v>
      </c>
      <c r="H23">
        <v>100</v>
      </c>
      <c r="J23">
        <f t="shared" si="0"/>
        <v>3.9646384260291532</v>
      </c>
      <c r="K23">
        <f t="shared" si="1"/>
        <v>4.4042688823585463</v>
      </c>
      <c r="L23">
        <f t="shared" si="2"/>
        <v>4.800892011438326</v>
      </c>
    </row>
    <row r="24" spans="1:15" x14ac:dyDescent="0.2">
      <c r="A24" s="1" t="s">
        <v>13</v>
      </c>
      <c r="B24">
        <v>1711</v>
      </c>
      <c r="C24">
        <v>1708</v>
      </c>
      <c r="D24">
        <v>1713</v>
      </c>
      <c r="F24">
        <v>100</v>
      </c>
      <c r="G24">
        <v>100</v>
      </c>
      <c r="H24">
        <v>100</v>
      </c>
      <c r="J24">
        <f t="shared" si="0"/>
        <v>4.0387066007368224</v>
      </c>
      <c r="K24">
        <f t="shared" si="1"/>
        <v>4.0315387128618871</v>
      </c>
      <c r="L24">
        <f t="shared" si="2"/>
        <v>4.0434851926534465</v>
      </c>
    </row>
    <row r="25" spans="1:15" x14ac:dyDescent="0.2">
      <c r="A25" s="1" t="s">
        <v>14</v>
      </c>
      <c r="B25">
        <v>1952</v>
      </c>
      <c r="C25">
        <v>1669</v>
      </c>
      <c r="D25">
        <v>1695</v>
      </c>
      <c r="F25">
        <v>100</v>
      </c>
      <c r="G25">
        <v>100</v>
      </c>
      <c r="H25">
        <v>100</v>
      </c>
      <c r="J25">
        <f t="shared" si="0"/>
        <v>4.6145269266899964</v>
      </c>
      <c r="K25">
        <f t="shared" si="1"/>
        <v>3.9383561704877224</v>
      </c>
      <c r="L25">
        <f t="shared" si="2"/>
        <v>4.0004778654038313</v>
      </c>
    </row>
    <row r="26" spans="1:15" x14ac:dyDescent="0.2">
      <c r="A26" s="1" t="s">
        <v>15</v>
      </c>
      <c r="B26">
        <v>2330</v>
      </c>
      <c r="C26">
        <v>1705</v>
      </c>
      <c r="D26">
        <v>2355</v>
      </c>
      <c r="F26">
        <v>100</v>
      </c>
      <c r="G26">
        <v>100</v>
      </c>
      <c r="H26">
        <v>100</v>
      </c>
      <c r="J26">
        <f t="shared" si="0"/>
        <v>5.5176807989319032</v>
      </c>
      <c r="K26">
        <f t="shared" si="1"/>
        <v>4.024370824986951</v>
      </c>
      <c r="L26">
        <f t="shared" si="2"/>
        <v>5.5774131978897019</v>
      </c>
    </row>
    <row r="27" spans="1:15" x14ac:dyDescent="0.2">
      <c r="A27" s="1" t="s">
        <v>23</v>
      </c>
      <c r="B27">
        <v>2063</v>
      </c>
      <c r="C27">
        <v>2248</v>
      </c>
      <c r="D27">
        <v>2406</v>
      </c>
      <c r="F27">
        <v>100</v>
      </c>
      <c r="G27">
        <v>100</v>
      </c>
      <c r="H27">
        <v>100</v>
      </c>
      <c r="J27">
        <f t="shared" si="0"/>
        <v>4.8797387780626202</v>
      </c>
      <c r="K27">
        <f t="shared" si="1"/>
        <v>5.3217585303503254</v>
      </c>
      <c r="L27">
        <f t="shared" si="2"/>
        <v>5.6992672917636096</v>
      </c>
    </row>
    <row r="29" spans="1:15" ht="21" x14ac:dyDescent="0.25">
      <c r="A29" s="3" t="s">
        <v>37</v>
      </c>
    </row>
    <row r="31" spans="1:15" x14ac:dyDescent="0.2">
      <c r="B31" s="1" t="s">
        <v>19</v>
      </c>
      <c r="F31" s="1" t="s">
        <v>27</v>
      </c>
      <c r="J31" s="1" t="s">
        <v>28</v>
      </c>
    </row>
    <row r="32" spans="1:15" x14ac:dyDescent="0.2">
      <c r="A32" s="1" t="s">
        <v>16</v>
      </c>
      <c r="B32" s="1" t="s">
        <v>20</v>
      </c>
      <c r="C32" s="1" t="s">
        <v>21</v>
      </c>
      <c r="D32" s="4" t="s">
        <v>22</v>
      </c>
      <c r="F32" s="1" t="s">
        <v>20</v>
      </c>
      <c r="G32" s="1" t="s">
        <v>21</v>
      </c>
      <c r="H32" s="4" t="s">
        <v>22</v>
      </c>
      <c r="J32" s="1" t="s">
        <v>20</v>
      </c>
      <c r="K32" s="1" t="s">
        <v>21</v>
      </c>
      <c r="L32" s="4" t="s">
        <v>22</v>
      </c>
    </row>
    <row r="33" spans="1:17" x14ac:dyDescent="0.2">
      <c r="A33" s="1" t="s">
        <v>26</v>
      </c>
      <c r="B33">
        <v>30</v>
      </c>
      <c r="C33">
        <v>29</v>
      </c>
      <c r="D33">
        <v>174</v>
      </c>
      <c r="F33">
        <v>80</v>
      </c>
      <c r="G33">
        <v>72</v>
      </c>
      <c r="H33">
        <v>128</v>
      </c>
      <c r="J33">
        <f xml:space="preserve"> ((B33-20.666667)/F33)/(((2113.33333-20.666667)*2)/10)*100</f>
        <v>2.7875118518099123E-2</v>
      </c>
      <c r="K33">
        <f xml:space="preserve"> ((C33-20.666667)/G33)/(((2113.33333-20.666667)*2)/10)*100</f>
        <v>2.7653887300232466E-2</v>
      </c>
      <c r="L33">
        <f xml:space="preserve"> ((D33-20.666667)/H33)/(((2113.33333-20.666667)*2)/10)*100</f>
        <v>0.28621774438390335</v>
      </c>
    </row>
    <row r="34" spans="1:17" x14ac:dyDescent="0.2">
      <c r="A34" s="1" t="s">
        <v>0</v>
      </c>
      <c r="B34">
        <v>286</v>
      </c>
      <c r="C34">
        <v>148</v>
      </c>
      <c r="D34">
        <v>439</v>
      </c>
      <c r="F34">
        <v>64</v>
      </c>
      <c r="G34">
        <v>100</v>
      </c>
      <c r="H34">
        <v>64</v>
      </c>
      <c r="J34">
        <f xml:space="preserve"> ((B34-20.666667)/F34)/(((2113.33333-20.666667)*2)/10)*100</f>
        <v>0.99056228147239322</v>
      </c>
      <c r="K34">
        <f xml:space="preserve"> ((C34-20.666667)/G34)/(((2113.33333-20.666667)*2)/10)*100</f>
        <v>0.30423701789528629</v>
      </c>
      <c r="L34">
        <f t="shared" ref="L34:L44" si="4" xml:space="preserve"> ((D34-20.666667)/H34)/(((2113.33333-20.666667)*2)/10)*100</f>
        <v>1.5617533465063373</v>
      </c>
    </row>
    <row r="35" spans="1:17" x14ac:dyDescent="0.2">
      <c r="A35" s="1" t="s">
        <v>1</v>
      </c>
      <c r="B35">
        <v>37</v>
      </c>
      <c r="C35">
        <v>37</v>
      </c>
      <c r="D35">
        <v>38</v>
      </c>
      <c r="F35">
        <v>117</v>
      </c>
      <c r="G35">
        <v>92</v>
      </c>
      <c r="H35">
        <v>120</v>
      </c>
      <c r="J35">
        <f t="shared" ref="J35:J43" si="5" xml:space="preserve"> ((B35-20.666667)/F35)/(((2113.33333-20.666667)*2)/10)*100</f>
        <v>3.3354843181763044E-2</v>
      </c>
      <c r="K35">
        <f t="shared" ref="K35:K44" si="6" xml:space="preserve"> ((C35-20.666667)/G35)/(((2113.33333-20.666667)*2)/10)*100</f>
        <v>4.2418659263763876E-2</v>
      </c>
      <c r="L35">
        <f t="shared" si="4"/>
        <v>3.4512052067478906E-2</v>
      </c>
    </row>
    <row r="36" spans="1:17" x14ac:dyDescent="0.2">
      <c r="A36" s="1" t="s">
        <v>2</v>
      </c>
      <c r="B36">
        <v>166</v>
      </c>
      <c r="C36">
        <v>148</v>
      </c>
      <c r="D36">
        <v>163</v>
      </c>
      <c r="F36">
        <v>96</v>
      </c>
      <c r="G36">
        <v>112</v>
      </c>
      <c r="H36">
        <v>88</v>
      </c>
      <c r="J36">
        <f t="shared" si="5"/>
        <v>0.36171285952593846</v>
      </c>
      <c r="K36">
        <f t="shared" si="6"/>
        <v>0.27164019454936278</v>
      </c>
      <c r="L36">
        <f t="shared" si="4"/>
        <v>0.38645051962496041</v>
      </c>
    </row>
    <row r="37" spans="1:17" x14ac:dyDescent="0.2">
      <c r="A37" s="1" t="s">
        <v>3</v>
      </c>
      <c r="B37">
        <v>26</v>
      </c>
      <c r="C37">
        <v>25</v>
      </c>
      <c r="D37">
        <v>28</v>
      </c>
      <c r="F37">
        <v>111</v>
      </c>
      <c r="G37">
        <v>104</v>
      </c>
      <c r="H37">
        <v>40</v>
      </c>
      <c r="J37">
        <f t="shared" si="5"/>
        <v>1.1480099983091536E-2</v>
      </c>
      <c r="K37">
        <f t="shared" si="6"/>
        <v>9.955399060499694E-3</v>
      </c>
      <c r="L37">
        <f t="shared" si="4"/>
        <v>4.3803757244638628E-2</v>
      </c>
    </row>
    <row r="38" spans="1:17" x14ac:dyDescent="0.2">
      <c r="A38" s="1" t="s">
        <v>4</v>
      </c>
      <c r="B38">
        <v>260</v>
      </c>
      <c r="C38">
        <v>307</v>
      </c>
      <c r="D38">
        <v>188</v>
      </c>
      <c r="F38">
        <v>100</v>
      </c>
      <c r="G38">
        <v>64</v>
      </c>
      <c r="H38">
        <v>96</v>
      </c>
      <c r="J38">
        <f t="shared" si="5"/>
        <v>0.57183816522622166</v>
      </c>
      <c r="K38">
        <f t="shared" si="6"/>
        <v>1.0689610551045032</v>
      </c>
      <c r="L38">
        <f t="shared" si="4"/>
        <v>0.4164675585705867</v>
      </c>
    </row>
    <row r="39" spans="1:17" x14ac:dyDescent="0.2">
      <c r="A39" s="1" t="s">
        <v>5</v>
      </c>
      <c r="B39">
        <v>24</v>
      </c>
      <c r="C39">
        <v>36</v>
      </c>
      <c r="D39">
        <v>26</v>
      </c>
      <c r="F39">
        <v>80</v>
      </c>
      <c r="G39">
        <v>84</v>
      </c>
      <c r="H39">
        <v>92</v>
      </c>
      <c r="J39">
        <f t="shared" si="5"/>
        <v>9.9553988307596979E-3</v>
      </c>
      <c r="K39">
        <f t="shared" si="6"/>
        <v>4.3614131624227184E-2</v>
      </c>
      <c r="L39">
        <f t="shared" si="4"/>
        <v>1.3850990196990877E-2</v>
      </c>
    </row>
    <row r="40" spans="1:17" x14ac:dyDescent="0.2">
      <c r="A40" s="1" t="s">
        <v>6</v>
      </c>
      <c r="B40">
        <v>158</v>
      </c>
      <c r="C40">
        <v>100</v>
      </c>
      <c r="D40">
        <v>80</v>
      </c>
      <c r="F40">
        <v>76</v>
      </c>
      <c r="G40">
        <v>72</v>
      </c>
      <c r="H40">
        <v>48</v>
      </c>
      <c r="J40">
        <f t="shared" si="5"/>
        <v>0.43174997036632307</v>
      </c>
      <c r="K40">
        <f t="shared" si="6"/>
        <v>0.26326501652265821</v>
      </c>
      <c r="L40">
        <f t="shared" si="4"/>
        <v>0.29534352652099055</v>
      </c>
    </row>
    <row r="41" spans="1:17" x14ac:dyDescent="0.2">
      <c r="A41" s="1" t="s">
        <v>7</v>
      </c>
      <c r="B41">
        <v>493</v>
      </c>
      <c r="C41">
        <v>55</v>
      </c>
      <c r="D41">
        <v>163</v>
      </c>
      <c r="F41">
        <v>32</v>
      </c>
      <c r="G41">
        <v>100</v>
      </c>
      <c r="H41">
        <v>36</v>
      </c>
      <c r="J41">
        <f t="shared" si="5"/>
        <v>3.5267003859778123</v>
      </c>
      <c r="K41">
        <f t="shared" si="6"/>
        <v>8.2032493772277379E-2</v>
      </c>
      <c r="L41">
        <f t="shared" si="4"/>
        <v>0.94465682574990317</v>
      </c>
    </row>
    <row r="42" spans="1:17" x14ac:dyDescent="0.2">
      <c r="A42" s="1" t="s">
        <v>8</v>
      </c>
      <c r="B42">
        <v>81</v>
      </c>
      <c r="C42">
        <v>79</v>
      </c>
      <c r="D42">
        <v>181</v>
      </c>
      <c r="F42">
        <v>48</v>
      </c>
      <c r="G42">
        <v>60</v>
      </c>
      <c r="H42">
        <v>64</v>
      </c>
      <c r="J42">
        <f t="shared" si="5"/>
        <v>0.30032122643414039</v>
      </c>
      <c r="K42">
        <f t="shared" si="6"/>
        <v>0.23229266128627257</v>
      </c>
      <c r="L42">
        <f t="shared" si="4"/>
        <v>0.59856841331184341</v>
      </c>
    </row>
    <row r="43" spans="1:17" x14ac:dyDescent="0.2">
      <c r="A43" s="1" t="s">
        <v>9</v>
      </c>
      <c r="B43">
        <v>153</v>
      </c>
      <c r="C43">
        <v>312</v>
      </c>
      <c r="D43">
        <v>166</v>
      </c>
      <c r="F43">
        <v>56</v>
      </c>
      <c r="G43">
        <v>96</v>
      </c>
      <c r="H43">
        <v>56</v>
      </c>
      <c r="J43">
        <f t="shared" si="5"/>
        <v>0.56461338872651057</v>
      </c>
      <c r="K43">
        <f t="shared" si="6"/>
        <v>0.72508495318587673</v>
      </c>
      <c r="L43">
        <f t="shared" si="4"/>
        <v>0.62007918775875159</v>
      </c>
    </row>
    <row r="44" spans="1:17" x14ac:dyDescent="0.2">
      <c r="A44" s="1" t="s">
        <v>10</v>
      </c>
      <c r="B44">
        <v>477</v>
      </c>
      <c r="C44">
        <v>848</v>
      </c>
      <c r="D44">
        <v>774</v>
      </c>
      <c r="F44">
        <v>100</v>
      </c>
      <c r="G44">
        <v>72</v>
      </c>
      <c r="H44">
        <v>80</v>
      </c>
      <c r="J44">
        <f xml:space="preserve"> ((B44-20.666667)/F44)/(((2113.33333-20.666667)*2)/10)*100</f>
        <v>1.090315388179909</v>
      </c>
      <c r="K44">
        <f t="shared" si="6"/>
        <v>2.7454780398800458</v>
      </c>
      <c r="L44">
        <f t="shared" si="4"/>
        <v>2.249920359748188</v>
      </c>
    </row>
    <row r="48" spans="1:17" ht="21" x14ac:dyDescent="0.25">
      <c r="A48" s="9" t="s">
        <v>39</v>
      </c>
      <c r="H48" s="5" t="s">
        <v>40</v>
      </c>
      <c r="Q48" s="6" t="s">
        <v>41</v>
      </c>
    </row>
    <row r="51" spans="1:18" x14ac:dyDescent="0.2">
      <c r="B51" s="1" t="s">
        <v>19</v>
      </c>
      <c r="F51" s="1" t="s">
        <v>27</v>
      </c>
      <c r="J51" s="1" t="s">
        <v>62</v>
      </c>
      <c r="N51" s="1" t="s">
        <v>30</v>
      </c>
    </row>
    <row r="52" spans="1:18" x14ac:dyDescent="0.2">
      <c r="A52" s="1" t="s">
        <v>16</v>
      </c>
      <c r="B52" s="1" t="s">
        <v>20</v>
      </c>
      <c r="C52" s="1" t="s">
        <v>21</v>
      </c>
      <c r="D52" s="4" t="s">
        <v>22</v>
      </c>
      <c r="F52" s="1" t="s">
        <v>20</v>
      </c>
      <c r="G52" s="1" t="s">
        <v>21</v>
      </c>
      <c r="H52" s="4" t="s">
        <v>22</v>
      </c>
      <c r="J52" s="1" t="s">
        <v>20</v>
      </c>
      <c r="K52" s="1" t="s">
        <v>21</v>
      </c>
      <c r="L52" s="4" t="s">
        <v>22</v>
      </c>
      <c r="N52" s="1" t="s">
        <v>31</v>
      </c>
      <c r="O52" s="1" t="s">
        <v>20</v>
      </c>
      <c r="P52" s="1" t="s">
        <v>21</v>
      </c>
      <c r="Q52" s="4" t="s">
        <v>22</v>
      </c>
      <c r="R52" s="1" t="s">
        <v>33</v>
      </c>
    </row>
    <row r="53" spans="1:18" x14ac:dyDescent="0.2">
      <c r="A53" s="1" t="s">
        <v>24</v>
      </c>
      <c r="B53">
        <v>59</v>
      </c>
      <c r="C53">
        <v>60</v>
      </c>
      <c r="D53">
        <v>68</v>
      </c>
      <c r="F53">
        <v>149</v>
      </c>
      <c r="G53">
        <v>297</v>
      </c>
      <c r="H53">
        <v>301</v>
      </c>
      <c r="J53">
        <f xml:space="preserve"> ((B53-54.666667)/F53)/(((6575-54.666667)*2)/10)*100</f>
        <v>2.2301598957287973E-3</v>
      </c>
      <c r="K53">
        <f xml:space="preserve"> ((C53-54.666667)/G53)/(((6575-54.666667)*2)/10)*100</f>
        <v>1.3770270054650731E-3</v>
      </c>
      <c r="L53">
        <f xml:space="preserve"> ((D53-53.666667)/H53)/(((6575-54.666667)*2)/10)*100</f>
        <v>3.6515806845812309E-3</v>
      </c>
      <c r="N53" s="1" t="s">
        <v>63</v>
      </c>
      <c r="O53">
        <v>55</v>
      </c>
      <c r="P53">
        <v>52</v>
      </c>
      <c r="Q53">
        <v>54</v>
      </c>
      <c r="R53">
        <f xml:space="preserve"> (O53+P53+Q53)/3</f>
        <v>53.666666666666664</v>
      </c>
    </row>
    <row r="54" spans="1:18" x14ac:dyDescent="0.2">
      <c r="A54" s="1" t="s">
        <v>25</v>
      </c>
      <c r="B54">
        <v>67</v>
      </c>
      <c r="C54">
        <v>56</v>
      </c>
      <c r="D54">
        <v>64</v>
      </c>
      <c r="F54">
        <v>100</v>
      </c>
      <c r="G54">
        <v>100</v>
      </c>
      <c r="H54">
        <v>100</v>
      </c>
      <c r="J54">
        <f t="shared" ref="J54:J72" si="7" xml:space="preserve"> ((B54-54.666667)/F54)/(((6575-54.666667)*2)/10)*100</f>
        <v>9.4575939373987856E-3</v>
      </c>
      <c r="K54">
        <f t="shared" ref="K54:K72" si="8" xml:space="preserve"> ((C54-54.666667)/G54)/(((6575-54.666667)*2)/10)*100</f>
        <v>1.0224423598498282E-3</v>
      </c>
      <c r="L54">
        <f t="shared" ref="L54:L72" si="9" xml:space="preserve"> ((D54-53.666667)/H54)/(((6575-54.666667)*2)/10)*100</f>
        <v>7.9239300142080662E-3</v>
      </c>
      <c r="N54" s="1" t="s">
        <v>64</v>
      </c>
      <c r="O54">
        <v>58</v>
      </c>
      <c r="P54">
        <v>56</v>
      </c>
      <c r="Q54">
        <v>50</v>
      </c>
      <c r="R54">
        <f t="shared" ref="R54:R58" si="10" xml:space="preserve"> (O54+P54+Q54)/3</f>
        <v>54.666666666666664</v>
      </c>
    </row>
    <row r="55" spans="1:18" x14ac:dyDescent="0.2">
      <c r="A55" s="1" t="s">
        <v>26</v>
      </c>
      <c r="B55">
        <v>74</v>
      </c>
      <c r="C55">
        <v>65</v>
      </c>
      <c r="D55">
        <v>68</v>
      </c>
      <c r="F55">
        <v>100</v>
      </c>
      <c r="G55">
        <v>100</v>
      </c>
      <c r="H55">
        <v>100</v>
      </c>
      <c r="J55">
        <f t="shared" si="7"/>
        <v>1.4825417668566303E-2</v>
      </c>
      <c r="K55">
        <f t="shared" si="8"/>
        <v>7.9239300142080662E-3</v>
      </c>
      <c r="L55">
        <f t="shared" si="9"/>
        <v>1.0991257860589505E-2</v>
      </c>
      <c r="N55" s="1">
        <v>1</v>
      </c>
      <c r="O55">
        <v>3137</v>
      </c>
      <c r="P55">
        <v>3300</v>
      </c>
      <c r="Q55">
        <v>2911</v>
      </c>
      <c r="R55">
        <f t="shared" si="10"/>
        <v>3116</v>
      </c>
    </row>
    <row r="56" spans="1:18" x14ac:dyDescent="0.2">
      <c r="A56" s="1" t="s">
        <v>0</v>
      </c>
      <c r="B56">
        <v>58</v>
      </c>
      <c r="C56">
        <v>60</v>
      </c>
      <c r="D56">
        <v>63</v>
      </c>
      <c r="F56">
        <v>100</v>
      </c>
      <c r="G56">
        <v>100</v>
      </c>
      <c r="H56">
        <v>100</v>
      </c>
      <c r="J56">
        <f t="shared" si="7"/>
        <v>2.5561062830405474E-3</v>
      </c>
      <c r="K56">
        <f t="shared" si="8"/>
        <v>4.0897702062312677E-3</v>
      </c>
      <c r="L56">
        <f t="shared" si="9"/>
        <v>7.1570980526127074E-3</v>
      </c>
      <c r="N56" s="1">
        <v>2</v>
      </c>
      <c r="O56">
        <v>4264</v>
      </c>
      <c r="P56">
        <v>3715</v>
      </c>
      <c r="Q56">
        <v>3576</v>
      </c>
      <c r="R56">
        <f t="shared" si="10"/>
        <v>3851.6666666666665</v>
      </c>
    </row>
    <row r="57" spans="1:18" x14ac:dyDescent="0.2">
      <c r="A57" s="1" t="s">
        <v>1</v>
      </c>
      <c r="B57">
        <v>70</v>
      </c>
      <c r="C57">
        <v>58</v>
      </c>
      <c r="D57">
        <v>65</v>
      </c>
      <c r="F57">
        <v>100</v>
      </c>
      <c r="G57">
        <v>104</v>
      </c>
      <c r="H57">
        <v>112</v>
      </c>
      <c r="J57">
        <f t="shared" si="7"/>
        <v>1.1758089822184866E-2</v>
      </c>
      <c r="K57">
        <f t="shared" si="8"/>
        <v>2.4577945029236039E-3</v>
      </c>
      <c r="L57">
        <f t="shared" si="9"/>
        <v>7.7596089069673453E-3</v>
      </c>
      <c r="N57" s="1">
        <v>5</v>
      </c>
      <c r="O57">
        <v>5737</v>
      </c>
      <c r="P57">
        <v>4940</v>
      </c>
      <c r="Q57">
        <v>5107</v>
      </c>
      <c r="R57">
        <f t="shared" si="10"/>
        <v>5261.333333333333</v>
      </c>
    </row>
    <row r="58" spans="1:18" x14ac:dyDescent="0.2">
      <c r="A58" s="1" t="s">
        <v>2</v>
      </c>
      <c r="B58">
        <v>60</v>
      </c>
      <c r="C58">
        <v>61</v>
      </c>
      <c r="D58">
        <v>73</v>
      </c>
      <c r="F58">
        <v>100</v>
      </c>
      <c r="G58">
        <v>112</v>
      </c>
      <c r="H58">
        <v>100</v>
      </c>
      <c r="J58">
        <f t="shared" si="7"/>
        <v>4.0897702062312677E-3</v>
      </c>
      <c r="K58">
        <f t="shared" si="8"/>
        <v>4.3362519355594886E-3</v>
      </c>
      <c r="L58">
        <f t="shared" si="9"/>
        <v>1.4825417668566303E-2</v>
      </c>
      <c r="N58" s="1">
        <v>10</v>
      </c>
      <c r="O58">
        <v>7029</v>
      </c>
      <c r="P58">
        <v>6405</v>
      </c>
      <c r="Q58">
        <v>6291</v>
      </c>
      <c r="R58">
        <f t="shared" si="10"/>
        <v>6575</v>
      </c>
    </row>
    <row r="59" spans="1:18" x14ac:dyDescent="0.2">
      <c r="A59" s="1" t="s">
        <v>3</v>
      </c>
      <c r="B59">
        <v>57</v>
      </c>
      <c r="C59">
        <v>56</v>
      </c>
      <c r="D59">
        <v>63</v>
      </c>
      <c r="F59">
        <v>100</v>
      </c>
      <c r="G59">
        <v>100</v>
      </c>
      <c r="H59">
        <v>100</v>
      </c>
      <c r="J59">
        <f t="shared" si="7"/>
        <v>1.7892743214451879E-3</v>
      </c>
      <c r="K59">
        <f t="shared" si="8"/>
        <v>1.0224423598498282E-3</v>
      </c>
      <c r="L59">
        <f t="shared" si="9"/>
        <v>7.1570980526127074E-3</v>
      </c>
    </row>
    <row r="60" spans="1:18" x14ac:dyDescent="0.2">
      <c r="A60" s="1" t="s">
        <v>4</v>
      </c>
      <c r="B60">
        <v>67</v>
      </c>
      <c r="C60">
        <v>61</v>
      </c>
      <c r="D60">
        <v>72</v>
      </c>
      <c r="F60">
        <v>96</v>
      </c>
      <c r="G60">
        <v>104</v>
      </c>
      <c r="H60">
        <v>96</v>
      </c>
      <c r="J60">
        <f t="shared" si="7"/>
        <v>9.8516603514570682E-3</v>
      </c>
      <c r="K60">
        <f t="shared" si="8"/>
        <v>4.6698097767563724E-3</v>
      </c>
      <c r="L60">
        <f t="shared" si="9"/>
        <v>1.4644360111428067E-2</v>
      </c>
      <c r="N60" s="1" t="s">
        <v>34</v>
      </c>
      <c r="O60" s="1" t="s">
        <v>42</v>
      </c>
    </row>
    <row r="61" spans="1:18" x14ac:dyDescent="0.2">
      <c r="A61" s="1" t="s">
        <v>5</v>
      </c>
      <c r="B61">
        <v>67</v>
      </c>
      <c r="C61">
        <v>61</v>
      </c>
      <c r="D61">
        <v>69</v>
      </c>
      <c r="F61">
        <v>96</v>
      </c>
      <c r="G61">
        <v>112</v>
      </c>
      <c r="H61">
        <v>96</v>
      </c>
      <c r="J61">
        <f t="shared" si="7"/>
        <v>9.8516603514570682E-3</v>
      </c>
      <c r="K61">
        <f t="shared" si="8"/>
        <v>4.3362519355594886E-3</v>
      </c>
      <c r="L61">
        <f t="shared" si="9"/>
        <v>1.2248010231442568E-2</v>
      </c>
    </row>
    <row r="62" spans="1:18" x14ac:dyDescent="0.2">
      <c r="A62" s="1" t="s">
        <v>6</v>
      </c>
      <c r="B62">
        <v>66</v>
      </c>
      <c r="C62">
        <v>84</v>
      </c>
      <c r="D62">
        <v>73</v>
      </c>
      <c r="F62">
        <v>70</v>
      </c>
      <c r="G62">
        <v>70</v>
      </c>
      <c r="H62">
        <v>60</v>
      </c>
      <c r="J62">
        <f t="shared" si="7"/>
        <v>1.2415374251147752E-2</v>
      </c>
      <c r="K62">
        <f t="shared" si="8"/>
        <v>3.2133910406457002E-2</v>
      </c>
      <c r="L62">
        <f t="shared" si="9"/>
        <v>2.4709029447610505E-2</v>
      </c>
      <c r="O62" s="1" t="s">
        <v>44</v>
      </c>
    </row>
    <row r="63" spans="1:18" x14ac:dyDescent="0.2">
      <c r="A63" s="1" t="s">
        <v>7</v>
      </c>
      <c r="B63">
        <v>79</v>
      </c>
      <c r="C63">
        <v>72</v>
      </c>
      <c r="D63">
        <v>77</v>
      </c>
      <c r="F63">
        <v>100</v>
      </c>
      <c r="G63">
        <v>100</v>
      </c>
      <c r="H63">
        <v>100</v>
      </c>
      <c r="J63">
        <f t="shared" si="7"/>
        <v>1.8659577476543104E-2</v>
      </c>
      <c r="K63">
        <f t="shared" si="8"/>
        <v>1.3291753745375584E-2</v>
      </c>
      <c r="L63">
        <f t="shared" si="9"/>
        <v>1.7892745514947742E-2</v>
      </c>
    </row>
    <row r="64" spans="1:18" x14ac:dyDescent="0.2">
      <c r="A64" s="1" t="s">
        <v>8</v>
      </c>
      <c r="B64">
        <v>110</v>
      </c>
      <c r="C64">
        <v>97</v>
      </c>
      <c r="D64">
        <v>78</v>
      </c>
      <c r="F64">
        <v>100</v>
      </c>
      <c r="G64">
        <v>100</v>
      </c>
      <c r="H64">
        <v>100</v>
      </c>
      <c r="J64">
        <f t="shared" si="7"/>
        <v>4.2431368285999256E-2</v>
      </c>
      <c r="K64">
        <f t="shared" si="8"/>
        <v>3.2462552785259578E-2</v>
      </c>
      <c r="L64">
        <f t="shared" si="9"/>
        <v>1.8659577476543104E-2</v>
      </c>
    </row>
    <row r="65" spans="1:14" x14ac:dyDescent="0.2">
      <c r="A65" s="1" t="s">
        <v>9</v>
      </c>
      <c r="B65">
        <v>76</v>
      </c>
      <c r="C65">
        <v>60</v>
      </c>
      <c r="D65">
        <v>66</v>
      </c>
      <c r="F65">
        <v>124</v>
      </c>
      <c r="G65">
        <v>128</v>
      </c>
      <c r="H65">
        <v>100</v>
      </c>
      <c r="J65">
        <f t="shared" si="7"/>
        <v>1.3192807735287925E-2</v>
      </c>
      <c r="K65">
        <f t="shared" si="8"/>
        <v>3.1951329736181781E-3</v>
      </c>
      <c r="L65">
        <f t="shared" si="9"/>
        <v>9.4575939373987856E-3</v>
      </c>
    </row>
    <row r="66" spans="1:14" x14ac:dyDescent="0.2">
      <c r="A66" s="1" t="s">
        <v>10</v>
      </c>
      <c r="B66">
        <v>63</v>
      </c>
      <c r="C66">
        <v>71</v>
      </c>
      <c r="D66">
        <v>70</v>
      </c>
      <c r="F66">
        <v>109</v>
      </c>
      <c r="G66">
        <v>100</v>
      </c>
      <c r="H66">
        <v>100</v>
      </c>
      <c r="J66">
        <f t="shared" si="7"/>
        <v>5.8626294413003186E-3</v>
      </c>
      <c r="K66">
        <f t="shared" si="8"/>
        <v>1.2524921783780223E-2</v>
      </c>
      <c r="L66">
        <f t="shared" si="9"/>
        <v>1.2524921783780223E-2</v>
      </c>
    </row>
    <row r="67" spans="1:14" x14ac:dyDescent="0.2">
      <c r="A67" s="1" t="s">
        <v>11</v>
      </c>
      <c r="B67">
        <v>75</v>
      </c>
      <c r="C67">
        <v>117</v>
      </c>
      <c r="D67">
        <v>104</v>
      </c>
      <c r="F67">
        <v>100</v>
      </c>
      <c r="G67">
        <v>100</v>
      </c>
      <c r="H67">
        <v>100</v>
      </c>
      <c r="J67">
        <f t="shared" si="7"/>
        <v>1.5592249630161663E-2</v>
      </c>
      <c r="K67">
        <f t="shared" si="8"/>
        <v>4.7799192017166772E-2</v>
      </c>
      <c r="L67">
        <f t="shared" si="9"/>
        <v>3.8597208478022456E-2</v>
      </c>
    </row>
    <row r="68" spans="1:14" x14ac:dyDescent="0.2">
      <c r="A68" s="1" t="s">
        <v>12</v>
      </c>
      <c r="B68">
        <v>76</v>
      </c>
      <c r="C68">
        <v>89</v>
      </c>
      <c r="D68">
        <v>101</v>
      </c>
      <c r="F68">
        <v>100</v>
      </c>
      <c r="G68">
        <v>100</v>
      </c>
      <c r="H68">
        <v>100</v>
      </c>
      <c r="J68">
        <f t="shared" si="7"/>
        <v>1.6359081591757023E-2</v>
      </c>
      <c r="K68">
        <f t="shared" si="8"/>
        <v>2.6327897092496704E-2</v>
      </c>
      <c r="L68">
        <f t="shared" si="9"/>
        <v>3.6296712593236378E-2</v>
      </c>
    </row>
    <row r="69" spans="1:14" x14ac:dyDescent="0.2">
      <c r="A69" s="1" t="s">
        <v>13</v>
      </c>
      <c r="B69">
        <v>102</v>
      </c>
      <c r="C69">
        <v>80</v>
      </c>
      <c r="D69">
        <v>83</v>
      </c>
      <c r="F69">
        <v>100</v>
      </c>
      <c r="G69">
        <v>100</v>
      </c>
      <c r="H69">
        <v>100</v>
      </c>
      <c r="J69">
        <f t="shared" si="7"/>
        <v>3.6296712593236378E-2</v>
      </c>
      <c r="K69">
        <f t="shared" si="8"/>
        <v>1.9426409438138462E-2</v>
      </c>
      <c r="L69">
        <f t="shared" si="9"/>
        <v>2.2493737284519904E-2</v>
      </c>
    </row>
    <row r="70" spans="1:14" x14ac:dyDescent="0.2">
      <c r="A70" s="1" t="s">
        <v>14</v>
      </c>
      <c r="B70">
        <v>117</v>
      </c>
      <c r="C70">
        <v>69</v>
      </c>
      <c r="D70">
        <v>83</v>
      </c>
      <c r="F70">
        <v>100</v>
      </c>
      <c r="G70">
        <v>100</v>
      </c>
      <c r="H70">
        <v>100</v>
      </c>
      <c r="J70">
        <f t="shared" si="7"/>
        <v>4.7799192017166772E-2</v>
      </c>
      <c r="K70">
        <f t="shared" si="8"/>
        <v>1.0991257860589505E-2</v>
      </c>
      <c r="L70">
        <f t="shared" si="9"/>
        <v>2.2493737284519904E-2</v>
      </c>
    </row>
    <row r="71" spans="1:14" x14ac:dyDescent="0.2">
      <c r="A71" s="1" t="s">
        <v>15</v>
      </c>
      <c r="B71">
        <v>118</v>
      </c>
      <c r="C71">
        <v>61</v>
      </c>
      <c r="D71">
        <v>103</v>
      </c>
      <c r="F71">
        <v>100</v>
      </c>
      <c r="G71">
        <v>100</v>
      </c>
      <c r="H71">
        <v>100</v>
      </c>
      <c r="J71">
        <f t="shared" si="7"/>
        <v>4.8566023978762134E-2</v>
      </c>
      <c r="K71">
        <f t="shared" si="8"/>
        <v>4.8566021678266274E-3</v>
      </c>
      <c r="L71">
        <f t="shared" si="9"/>
        <v>3.7830376516427094E-2</v>
      </c>
    </row>
    <row r="72" spans="1:14" x14ac:dyDescent="0.2">
      <c r="A72" s="1" t="s">
        <v>23</v>
      </c>
      <c r="B72">
        <v>106</v>
      </c>
      <c r="C72">
        <v>110</v>
      </c>
      <c r="D72">
        <v>124</v>
      </c>
      <c r="F72">
        <v>100</v>
      </c>
      <c r="G72">
        <v>100</v>
      </c>
      <c r="H72">
        <v>100</v>
      </c>
      <c r="J72">
        <f t="shared" si="7"/>
        <v>3.9364040439617817E-2</v>
      </c>
      <c r="K72">
        <f t="shared" si="8"/>
        <v>4.2431368285999256E-2</v>
      </c>
      <c r="L72">
        <f t="shared" si="9"/>
        <v>5.3933847709929657E-2</v>
      </c>
    </row>
    <row r="74" spans="1:14" ht="21" x14ac:dyDescent="0.25">
      <c r="A74" s="3" t="s">
        <v>43</v>
      </c>
    </row>
    <row r="76" spans="1:14" x14ac:dyDescent="0.2">
      <c r="B76" s="1" t="s">
        <v>19</v>
      </c>
      <c r="F76" s="1" t="s">
        <v>27</v>
      </c>
      <c r="J76" s="1" t="s">
        <v>62</v>
      </c>
    </row>
    <row r="77" spans="1:14" x14ac:dyDescent="0.2">
      <c r="A77" s="1" t="s">
        <v>16</v>
      </c>
      <c r="B77" s="1" t="s">
        <v>20</v>
      </c>
      <c r="C77" s="1" t="s">
        <v>21</v>
      </c>
      <c r="D77" s="4" t="s">
        <v>22</v>
      </c>
      <c r="F77" s="1" t="s">
        <v>20</v>
      </c>
      <c r="G77" s="1" t="s">
        <v>21</v>
      </c>
      <c r="H77" s="4" t="s">
        <v>22</v>
      </c>
      <c r="J77" s="1" t="s">
        <v>20</v>
      </c>
      <c r="K77" s="1" t="s">
        <v>21</v>
      </c>
      <c r="L77" s="4" t="s">
        <v>22</v>
      </c>
    </row>
    <row r="78" spans="1:14" x14ac:dyDescent="0.2">
      <c r="A78" s="1" t="s">
        <v>26</v>
      </c>
      <c r="B78">
        <v>37</v>
      </c>
      <c r="C78">
        <v>51</v>
      </c>
      <c r="D78">
        <v>26</v>
      </c>
      <c r="F78">
        <v>80</v>
      </c>
      <c r="G78">
        <v>122</v>
      </c>
      <c r="H78">
        <v>72</v>
      </c>
      <c r="J78">
        <f xml:space="preserve"> ((B78-7.666667)/F78)/(((51167.33333-7.666667)*2)/10)*100</f>
        <v>3.583552106733944E-3</v>
      </c>
      <c r="K78">
        <f xml:space="preserve"> ((C78-7.666667)/G78)/(((51167.33333-7.666667)*2)/10)*100</f>
        <v>3.4713992219504051E-3</v>
      </c>
      <c r="L78">
        <f xml:space="preserve"> ((D78-7.666667)/H78)/(((51167.33333-7.666667)*2)/10)*100</f>
        <v>2.4885778349309955E-3</v>
      </c>
      <c r="N78" t="s">
        <v>45</v>
      </c>
    </row>
    <row r="79" spans="1:14" x14ac:dyDescent="0.2">
      <c r="A79" s="1" t="s">
        <v>0</v>
      </c>
      <c r="B79">
        <v>55</v>
      </c>
      <c r="C79">
        <v>66</v>
      </c>
      <c r="D79">
        <v>63</v>
      </c>
      <c r="F79">
        <v>64</v>
      </c>
      <c r="G79">
        <v>100</v>
      </c>
      <c r="H79">
        <v>64</v>
      </c>
      <c r="J79">
        <f t="shared" ref="J79:J89" si="11" xml:space="preserve"> ((B79-54.666667)/F79)/(((6575-54.666667)*2)/10)*100</f>
        <v>3.9939124727260704E-4</v>
      </c>
      <c r="K79">
        <f xml:space="preserve"> ((C79-54.666667)/G79)/(((6575-54.666667)*2)/10)*100</f>
        <v>8.6907619758034259E-3</v>
      </c>
      <c r="L79">
        <f xml:space="preserve"> ((D79-54.666667)/H79)/(((6575-54.666667)*2)/10)*100</f>
        <v>9.9847907672146047E-3</v>
      </c>
    </row>
    <row r="80" spans="1:14" x14ac:dyDescent="0.2">
      <c r="A80" s="1" t="s">
        <v>1</v>
      </c>
      <c r="B80">
        <v>19</v>
      </c>
      <c r="C80">
        <v>15</v>
      </c>
      <c r="D80">
        <v>29</v>
      </c>
      <c r="F80">
        <v>68</v>
      </c>
      <c r="G80">
        <v>92</v>
      </c>
      <c r="H80">
        <v>120</v>
      </c>
      <c r="J80">
        <f xml:space="preserve"> ((B80-7.666667)/F80)/(((51167.33333-7.666667)*2)/10)*100</f>
        <v>1.6288872918443339E-3</v>
      </c>
      <c r="K80">
        <f xml:space="preserve"> ((C80-7.666667)/G80)/(((51167.33333-7.666667)*2)/10)*100</f>
        <v>7.7903304012334642E-4</v>
      </c>
      <c r="L80">
        <f xml:space="preserve"> ((D80-7.666667)/H80)/(((51167.33333-7.666667)*2)/10)*100</f>
        <v>1.7374798019215152E-3</v>
      </c>
    </row>
    <row r="81" spans="1:23" x14ac:dyDescent="0.2">
      <c r="A81" s="1" t="s">
        <v>2</v>
      </c>
      <c r="B81">
        <v>59</v>
      </c>
      <c r="C81">
        <v>65</v>
      </c>
      <c r="D81">
        <v>56</v>
      </c>
      <c r="F81">
        <v>96</v>
      </c>
      <c r="G81">
        <v>112</v>
      </c>
      <c r="H81">
        <v>88</v>
      </c>
      <c r="J81">
        <f t="shared" si="11"/>
        <v>3.4613940048290703E-3</v>
      </c>
      <c r="K81">
        <f xml:space="preserve"> ((C81-54.666667)/G81)/(((6575-54.666667)*2)/10)*100</f>
        <v>7.0749375126857739E-3</v>
      </c>
      <c r="L81">
        <f xml:space="preserve"> ((D81-54.666667)/H81)/(((6575-54.666667)*2)/10)*100</f>
        <v>1.1618663180111685E-3</v>
      </c>
    </row>
    <row r="82" spans="1:23" x14ac:dyDescent="0.2">
      <c r="A82" s="1" t="s">
        <v>3</v>
      </c>
      <c r="B82">
        <v>23</v>
      </c>
      <c r="C82">
        <v>13</v>
      </c>
      <c r="D82">
        <v>15</v>
      </c>
      <c r="F82">
        <v>104</v>
      </c>
      <c r="G82">
        <v>40</v>
      </c>
      <c r="H82">
        <v>80</v>
      </c>
      <c r="J82">
        <f xml:space="preserve"> ((B82-7.666667)/F82)/(((51167.33333-7.666667)*2)/10)*100</f>
        <v>1.4409387692257841E-3</v>
      </c>
      <c r="K82">
        <f xml:space="preserve"> ((C82-7.666667)/G82)/(((51167.33333-7.666667)*2)/10)*100</f>
        <v>1.3031097903578612E-3</v>
      </c>
      <c r="L82">
        <f xml:space="preserve"> ((D82-7.666667)/H82)/(((51167.33333-7.666667)*2)/10)*100</f>
        <v>8.9588799614184831E-4</v>
      </c>
    </row>
    <row r="83" spans="1:23" x14ac:dyDescent="0.2">
      <c r="A83" s="1" t="s">
        <v>4</v>
      </c>
      <c r="B83">
        <v>60</v>
      </c>
      <c r="C83">
        <v>67</v>
      </c>
      <c r="D83">
        <v>73</v>
      </c>
      <c r="F83">
        <v>100</v>
      </c>
      <c r="G83">
        <v>64</v>
      </c>
      <c r="H83">
        <v>96</v>
      </c>
      <c r="J83">
        <f t="shared" si="11"/>
        <v>4.0897702062312677E-3</v>
      </c>
      <c r="K83">
        <f xml:space="preserve"> ((C83-54.666667)/G83)/(((6575-54.666667)*2)/10)*100</f>
        <v>1.4777490527185603E-2</v>
      </c>
      <c r="L83">
        <f xml:space="preserve"> ((D83-54.666667)/H83)/(((6575-54.666667)*2)/10)*100</f>
        <v>1.4644360111428067E-2</v>
      </c>
    </row>
    <row r="84" spans="1:23" x14ac:dyDescent="0.2">
      <c r="A84" s="1" t="s">
        <v>5</v>
      </c>
      <c r="B84">
        <v>18</v>
      </c>
      <c r="C84">
        <v>16</v>
      </c>
      <c r="D84">
        <v>15</v>
      </c>
      <c r="F84">
        <v>84</v>
      </c>
      <c r="G84">
        <v>92</v>
      </c>
      <c r="H84">
        <v>76</v>
      </c>
      <c r="J84">
        <f t="shared" ref="J84:L85" si="12" xml:space="preserve"> ((B84-7.666667)/F84)/(((51167.33333-7.666667)*2)/10)*100</f>
        <v>1.2022739500821191E-3</v>
      </c>
      <c r="K84">
        <f t="shared" si="12"/>
        <v>8.8526482315070187E-4</v>
      </c>
      <c r="L84">
        <f t="shared" si="12"/>
        <v>9.4303999593878772E-4</v>
      </c>
    </row>
    <row r="85" spans="1:23" x14ac:dyDescent="0.2">
      <c r="A85" s="1" t="s">
        <v>6</v>
      </c>
      <c r="B85">
        <v>24</v>
      </c>
      <c r="C85">
        <v>17</v>
      </c>
      <c r="D85">
        <v>18</v>
      </c>
      <c r="F85">
        <v>72</v>
      </c>
      <c r="G85">
        <v>48</v>
      </c>
      <c r="H85">
        <v>44</v>
      </c>
      <c r="J85">
        <f t="shared" si="12"/>
        <v>2.217096611638865E-3</v>
      </c>
      <c r="K85">
        <f t="shared" si="12"/>
        <v>1.90036849517461E-3</v>
      </c>
      <c r="L85">
        <f t="shared" si="12"/>
        <v>2.2952502683385909E-3</v>
      </c>
    </row>
    <row r="86" spans="1:23" x14ac:dyDescent="0.2">
      <c r="A86" s="1" t="s">
        <v>7</v>
      </c>
      <c r="B86">
        <v>60</v>
      </c>
      <c r="C86">
        <v>55</v>
      </c>
      <c r="D86">
        <v>58</v>
      </c>
      <c r="F86">
        <v>32</v>
      </c>
      <c r="G86">
        <v>100</v>
      </c>
      <c r="H86">
        <v>36</v>
      </c>
      <c r="J86">
        <f t="shared" si="11"/>
        <v>1.2780531894472712E-2</v>
      </c>
      <c r="K86">
        <f xml:space="preserve"> ((C86-54.666667)/G86)/(((6575-54.666667)*2)/10)*100</f>
        <v>2.5561039825446849E-4</v>
      </c>
      <c r="L86">
        <f xml:space="preserve"> ((D86-54.666667)/H86)/(((6575-54.666667)*2)/10)*100</f>
        <v>7.1002952306681889E-3</v>
      </c>
    </row>
    <row r="87" spans="1:23" x14ac:dyDescent="0.2">
      <c r="A87" s="1" t="s">
        <v>8</v>
      </c>
      <c r="B87">
        <v>19</v>
      </c>
      <c r="C87">
        <v>16</v>
      </c>
      <c r="D87">
        <v>18</v>
      </c>
      <c r="F87">
        <v>88</v>
      </c>
      <c r="G87">
        <v>64</v>
      </c>
      <c r="H87">
        <v>60</v>
      </c>
      <c r="J87">
        <f xml:space="preserve"> ((B87-7.666667)/F87)/(((51167.33333-7.666667)*2)/10)*100</f>
        <v>1.2586856346069853E-3</v>
      </c>
      <c r="K87">
        <f xml:space="preserve"> ((C87-7.666667)/G87)/(((51167.33333-7.666667)*2)/10)*100</f>
        <v>1.272568183279134E-3</v>
      </c>
      <c r="L87">
        <f xml:space="preserve"> ((D87-7.666667)/H87)/(((51167.33333-7.666667)*2)/10)*100</f>
        <v>1.6831835301149665E-3</v>
      </c>
    </row>
    <row r="88" spans="1:23" x14ac:dyDescent="0.2">
      <c r="A88" s="1" t="s">
        <v>9</v>
      </c>
      <c r="B88">
        <v>66</v>
      </c>
      <c r="C88">
        <v>65</v>
      </c>
      <c r="D88">
        <v>60</v>
      </c>
      <c r="F88">
        <v>56</v>
      </c>
      <c r="G88">
        <v>96</v>
      </c>
      <c r="H88">
        <v>56</v>
      </c>
      <c r="J88">
        <f t="shared" si="11"/>
        <v>1.5519217813934691E-2</v>
      </c>
      <c r="K88">
        <f xml:space="preserve"> ((C88-54.666667)/G88)/(((6575-54.666667)*2)/10)*100</f>
        <v>8.2540937648000693E-3</v>
      </c>
      <c r="L88">
        <f xml:space="preserve"> ((D88-54.666667)/H88)/(((6575-54.666667)*2)/10)*100</f>
        <v>7.3031610825558344E-3</v>
      </c>
    </row>
    <row r="89" spans="1:23" x14ac:dyDescent="0.2">
      <c r="A89" s="1" t="s">
        <v>10</v>
      </c>
      <c r="B89">
        <v>74</v>
      </c>
      <c r="C89">
        <v>68</v>
      </c>
      <c r="D89">
        <v>68</v>
      </c>
      <c r="F89">
        <v>100</v>
      </c>
      <c r="G89">
        <v>72</v>
      </c>
      <c r="H89">
        <v>80</v>
      </c>
      <c r="J89">
        <f t="shared" si="11"/>
        <v>1.4825417668566303E-2</v>
      </c>
      <c r="K89">
        <f xml:space="preserve"> ((C89-54.666667)/G89)/(((6575-54.666667)*2)/10)*100</f>
        <v>1.4200591526380759E-2</v>
      </c>
      <c r="L89">
        <f xml:space="preserve"> ((D89-54.666667)/H89)/(((6575-54.666667)*2)/10)*100</f>
        <v>1.2780532373742683E-2</v>
      </c>
    </row>
    <row r="91" spans="1:23" ht="21" x14ac:dyDescent="0.25">
      <c r="A91" s="3" t="s">
        <v>46</v>
      </c>
      <c r="H91" s="5" t="s">
        <v>47</v>
      </c>
      <c r="Q91" s="6" t="s">
        <v>48</v>
      </c>
    </row>
    <row r="93" spans="1:23" x14ac:dyDescent="0.2">
      <c r="B93" s="1" t="s">
        <v>49</v>
      </c>
      <c r="F93" s="1" t="s">
        <v>27</v>
      </c>
      <c r="J93" s="1" t="s">
        <v>51</v>
      </c>
      <c r="N93" s="1" t="s">
        <v>50</v>
      </c>
      <c r="S93" s="1" t="s">
        <v>52</v>
      </c>
    </row>
    <row r="94" spans="1:23" x14ac:dyDescent="0.2">
      <c r="A94" s="1" t="s">
        <v>16</v>
      </c>
      <c r="B94" s="1" t="s">
        <v>20</v>
      </c>
      <c r="C94" s="1" t="s">
        <v>21</v>
      </c>
      <c r="D94" s="4" t="s">
        <v>22</v>
      </c>
      <c r="F94" s="1" t="s">
        <v>20</v>
      </c>
      <c r="G94" s="1" t="s">
        <v>21</v>
      </c>
      <c r="H94" s="4" t="s">
        <v>22</v>
      </c>
      <c r="J94" s="1" t="s">
        <v>20</v>
      </c>
      <c r="K94" s="1" t="s">
        <v>21</v>
      </c>
      <c r="L94" s="4" t="s">
        <v>22</v>
      </c>
      <c r="N94" s="1" t="s">
        <v>20</v>
      </c>
      <c r="O94" s="1" t="s">
        <v>21</v>
      </c>
      <c r="P94" s="4" t="s">
        <v>22</v>
      </c>
      <c r="S94" s="1" t="s">
        <v>31</v>
      </c>
      <c r="T94" s="1" t="s">
        <v>20</v>
      </c>
      <c r="U94" s="1" t="s">
        <v>21</v>
      </c>
      <c r="V94" s="4" t="s">
        <v>22</v>
      </c>
      <c r="W94" s="1" t="s">
        <v>33</v>
      </c>
    </row>
    <row r="95" spans="1:23" x14ac:dyDescent="0.2">
      <c r="A95" s="1" t="s">
        <v>24</v>
      </c>
      <c r="B95">
        <v>0.27200000000000002</v>
      </c>
      <c r="C95">
        <v>0.27600000000000002</v>
      </c>
      <c r="D95">
        <v>0.27800000000000002</v>
      </c>
      <c r="F95">
        <v>300</v>
      </c>
      <c r="G95">
        <v>300</v>
      </c>
      <c r="H95">
        <v>300</v>
      </c>
      <c r="J95">
        <f xml:space="preserve"> (B95-0.24633333)/0.00523299</f>
        <v>4.9047810142958479</v>
      </c>
      <c r="K95">
        <f xml:space="preserve"> (C95-0.24633333)/0.00523299</f>
        <v>5.6691623717989206</v>
      </c>
      <c r="L95">
        <f xml:space="preserve"> (D95-0.24633333)/0.00523299</f>
        <v>6.0513530505504569</v>
      </c>
      <c r="N95">
        <f xml:space="preserve"> (J95/F95)*100</f>
        <v>1.6349270047652826</v>
      </c>
      <c r="O95">
        <f xml:space="preserve"> (K95/G95)*100</f>
        <v>1.8897207905996403</v>
      </c>
      <c r="P95">
        <f xml:space="preserve"> (L95/H95)*100</f>
        <v>2.017117683516819</v>
      </c>
      <c r="S95" s="1">
        <v>0</v>
      </c>
      <c r="T95">
        <v>0.245</v>
      </c>
      <c r="U95">
        <v>0.247</v>
      </c>
      <c r="V95">
        <v>0.247</v>
      </c>
      <c r="W95">
        <f xml:space="preserve"> (T95+U95+V95)/3</f>
        <v>0.24633333333333332</v>
      </c>
    </row>
    <row r="96" spans="1:23" x14ac:dyDescent="0.2">
      <c r="A96" s="1" t="s">
        <v>25</v>
      </c>
      <c r="B96">
        <v>0.27400000000000002</v>
      </c>
      <c r="C96">
        <v>0.27600000000000002</v>
      </c>
      <c r="D96">
        <v>0.27900000000000003</v>
      </c>
      <c r="F96">
        <v>300</v>
      </c>
      <c r="G96">
        <v>300</v>
      </c>
      <c r="H96">
        <v>300</v>
      </c>
      <c r="J96">
        <f t="shared" ref="J96:J114" si="13" xml:space="preserve"> (B96-0.24633333)/0.00523299</f>
        <v>5.2869716930473842</v>
      </c>
      <c r="K96">
        <f t="shared" ref="K96:K114" si="14" xml:space="preserve"> (C96-0.24633333)/0.00523299</f>
        <v>5.6691623717989206</v>
      </c>
      <c r="L96">
        <f t="shared" ref="L96:L113" si="15" xml:space="preserve"> (D96-0.24633333)/0.00523299</f>
        <v>6.2424483899262251</v>
      </c>
      <c r="N96">
        <f t="shared" ref="N96:N114" si="16" xml:space="preserve"> (J96/F96)*100</f>
        <v>1.7623238976824613</v>
      </c>
      <c r="O96">
        <f t="shared" ref="O96:O114" si="17" xml:space="preserve"> (K96/G96)*100</f>
        <v>1.8897207905996403</v>
      </c>
      <c r="P96">
        <f t="shared" ref="P96:P114" si="18" xml:space="preserve"> (L96/H96)*100</f>
        <v>2.0808161299754087</v>
      </c>
      <c r="S96" s="1">
        <v>20</v>
      </c>
      <c r="T96">
        <v>0.66800000000000004</v>
      </c>
      <c r="U96">
        <v>0.74299999999999999</v>
      </c>
      <c r="V96">
        <v>0.48499999999999999</v>
      </c>
      <c r="W96">
        <f t="shared" ref="W96:W100" si="19" xml:space="preserve"> (T96+U96+V96)/3</f>
        <v>0.63200000000000001</v>
      </c>
    </row>
    <row r="97" spans="1:23" x14ac:dyDescent="0.2">
      <c r="A97" s="1" t="s">
        <v>26</v>
      </c>
      <c r="B97">
        <v>0.27300000000000002</v>
      </c>
      <c r="C97">
        <v>0.27600000000000002</v>
      </c>
      <c r="D97">
        <v>0.27900000000000003</v>
      </c>
      <c r="F97">
        <v>152</v>
      </c>
      <c r="G97">
        <v>264</v>
      </c>
      <c r="H97">
        <v>264</v>
      </c>
      <c r="J97">
        <f t="shared" si="13"/>
        <v>5.0958763536716161</v>
      </c>
      <c r="K97">
        <f t="shared" si="14"/>
        <v>5.6691623717989206</v>
      </c>
      <c r="L97">
        <f t="shared" si="15"/>
        <v>6.2424483899262251</v>
      </c>
      <c r="N97">
        <f t="shared" si="16"/>
        <v>3.3525502326786949</v>
      </c>
      <c r="O97">
        <f t="shared" si="17"/>
        <v>2.1474099893177732</v>
      </c>
      <c r="P97">
        <f t="shared" si="18"/>
        <v>2.3645637840629639</v>
      </c>
      <c r="S97" s="1">
        <v>40</v>
      </c>
      <c r="T97">
        <v>0.90100000000000002</v>
      </c>
      <c r="U97">
        <v>0.77500000000000002</v>
      </c>
      <c r="V97">
        <v>0.621</v>
      </c>
      <c r="W97">
        <f t="shared" si="19"/>
        <v>0.76566666666666672</v>
      </c>
    </row>
    <row r="98" spans="1:23" x14ac:dyDescent="0.2">
      <c r="A98" s="1" t="s">
        <v>0</v>
      </c>
      <c r="B98">
        <v>0.27900000000000003</v>
      </c>
      <c r="C98">
        <v>0.27600000000000002</v>
      </c>
      <c r="D98">
        <v>0.28100000000000003</v>
      </c>
      <c r="F98">
        <v>144</v>
      </c>
      <c r="G98">
        <v>184</v>
      </c>
      <c r="H98">
        <v>300</v>
      </c>
      <c r="J98">
        <f t="shared" si="13"/>
        <v>6.2424483899262251</v>
      </c>
      <c r="K98">
        <f t="shared" si="14"/>
        <v>5.6691623717989206</v>
      </c>
      <c r="L98">
        <f t="shared" si="15"/>
        <v>6.6246390686777614</v>
      </c>
      <c r="N98">
        <f t="shared" si="16"/>
        <v>4.3350336041154343</v>
      </c>
      <c r="O98">
        <f t="shared" si="17"/>
        <v>3.0810665064124567</v>
      </c>
      <c r="P98">
        <f t="shared" si="18"/>
        <v>2.2082130228925871</v>
      </c>
      <c r="S98" s="1">
        <v>100</v>
      </c>
      <c r="T98">
        <v>1.3360000000000001</v>
      </c>
      <c r="U98">
        <v>1.304</v>
      </c>
      <c r="V98">
        <v>1</v>
      </c>
      <c r="W98">
        <f t="shared" si="19"/>
        <v>1.2133333333333334</v>
      </c>
    </row>
    <row r="99" spans="1:23" x14ac:dyDescent="0.2">
      <c r="A99" s="1" t="s">
        <v>1</v>
      </c>
      <c r="B99">
        <v>0.27100000000000002</v>
      </c>
      <c r="C99">
        <v>0.27400000000000002</v>
      </c>
      <c r="D99">
        <v>0.28399999999999997</v>
      </c>
      <c r="F99">
        <v>192</v>
      </c>
      <c r="G99">
        <v>104</v>
      </c>
      <c r="H99">
        <v>112</v>
      </c>
      <c r="J99">
        <f t="shared" si="13"/>
        <v>4.7136856749200797</v>
      </c>
      <c r="K99">
        <f t="shared" si="14"/>
        <v>5.2869716930473842</v>
      </c>
      <c r="L99">
        <f t="shared" si="15"/>
        <v>7.1979250868050553</v>
      </c>
      <c r="N99">
        <f t="shared" si="16"/>
        <v>2.4550446223542082</v>
      </c>
      <c r="O99">
        <f t="shared" si="17"/>
        <v>5.0836266279301778</v>
      </c>
      <c r="P99">
        <f t="shared" si="18"/>
        <v>6.426718827504514</v>
      </c>
      <c r="S99" s="1">
        <v>200</v>
      </c>
      <c r="T99">
        <v>2.2000000000000002</v>
      </c>
      <c r="U99">
        <v>2.0219999999999998</v>
      </c>
      <c r="V99">
        <v>1.954</v>
      </c>
      <c r="W99">
        <f t="shared" si="19"/>
        <v>2.0586666666666664</v>
      </c>
    </row>
    <row r="100" spans="1:23" x14ac:dyDescent="0.2">
      <c r="A100" s="1" t="s">
        <v>2</v>
      </c>
      <c r="B100">
        <v>0.27300000000000002</v>
      </c>
      <c r="C100">
        <v>0.27700000000000002</v>
      </c>
      <c r="D100">
        <v>0.27700000000000002</v>
      </c>
      <c r="F100">
        <v>168</v>
      </c>
      <c r="G100">
        <v>112</v>
      </c>
      <c r="H100">
        <v>176</v>
      </c>
      <c r="J100">
        <f t="shared" si="13"/>
        <v>5.0958763536716161</v>
      </c>
      <c r="K100">
        <f t="shared" si="14"/>
        <v>5.8602577111746887</v>
      </c>
      <c r="L100">
        <f t="shared" si="15"/>
        <v>5.8602577111746887</v>
      </c>
      <c r="N100">
        <f t="shared" si="16"/>
        <v>3.0332597343283427</v>
      </c>
      <c r="O100">
        <f t="shared" si="17"/>
        <v>5.232372956405972</v>
      </c>
      <c r="P100">
        <f t="shared" si="18"/>
        <v>3.3296918813492553</v>
      </c>
      <c r="S100" s="1">
        <v>400</v>
      </c>
      <c r="T100">
        <v>2.4350000000000001</v>
      </c>
      <c r="U100">
        <v>2.4239999999999999</v>
      </c>
      <c r="V100">
        <v>2.2970000000000002</v>
      </c>
      <c r="W100">
        <f t="shared" si="19"/>
        <v>2.3853333333333335</v>
      </c>
    </row>
    <row r="101" spans="1:23" x14ac:dyDescent="0.2">
      <c r="A101" s="1" t="s">
        <v>3</v>
      </c>
      <c r="B101">
        <v>0.28999999999999998</v>
      </c>
      <c r="C101">
        <v>0.27800000000000002</v>
      </c>
      <c r="D101">
        <v>0.28899999999999998</v>
      </c>
      <c r="F101">
        <v>264</v>
      </c>
      <c r="G101">
        <v>144</v>
      </c>
      <c r="H101">
        <v>184</v>
      </c>
      <c r="J101">
        <f t="shared" si="13"/>
        <v>8.3444971230596643</v>
      </c>
      <c r="K101">
        <f t="shared" si="14"/>
        <v>6.0513530505504569</v>
      </c>
      <c r="L101">
        <f t="shared" si="15"/>
        <v>8.1534017836838952</v>
      </c>
      <c r="N101">
        <f t="shared" si="16"/>
        <v>3.1607943647953274</v>
      </c>
      <c r="O101">
        <f t="shared" si="17"/>
        <v>4.2023285073267056</v>
      </c>
      <c r="P101">
        <f t="shared" si="18"/>
        <v>4.4311966215673344</v>
      </c>
    </row>
    <row r="102" spans="1:23" x14ac:dyDescent="0.2">
      <c r="A102" s="1" t="s">
        <v>4</v>
      </c>
      <c r="B102">
        <v>0.27800000000000002</v>
      </c>
      <c r="C102">
        <v>0.28199999999999997</v>
      </c>
      <c r="D102">
        <v>0.28399999999999997</v>
      </c>
      <c r="F102">
        <v>100</v>
      </c>
      <c r="G102">
        <v>104</v>
      </c>
      <c r="H102">
        <v>100</v>
      </c>
      <c r="J102">
        <f t="shared" si="13"/>
        <v>6.0513530505504569</v>
      </c>
      <c r="K102">
        <f t="shared" si="14"/>
        <v>6.8157344080535189</v>
      </c>
      <c r="L102">
        <f t="shared" si="15"/>
        <v>7.1979250868050553</v>
      </c>
      <c r="N102">
        <f t="shared" si="16"/>
        <v>6.0513530505504569</v>
      </c>
      <c r="O102">
        <f t="shared" si="17"/>
        <v>6.553590776974537</v>
      </c>
      <c r="P102">
        <f t="shared" si="18"/>
        <v>7.1979250868050553</v>
      </c>
      <c r="V102" s="1" t="s">
        <v>53</v>
      </c>
      <c r="W102">
        <f xml:space="preserve"> SLOPE(W95:W100,S95:S100)</f>
        <v>5.2329877112135183E-3</v>
      </c>
    </row>
    <row r="103" spans="1:23" x14ac:dyDescent="0.2">
      <c r="A103" s="1" t="s">
        <v>5</v>
      </c>
      <c r="B103">
        <v>0.27700000000000002</v>
      </c>
      <c r="C103">
        <v>0.27200000000000002</v>
      </c>
      <c r="D103">
        <v>0.28699999999999998</v>
      </c>
      <c r="F103">
        <v>100</v>
      </c>
      <c r="G103">
        <v>114</v>
      </c>
      <c r="H103">
        <v>100</v>
      </c>
      <c r="J103">
        <f t="shared" si="13"/>
        <v>5.8602577111746887</v>
      </c>
      <c r="K103">
        <f t="shared" si="14"/>
        <v>4.9047810142958479</v>
      </c>
      <c r="L103">
        <f t="shared" si="15"/>
        <v>7.7712111049323598</v>
      </c>
      <c r="N103">
        <f t="shared" si="16"/>
        <v>5.8602577111746887</v>
      </c>
      <c r="O103">
        <f t="shared" si="17"/>
        <v>4.3024394862244275</v>
      </c>
      <c r="P103">
        <f t="shared" si="18"/>
        <v>7.7712111049323598</v>
      </c>
    </row>
    <row r="104" spans="1:23" x14ac:dyDescent="0.2">
      <c r="A104" s="1" t="s">
        <v>6</v>
      </c>
      <c r="B104">
        <v>0.27700000000000002</v>
      </c>
      <c r="C104">
        <v>0.27600000000000002</v>
      </c>
      <c r="D104">
        <v>0.27400000000000002</v>
      </c>
      <c r="F104">
        <v>114</v>
      </c>
      <c r="G104">
        <v>114</v>
      </c>
      <c r="H104">
        <v>100</v>
      </c>
      <c r="J104">
        <f t="shared" si="13"/>
        <v>5.8602577111746887</v>
      </c>
      <c r="K104">
        <f t="shared" si="14"/>
        <v>5.6691623717989206</v>
      </c>
      <c r="L104">
        <f t="shared" si="15"/>
        <v>5.2869716930473842</v>
      </c>
      <c r="N104">
        <f t="shared" si="16"/>
        <v>5.1405769396269205</v>
      </c>
      <c r="O104">
        <f t="shared" si="17"/>
        <v>4.9729494489464221</v>
      </c>
      <c r="P104">
        <f t="shared" si="18"/>
        <v>5.2869716930473842</v>
      </c>
    </row>
    <row r="105" spans="1:23" x14ac:dyDescent="0.2">
      <c r="A105" s="1" t="s">
        <v>7</v>
      </c>
      <c r="B105">
        <v>0.27200000000000002</v>
      </c>
      <c r="C105">
        <v>0.28599999999999998</v>
      </c>
      <c r="D105">
        <v>0.27300000000000002</v>
      </c>
      <c r="F105">
        <v>300</v>
      </c>
      <c r="G105">
        <v>208</v>
      </c>
      <c r="H105">
        <v>300</v>
      </c>
      <c r="J105">
        <f t="shared" si="13"/>
        <v>4.9047810142958479</v>
      </c>
      <c r="K105">
        <f t="shared" si="14"/>
        <v>7.5801157655565916</v>
      </c>
      <c r="L105">
        <f t="shared" si="15"/>
        <v>5.0958763536716161</v>
      </c>
      <c r="N105">
        <f t="shared" si="16"/>
        <v>1.6349270047652826</v>
      </c>
      <c r="O105">
        <f t="shared" si="17"/>
        <v>3.6442864257483616</v>
      </c>
      <c r="P105">
        <f t="shared" si="18"/>
        <v>1.6986254512238719</v>
      </c>
    </row>
    <row r="106" spans="1:23" x14ac:dyDescent="0.2">
      <c r="A106" s="1" t="s">
        <v>8</v>
      </c>
      <c r="B106">
        <v>0.27</v>
      </c>
      <c r="C106">
        <v>0.27600000000000002</v>
      </c>
      <c r="D106">
        <v>0.27500000000000002</v>
      </c>
      <c r="F106">
        <v>216</v>
      </c>
      <c r="G106">
        <v>300</v>
      </c>
      <c r="H106">
        <v>300</v>
      </c>
      <c r="J106">
        <f t="shared" si="13"/>
        <v>4.5225903355443116</v>
      </c>
      <c r="K106">
        <f t="shared" si="14"/>
        <v>5.6691623717989206</v>
      </c>
      <c r="L106">
        <f t="shared" si="15"/>
        <v>5.4780670324231524</v>
      </c>
      <c r="N106">
        <f t="shared" si="16"/>
        <v>2.0937918220112555</v>
      </c>
      <c r="O106">
        <f t="shared" si="17"/>
        <v>1.8897207905996403</v>
      </c>
      <c r="P106">
        <f t="shared" si="18"/>
        <v>1.8260223441410508</v>
      </c>
    </row>
    <row r="107" spans="1:23" x14ac:dyDescent="0.2">
      <c r="A107" s="1" t="s">
        <v>9</v>
      </c>
      <c r="B107">
        <v>0.27400000000000002</v>
      </c>
      <c r="C107">
        <v>0.27500000000000002</v>
      </c>
      <c r="D107">
        <v>0.27800000000000002</v>
      </c>
      <c r="F107">
        <v>300</v>
      </c>
      <c r="G107">
        <v>300</v>
      </c>
      <c r="H107">
        <v>300</v>
      </c>
      <c r="J107">
        <f t="shared" si="13"/>
        <v>5.2869716930473842</v>
      </c>
      <c r="K107">
        <f t="shared" si="14"/>
        <v>5.4780670324231524</v>
      </c>
      <c r="L107">
        <f t="shared" si="15"/>
        <v>6.0513530505504569</v>
      </c>
      <c r="N107">
        <f t="shared" si="16"/>
        <v>1.7623238976824613</v>
      </c>
      <c r="O107">
        <f t="shared" si="17"/>
        <v>1.8260223441410508</v>
      </c>
      <c r="P107">
        <f t="shared" si="18"/>
        <v>2.017117683516819</v>
      </c>
    </row>
    <row r="108" spans="1:23" x14ac:dyDescent="0.2">
      <c r="A108" s="1" t="s">
        <v>10</v>
      </c>
      <c r="B108">
        <v>0.27900000000000003</v>
      </c>
      <c r="C108">
        <v>0.28599999999999998</v>
      </c>
      <c r="D108">
        <v>0.28100000000000003</v>
      </c>
      <c r="F108">
        <v>300</v>
      </c>
      <c r="G108">
        <v>300</v>
      </c>
      <c r="H108">
        <v>300</v>
      </c>
      <c r="J108">
        <f t="shared" si="13"/>
        <v>6.2424483899262251</v>
      </c>
      <c r="K108">
        <f t="shared" si="14"/>
        <v>7.5801157655565916</v>
      </c>
      <c r="L108">
        <f t="shared" si="15"/>
        <v>6.6246390686777614</v>
      </c>
      <c r="N108">
        <f t="shared" si="16"/>
        <v>2.0808161299754087</v>
      </c>
      <c r="O108">
        <f t="shared" si="17"/>
        <v>2.5267052551855307</v>
      </c>
      <c r="P108">
        <f t="shared" si="18"/>
        <v>2.2082130228925871</v>
      </c>
    </row>
    <row r="109" spans="1:23" x14ac:dyDescent="0.2">
      <c r="A109" s="1" t="s">
        <v>11</v>
      </c>
      <c r="B109">
        <v>0.28599999999999998</v>
      </c>
      <c r="C109">
        <v>0.27500000000000002</v>
      </c>
      <c r="D109">
        <v>0.27800000000000002</v>
      </c>
      <c r="F109">
        <v>300</v>
      </c>
      <c r="G109">
        <v>300</v>
      </c>
      <c r="H109">
        <v>300</v>
      </c>
      <c r="J109">
        <f t="shared" si="13"/>
        <v>7.5801157655565916</v>
      </c>
      <c r="K109">
        <f t="shared" si="14"/>
        <v>5.4780670324231524</v>
      </c>
      <c r="L109">
        <f t="shared" si="15"/>
        <v>6.0513530505504569</v>
      </c>
      <c r="N109">
        <f t="shared" si="16"/>
        <v>2.5267052551855307</v>
      </c>
      <c r="O109">
        <f t="shared" si="17"/>
        <v>1.8260223441410508</v>
      </c>
      <c r="P109">
        <f t="shared" si="18"/>
        <v>2.017117683516819</v>
      </c>
    </row>
    <row r="110" spans="1:23" x14ac:dyDescent="0.2">
      <c r="A110" s="1" t="s">
        <v>12</v>
      </c>
      <c r="B110">
        <v>0.26700000000000002</v>
      </c>
      <c r="C110">
        <v>0.28000000000000003</v>
      </c>
      <c r="D110">
        <v>0.27900000000000003</v>
      </c>
      <c r="F110">
        <v>120</v>
      </c>
      <c r="G110">
        <v>240</v>
      </c>
      <c r="H110">
        <v>300</v>
      </c>
      <c r="J110">
        <f t="shared" si="13"/>
        <v>3.9493043174170075</v>
      </c>
      <c r="K110">
        <f t="shared" si="14"/>
        <v>6.4335437293019933</v>
      </c>
      <c r="L110">
        <f t="shared" si="15"/>
        <v>6.2424483899262251</v>
      </c>
      <c r="N110">
        <f t="shared" si="16"/>
        <v>3.2910869311808395</v>
      </c>
      <c r="O110">
        <f t="shared" si="17"/>
        <v>2.680643220542497</v>
      </c>
      <c r="P110">
        <f t="shared" si="18"/>
        <v>2.0808161299754087</v>
      </c>
    </row>
    <row r="111" spans="1:23" x14ac:dyDescent="0.2">
      <c r="A111" s="1" t="s">
        <v>13</v>
      </c>
      <c r="B111">
        <v>0.28299999999999997</v>
      </c>
      <c r="C111">
        <v>0.28399999999999997</v>
      </c>
      <c r="D111">
        <v>0.28699999999999998</v>
      </c>
      <c r="F111">
        <v>300</v>
      </c>
      <c r="G111">
        <v>300</v>
      </c>
      <c r="H111">
        <v>272</v>
      </c>
      <c r="J111">
        <f t="shared" si="13"/>
        <v>7.0068297474292871</v>
      </c>
      <c r="K111">
        <f t="shared" si="14"/>
        <v>7.1979250868050553</v>
      </c>
      <c r="L111">
        <f t="shared" si="15"/>
        <v>7.7712111049323598</v>
      </c>
      <c r="N111">
        <f t="shared" si="16"/>
        <v>2.3356099158097625</v>
      </c>
      <c r="O111">
        <f t="shared" si="17"/>
        <v>2.3993083622683518</v>
      </c>
      <c r="P111">
        <f t="shared" si="18"/>
        <v>2.8570629062251323</v>
      </c>
    </row>
    <row r="112" spans="1:23" x14ac:dyDescent="0.2">
      <c r="A112" s="1" t="s">
        <v>14</v>
      </c>
      <c r="B112">
        <v>0.28499999999999998</v>
      </c>
      <c r="C112">
        <v>0.27800000000000002</v>
      </c>
      <c r="D112">
        <v>0.27800000000000002</v>
      </c>
      <c r="F112">
        <v>300</v>
      </c>
      <c r="G112">
        <v>160</v>
      </c>
      <c r="H112">
        <v>152</v>
      </c>
      <c r="J112">
        <f t="shared" si="13"/>
        <v>7.3890204261808234</v>
      </c>
      <c r="K112">
        <f t="shared" si="14"/>
        <v>6.0513530505504569</v>
      </c>
      <c r="L112">
        <f t="shared" si="15"/>
        <v>6.0513530505504569</v>
      </c>
      <c r="N112">
        <f t="shared" si="16"/>
        <v>2.463006808726941</v>
      </c>
      <c r="O112">
        <f t="shared" si="17"/>
        <v>3.7820956565940351</v>
      </c>
      <c r="P112">
        <f t="shared" si="18"/>
        <v>3.9811533227305635</v>
      </c>
    </row>
    <row r="113" spans="1:16" x14ac:dyDescent="0.2">
      <c r="A113" s="1" t="s">
        <v>15</v>
      </c>
      <c r="B113">
        <v>0.28000000000000003</v>
      </c>
      <c r="C113">
        <v>0.27400000000000002</v>
      </c>
      <c r="D113">
        <v>0.27900000000000003</v>
      </c>
      <c r="F113">
        <v>248</v>
      </c>
      <c r="G113">
        <v>300</v>
      </c>
      <c r="H113">
        <v>300</v>
      </c>
      <c r="J113">
        <f t="shared" si="13"/>
        <v>6.4335437293019933</v>
      </c>
      <c r="K113">
        <f t="shared" si="14"/>
        <v>5.2869716930473842</v>
      </c>
      <c r="L113">
        <f t="shared" si="15"/>
        <v>6.2424483899262251</v>
      </c>
      <c r="N113">
        <f t="shared" si="16"/>
        <v>2.5941708585895134</v>
      </c>
      <c r="O113">
        <f t="shared" si="17"/>
        <v>1.7623238976824613</v>
      </c>
      <c r="P113">
        <f t="shared" si="18"/>
        <v>2.0808161299754087</v>
      </c>
    </row>
    <row r="114" spans="1:16" x14ac:dyDescent="0.2">
      <c r="A114" s="1" t="s">
        <v>23</v>
      </c>
      <c r="B114">
        <v>0.27800000000000002</v>
      </c>
      <c r="C114">
        <v>0.28299999999999997</v>
      </c>
      <c r="D114">
        <v>0.28299999999999997</v>
      </c>
      <c r="F114">
        <v>264</v>
      </c>
      <c r="G114">
        <v>300</v>
      </c>
      <c r="H114">
        <v>264</v>
      </c>
      <c r="J114">
        <f t="shared" si="13"/>
        <v>6.0513530505504569</v>
      </c>
      <c r="K114">
        <f t="shared" si="14"/>
        <v>7.0068297474292871</v>
      </c>
      <c r="L114">
        <f xml:space="preserve"> (D114-0.24633333)/0.00523299</f>
        <v>7.0068297474292871</v>
      </c>
      <c r="N114">
        <f t="shared" si="16"/>
        <v>2.2921791858145668</v>
      </c>
      <c r="O114">
        <f t="shared" si="17"/>
        <v>2.3356099158097625</v>
      </c>
      <c r="P114">
        <f t="shared" si="18"/>
        <v>2.6541021770565481</v>
      </c>
    </row>
    <row r="117" spans="1:16" ht="21" x14ac:dyDescent="0.25">
      <c r="A117" s="3" t="s">
        <v>54</v>
      </c>
    </row>
    <row r="119" spans="1:16" x14ac:dyDescent="0.2">
      <c r="B119" s="1" t="s">
        <v>49</v>
      </c>
      <c r="F119" s="1" t="s">
        <v>27</v>
      </c>
      <c r="J119" s="1" t="s">
        <v>51</v>
      </c>
      <c r="N119" s="1" t="s">
        <v>50</v>
      </c>
    </row>
    <row r="120" spans="1:16" x14ac:dyDescent="0.2">
      <c r="A120" s="1" t="s">
        <v>16</v>
      </c>
      <c r="B120" s="1" t="s">
        <v>20</v>
      </c>
      <c r="C120" s="1" t="s">
        <v>21</v>
      </c>
      <c r="D120" s="4" t="s">
        <v>22</v>
      </c>
      <c r="F120" s="1" t="s">
        <v>20</v>
      </c>
      <c r="G120" s="1" t="s">
        <v>21</v>
      </c>
      <c r="H120" s="4" t="s">
        <v>22</v>
      </c>
      <c r="J120" s="1" t="s">
        <v>20</v>
      </c>
      <c r="K120" s="1" t="s">
        <v>21</v>
      </c>
      <c r="L120" s="4" t="s">
        <v>22</v>
      </c>
      <c r="N120" s="1" t="s">
        <v>20</v>
      </c>
      <c r="O120" s="1" t="s">
        <v>21</v>
      </c>
      <c r="P120" s="4" t="s">
        <v>22</v>
      </c>
    </row>
    <row r="121" spans="1:16" x14ac:dyDescent="0.2">
      <c r="A121" s="1" t="s">
        <v>26</v>
      </c>
      <c r="B121">
        <v>0.30599999999999999</v>
      </c>
      <c r="C121">
        <v>0.31</v>
      </c>
      <c r="D121">
        <v>0.28899999999999998</v>
      </c>
      <c r="F121">
        <v>160</v>
      </c>
      <c r="G121">
        <v>224</v>
      </c>
      <c r="H121">
        <v>224</v>
      </c>
      <c r="J121">
        <f xml:space="preserve"> (B121-0.24633333)/0.00523299</f>
        <v>11.402022553071955</v>
      </c>
      <c r="K121">
        <f xml:space="preserve"> (C121-0.24633333)/0.00523299</f>
        <v>12.166403910575028</v>
      </c>
      <c r="L121">
        <f xml:space="preserve"> (D121-0.24633333)/0.00523299</f>
        <v>8.1534017836838952</v>
      </c>
      <c r="N121">
        <f xml:space="preserve"> (J121/F121)*100</f>
        <v>7.1262640956699723</v>
      </c>
      <c r="O121">
        <f xml:space="preserve"> (K121/G121)*100</f>
        <v>5.4314303172209941</v>
      </c>
      <c r="P121">
        <f xml:space="preserve"> (L121/H121)*100</f>
        <v>3.6399115105731674</v>
      </c>
    </row>
    <row r="122" spans="1:16" x14ac:dyDescent="0.2">
      <c r="A122" s="1" t="s">
        <v>0</v>
      </c>
      <c r="B122">
        <v>0.27500000000000002</v>
      </c>
      <c r="C122">
        <v>0.29199999999999998</v>
      </c>
      <c r="D122">
        <v>0.28399999999999997</v>
      </c>
      <c r="F122">
        <v>64</v>
      </c>
      <c r="G122">
        <v>120</v>
      </c>
      <c r="H122">
        <v>64</v>
      </c>
      <c r="J122">
        <f t="shared" ref="J122:J132" si="20" xml:space="preserve"> (B122-0.24633333)/0.00523299</f>
        <v>5.4780670324231524</v>
      </c>
      <c r="K122">
        <f t="shared" ref="K122:K132" si="21" xml:space="preserve"> (C122-0.24633333)/0.00523299</f>
        <v>8.7266878018112006</v>
      </c>
      <c r="L122">
        <f t="shared" ref="L122:L132" si="22" xml:space="preserve"> (D122-0.24633333)/0.00523299</f>
        <v>7.1979250868050553</v>
      </c>
      <c r="N122">
        <f t="shared" ref="N122:N132" si="23" xml:space="preserve"> (J122/F122)*100</f>
        <v>8.5594797381611762</v>
      </c>
      <c r="O122">
        <f t="shared" ref="O122:O132" si="24" xml:space="preserve"> (K122/G122)*100</f>
        <v>7.2722398348426669</v>
      </c>
      <c r="P122">
        <f t="shared" ref="P122:P132" si="25" xml:space="preserve"> (L122/H122)*100</f>
        <v>11.246757948132899</v>
      </c>
    </row>
    <row r="123" spans="1:16" x14ac:dyDescent="0.2">
      <c r="A123" s="1" t="s">
        <v>1</v>
      </c>
      <c r="B123">
        <v>0.27400000000000002</v>
      </c>
      <c r="C123">
        <v>0.255</v>
      </c>
      <c r="D123">
        <v>0.26400000000000001</v>
      </c>
      <c r="F123">
        <v>234</v>
      </c>
      <c r="G123">
        <v>184</v>
      </c>
      <c r="H123">
        <v>210</v>
      </c>
      <c r="J123">
        <f t="shared" si="20"/>
        <v>5.2869716930473842</v>
      </c>
      <c r="K123">
        <f t="shared" si="21"/>
        <v>1.6561602449077899</v>
      </c>
      <c r="L123">
        <f t="shared" si="22"/>
        <v>3.376018299289703</v>
      </c>
      <c r="N123">
        <f t="shared" si="23"/>
        <v>2.2593896124134121</v>
      </c>
      <c r="O123">
        <f t="shared" si="24"/>
        <v>0.90008708962379891</v>
      </c>
      <c r="P123">
        <f t="shared" si="25"/>
        <v>1.6076277615665251</v>
      </c>
    </row>
    <row r="124" spans="1:16" x14ac:dyDescent="0.2">
      <c r="A124" s="1" t="s">
        <v>2</v>
      </c>
      <c r="B124">
        <v>0.28000000000000003</v>
      </c>
      <c r="C124">
        <v>0.27600000000000002</v>
      </c>
      <c r="D124">
        <v>0.28000000000000003</v>
      </c>
      <c r="F124">
        <v>96</v>
      </c>
      <c r="G124">
        <v>112</v>
      </c>
      <c r="H124">
        <v>96</v>
      </c>
      <c r="J124">
        <f t="shared" si="20"/>
        <v>6.4335437293019933</v>
      </c>
      <c r="K124">
        <f t="shared" si="21"/>
        <v>5.6691623717989206</v>
      </c>
      <c r="L124">
        <f t="shared" si="22"/>
        <v>6.4335437293019933</v>
      </c>
      <c r="N124">
        <f t="shared" si="23"/>
        <v>6.701608051356243</v>
      </c>
      <c r="O124">
        <f t="shared" si="24"/>
        <v>5.0617521176776075</v>
      </c>
      <c r="P124">
        <f t="shared" si="25"/>
        <v>6.701608051356243</v>
      </c>
    </row>
    <row r="125" spans="1:16" x14ac:dyDescent="0.2">
      <c r="A125" s="1" t="s">
        <v>3</v>
      </c>
      <c r="B125">
        <v>0.35</v>
      </c>
      <c r="C125">
        <v>0.376</v>
      </c>
      <c r="D125">
        <v>0.30599999999999999</v>
      </c>
      <c r="F125">
        <v>222</v>
      </c>
      <c r="G125">
        <v>208</v>
      </c>
      <c r="H125">
        <v>160</v>
      </c>
      <c r="J125">
        <f t="shared" si="20"/>
        <v>19.81021748560574</v>
      </c>
      <c r="K125">
        <f t="shared" si="21"/>
        <v>24.778696309375714</v>
      </c>
      <c r="L125">
        <f t="shared" si="22"/>
        <v>11.402022553071955</v>
      </c>
      <c r="N125">
        <f t="shared" si="23"/>
        <v>8.9235213899124961</v>
      </c>
      <c r="O125">
        <f t="shared" si="24"/>
        <v>11.912834764122939</v>
      </c>
      <c r="P125">
        <f t="shared" si="25"/>
        <v>7.1262640956699723</v>
      </c>
    </row>
    <row r="126" spans="1:16" x14ac:dyDescent="0.2">
      <c r="A126" s="1" t="s">
        <v>4</v>
      </c>
      <c r="B126">
        <v>0.27600000000000002</v>
      </c>
      <c r="C126">
        <v>0.27400000000000002</v>
      </c>
      <c r="D126">
        <v>0.27800000000000002</v>
      </c>
      <c r="F126">
        <v>136</v>
      </c>
      <c r="G126">
        <v>64</v>
      </c>
      <c r="H126">
        <v>96</v>
      </c>
      <c r="J126">
        <f t="shared" si="20"/>
        <v>5.6691623717989206</v>
      </c>
      <c r="K126">
        <f t="shared" si="21"/>
        <v>5.2869716930473842</v>
      </c>
      <c r="L126">
        <f t="shared" si="22"/>
        <v>6.0513530505504569</v>
      </c>
      <c r="N126">
        <f t="shared" si="23"/>
        <v>4.1685017439697942</v>
      </c>
      <c r="O126">
        <f t="shared" si="24"/>
        <v>8.2608932703865374</v>
      </c>
      <c r="P126">
        <f t="shared" si="25"/>
        <v>6.3034927609900588</v>
      </c>
    </row>
    <row r="127" spans="1:16" x14ac:dyDescent="0.2">
      <c r="A127" s="1" t="s">
        <v>5</v>
      </c>
      <c r="B127">
        <v>0.27800000000000002</v>
      </c>
      <c r="C127">
        <v>0.29499999999999998</v>
      </c>
      <c r="D127">
        <v>0.28599999999999998</v>
      </c>
      <c r="F127">
        <v>160</v>
      </c>
      <c r="G127">
        <v>168</v>
      </c>
      <c r="H127">
        <v>184</v>
      </c>
      <c r="J127">
        <f t="shared" si="20"/>
        <v>6.0513530505504569</v>
      </c>
      <c r="K127">
        <f t="shared" si="21"/>
        <v>9.2999738199385042</v>
      </c>
      <c r="L127">
        <f t="shared" si="22"/>
        <v>7.5801157655565916</v>
      </c>
      <c r="N127">
        <f t="shared" si="23"/>
        <v>3.7820956565940351</v>
      </c>
      <c r="O127">
        <f t="shared" si="24"/>
        <v>5.535698702344348</v>
      </c>
      <c r="P127">
        <f t="shared" si="25"/>
        <v>4.1196281334546692</v>
      </c>
    </row>
    <row r="128" spans="1:16" x14ac:dyDescent="0.2">
      <c r="A128" s="1" t="s">
        <v>6</v>
      </c>
      <c r="B128">
        <v>0.3</v>
      </c>
      <c r="C128">
        <v>0.29499999999999998</v>
      </c>
      <c r="D128">
        <v>0.28699999999999998</v>
      </c>
      <c r="F128">
        <v>152</v>
      </c>
      <c r="G128">
        <v>144</v>
      </c>
      <c r="H128">
        <v>96</v>
      </c>
      <c r="J128">
        <f t="shared" si="20"/>
        <v>10.255450516817346</v>
      </c>
      <c r="K128">
        <f t="shared" si="21"/>
        <v>9.2999738199385042</v>
      </c>
      <c r="L128">
        <f t="shared" si="22"/>
        <v>7.7712111049323598</v>
      </c>
      <c r="N128">
        <f t="shared" si="23"/>
        <v>6.74700691895878</v>
      </c>
      <c r="O128">
        <f t="shared" si="24"/>
        <v>6.4583151527350724</v>
      </c>
      <c r="P128">
        <f t="shared" si="25"/>
        <v>8.095011567637874</v>
      </c>
    </row>
    <row r="129" spans="1:18" x14ac:dyDescent="0.2">
      <c r="A129" s="1" t="s">
        <v>7</v>
      </c>
      <c r="B129">
        <v>0.27</v>
      </c>
      <c r="C129">
        <v>0.28000000000000003</v>
      </c>
      <c r="D129">
        <v>0.28499999999999998</v>
      </c>
      <c r="F129">
        <v>64</v>
      </c>
      <c r="G129">
        <v>136</v>
      </c>
      <c r="H129">
        <v>96</v>
      </c>
      <c r="J129">
        <f t="shared" si="20"/>
        <v>4.5225903355443116</v>
      </c>
      <c r="K129">
        <f t="shared" si="21"/>
        <v>6.4335437293019933</v>
      </c>
      <c r="L129">
        <f t="shared" si="22"/>
        <v>7.3890204261808234</v>
      </c>
      <c r="N129">
        <f t="shared" si="23"/>
        <v>7.0665473992879866</v>
      </c>
      <c r="O129">
        <f t="shared" si="24"/>
        <v>4.7305468597808771</v>
      </c>
      <c r="P129">
        <f t="shared" si="25"/>
        <v>7.6968962772716907</v>
      </c>
    </row>
    <row r="130" spans="1:18" x14ac:dyDescent="0.2">
      <c r="A130" s="1" t="s">
        <v>8</v>
      </c>
      <c r="B130">
        <v>0.29699999999999999</v>
      </c>
      <c r="C130">
        <v>0.29699999999999999</v>
      </c>
      <c r="D130">
        <v>0.29699999999999999</v>
      </c>
      <c r="F130">
        <v>176</v>
      </c>
      <c r="G130">
        <v>128</v>
      </c>
      <c r="H130">
        <v>120</v>
      </c>
      <c r="J130">
        <f t="shared" si="20"/>
        <v>9.6821644986900406</v>
      </c>
      <c r="K130">
        <f t="shared" si="21"/>
        <v>9.6821644986900406</v>
      </c>
      <c r="L130">
        <f t="shared" si="22"/>
        <v>9.6821644986900406</v>
      </c>
      <c r="N130">
        <f t="shared" si="23"/>
        <v>5.5012298288011596</v>
      </c>
      <c r="O130">
        <f t="shared" si="24"/>
        <v>7.5641910146015938</v>
      </c>
      <c r="P130">
        <f t="shared" si="25"/>
        <v>8.0684704155750335</v>
      </c>
    </row>
    <row r="131" spans="1:18" x14ac:dyDescent="0.2">
      <c r="A131" s="1" t="s">
        <v>9</v>
      </c>
      <c r="B131">
        <v>0.29299999999999998</v>
      </c>
      <c r="C131">
        <v>0.29799999999999999</v>
      </c>
      <c r="D131">
        <v>0.29499999999999998</v>
      </c>
      <c r="F131">
        <v>176</v>
      </c>
      <c r="G131">
        <v>128</v>
      </c>
      <c r="H131">
        <v>120</v>
      </c>
      <c r="J131">
        <f t="shared" si="20"/>
        <v>8.9177831411869679</v>
      </c>
      <c r="K131">
        <f t="shared" si="21"/>
        <v>9.8732598380658096</v>
      </c>
      <c r="L131">
        <f t="shared" si="22"/>
        <v>9.2999738199385042</v>
      </c>
      <c r="N131">
        <f t="shared" si="23"/>
        <v>5.0669222393107773</v>
      </c>
      <c r="O131">
        <f t="shared" si="24"/>
        <v>7.7134842484889141</v>
      </c>
      <c r="P131">
        <f t="shared" si="25"/>
        <v>7.7499781832820869</v>
      </c>
    </row>
    <row r="132" spans="1:18" x14ac:dyDescent="0.2">
      <c r="A132" s="1" t="s">
        <v>10</v>
      </c>
      <c r="B132">
        <v>0.27600000000000002</v>
      </c>
      <c r="C132">
        <v>0.28299999999999997</v>
      </c>
      <c r="D132">
        <v>0.27900000000000003</v>
      </c>
      <c r="F132">
        <v>136</v>
      </c>
      <c r="G132">
        <v>72</v>
      </c>
      <c r="H132">
        <v>80</v>
      </c>
      <c r="J132">
        <f t="shared" si="20"/>
        <v>5.6691623717989206</v>
      </c>
      <c r="K132">
        <f t="shared" si="21"/>
        <v>7.0068297474292871</v>
      </c>
      <c r="L132">
        <f t="shared" si="22"/>
        <v>6.2424483899262251</v>
      </c>
      <c r="N132">
        <f t="shared" si="23"/>
        <v>4.1685017439697942</v>
      </c>
      <c r="O132">
        <f t="shared" si="24"/>
        <v>9.7317079825406765</v>
      </c>
      <c r="P132">
        <f t="shared" si="25"/>
        <v>7.8030604874077811</v>
      </c>
    </row>
    <row r="134" spans="1:18" ht="21" x14ac:dyDescent="0.25">
      <c r="A134" s="3" t="s">
        <v>55</v>
      </c>
      <c r="G134" s="5" t="s">
        <v>56</v>
      </c>
      <c r="O134" t="s">
        <v>57</v>
      </c>
    </row>
    <row r="136" spans="1:18" x14ac:dyDescent="0.2">
      <c r="B136" s="1" t="s">
        <v>19</v>
      </c>
      <c r="F136" s="1" t="s">
        <v>27</v>
      </c>
      <c r="J136" s="1" t="s">
        <v>28</v>
      </c>
      <c r="N136" s="1" t="s">
        <v>30</v>
      </c>
    </row>
    <row r="137" spans="1:18" x14ac:dyDescent="0.2">
      <c r="A137" s="1" t="s">
        <v>16</v>
      </c>
      <c r="B137" s="1" t="s">
        <v>20</v>
      </c>
      <c r="C137" s="1" t="s">
        <v>21</v>
      </c>
      <c r="D137" s="4" t="s">
        <v>22</v>
      </c>
      <c r="F137" s="1" t="s">
        <v>20</v>
      </c>
      <c r="G137" s="1" t="s">
        <v>21</v>
      </c>
      <c r="H137" s="4" t="s">
        <v>22</v>
      </c>
      <c r="J137" s="1" t="s">
        <v>20</v>
      </c>
      <c r="K137" s="1" t="s">
        <v>21</v>
      </c>
      <c r="L137" s="4" t="s">
        <v>22</v>
      </c>
      <c r="N137" s="1" t="s">
        <v>31</v>
      </c>
      <c r="O137" s="1" t="s">
        <v>20</v>
      </c>
      <c r="P137" s="1" t="s">
        <v>21</v>
      </c>
      <c r="Q137" s="4" t="s">
        <v>22</v>
      </c>
      <c r="R137" s="1" t="s">
        <v>33</v>
      </c>
    </row>
    <row r="138" spans="1:18" x14ac:dyDescent="0.2">
      <c r="A138" s="1" t="s">
        <v>24</v>
      </c>
      <c r="B138">
        <v>6323</v>
      </c>
      <c r="C138">
        <v>6670</v>
      </c>
      <c r="D138">
        <v>7008</v>
      </c>
      <c r="F138">
        <v>200</v>
      </c>
      <c r="G138">
        <v>199</v>
      </c>
      <c r="H138">
        <v>286</v>
      </c>
      <c r="J138" s="7">
        <f xml:space="preserve"> ((B138-131.33333)/(5034.33333*F138))*100</f>
        <v>0.61494405158905119</v>
      </c>
      <c r="K138" s="7">
        <f xml:space="preserve"> ((C138-131.33333)/(5034.33333*G138))*100</f>
        <v>0.65267075704910527</v>
      </c>
      <c r="L138" s="7">
        <f xml:space="preserve"> ((D138-131.33333)/(5034.33333*H138))*100</f>
        <v>0.47760621873530285</v>
      </c>
      <c r="N138" s="1">
        <v>0</v>
      </c>
      <c r="O138">
        <v>125</v>
      </c>
      <c r="P138">
        <v>156</v>
      </c>
      <c r="Q138">
        <v>113</v>
      </c>
      <c r="R138">
        <f xml:space="preserve"> (O138+P138+Q138)/3</f>
        <v>131.33333333333334</v>
      </c>
    </row>
    <row r="139" spans="1:18" x14ac:dyDescent="0.2">
      <c r="A139" s="1" t="s">
        <v>25</v>
      </c>
      <c r="B139">
        <v>7684</v>
      </c>
      <c r="C139">
        <v>7725</v>
      </c>
      <c r="D139">
        <v>7419</v>
      </c>
      <c r="F139">
        <v>279</v>
      </c>
      <c r="G139">
        <v>216</v>
      </c>
      <c r="H139">
        <v>200</v>
      </c>
      <c r="J139" s="7">
        <f t="shared" ref="J139:J157" si="26" xml:space="preserve"> ((B139-131.33333)/(5034.33333*F139))*100</f>
        <v>0.53771747085787069</v>
      </c>
      <c r="K139" s="7">
        <f t="shared" ref="K139:K157" si="27" xml:space="preserve"> ((C139-131.33333)/(5034.33333*G139))*100</f>
        <v>0.69832213936781495</v>
      </c>
      <c r="L139" s="7">
        <f t="shared" ref="L139:L157" si="28" xml:space="preserve"> ((D139-131.33333)/(5034.33333*H139))*100</f>
        <v>0.72379659751294212</v>
      </c>
      <c r="N139" s="1" t="s">
        <v>58</v>
      </c>
      <c r="O139">
        <v>8416</v>
      </c>
      <c r="P139">
        <v>8109</v>
      </c>
      <c r="Q139">
        <v>8835</v>
      </c>
      <c r="R139">
        <f t="shared" ref="R139:R143" si="29" xml:space="preserve"> (O139+P139+Q139)/3</f>
        <v>8453.3333333333339</v>
      </c>
    </row>
    <row r="140" spans="1:18" x14ac:dyDescent="0.2">
      <c r="A140" s="1" t="s">
        <v>26</v>
      </c>
      <c r="B140">
        <v>6011</v>
      </c>
      <c r="C140">
        <v>6103</v>
      </c>
      <c r="D140">
        <v>7203</v>
      </c>
      <c r="F140">
        <v>200</v>
      </c>
      <c r="G140">
        <v>200</v>
      </c>
      <c r="H140">
        <v>200</v>
      </c>
      <c r="J140" s="7">
        <f t="shared" si="26"/>
        <v>0.58395683048662961</v>
      </c>
      <c r="K140" s="7">
        <f t="shared" si="27"/>
        <v>0.59309408799118979</v>
      </c>
      <c r="L140" s="7">
        <f t="shared" si="28"/>
        <v>0.70234390598049645</v>
      </c>
      <c r="N140" s="1" t="s">
        <v>59</v>
      </c>
      <c r="O140">
        <v>9620</v>
      </c>
      <c r="P140">
        <v>9446</v>
      </c>
      <c r="Q140">
        <v>9434</v>
      </c>
      <c r="R140">
        <f t="shared" si="29"/>
        <v>9500</v>
      </c>
    </row>
    <row r="141" spans="1:18" x14ac:dyDescent="0.2">
      <c r="A141" s="1" t="s">
        <v>0</v>
      </c>
      <c r="B141">
        <v>7897</v>
      </c>
      <c r="C141">
        <v>7250</v>
      </c>
      <c r="D141">
        <v>7882</v>
      </c>
      <c r="F141">
        <v>200</v>
      </c>
      <c r="G141">
        <v>200</v>
      </c>
      <c r="H141">
        <v>200</v>
      </c>
      <c r="J141" s="7">
        <f t="shared" si="26"/>
        <v>0.7712706093301136</v>
      </c>
      <c r="K141" s="7">
        <f t="shared" si="27"/>
        <v>0.70701185274913048</v>
      </c>
      <c r="L141" s="7">
        <f t="shared" si="28"/>
        <v>0.76978083908480477</v>
      </c>
      <c r="N141" s="1" t="s">
        <v>32</v>
      </c>
      <c r="O141">
        <v>11035</v>
      </c>
      <c r="P141">
        <v>9315</v>
      </c>
      <c r="Q141">
        <v>9802</v>
      </c>
      <c r="R141">
        <f t="shared" si="29"/>
        <v>10050.666666666666</v>
      </c>
    </row>
    <row r="142" spans="1:18" x14ac:dyDescent="0.2">
      <c r="A142" s="1" t="s">
        <v>1</v>
      </c>
      <c r="B142">
        <v>7996</v>
      </c>
      <c r="C142">
        <v>7495</v>
      </c>
      <c r="D142">
        <v>4558</v>
      </c>
      <c r="F142">
        <v>200</v>
      </c>
      <c r="G142">
        <v>295</v>
      </c>
      <c r="H142">
        <v>263</v>
      </c>
      <c r="J142" s="7">
        <f t="shared" si="26"/>
        <v>0.78110309294915115</v>
      </c>
      <c r="K142" s="7">
        <f t="shared" si="27"/>
        <v>0.49582696051243363</v>
      </c>
      <c r="L142" s="7">
        <f t="shared" si="28"/>
        <v>0.33433289180562054</v>
      </c>
      <c r="N142" s="1">
        <v>1</v>
      </c>
      <c r="O142">
        <v>9657</v>
      </c>
      <c r="P142">
        <v>10236</v>
      </c>
      <c r="Q142">
        <v>10382</v>
      </c>
      <c r="R142">
        <f t="shared" si="29"/>
        <v>10091.666666666666</v>
      </c>
    </row>
    <row r="143" spans="1:18" x14ac:dyDescent="0.2">
      <c r="A143" s="1" t="s">
        <v>2</v>
      </c>
      <c r="B143">
        <v>8617</v>
      </c>
      <c r="C143">
        <v>5519</v>
      </c>
      <c r="D143">
        <v>6272</v>
      </c>
      <c r="F143">
        <v>200</v>
      </c>
      <c r="G143">
        <v>256</v>
      </c>
      <c r="H143">
        <v>200</v>
      </c>
      <c r="J143" s="7">
        <f t="shared" si="26"/>
        <v>0.84277958110493245</v>
      </c>
      <c r="K143" s="7">
        <f t="shared" si="27"/>
        <v>0.41804091128164328</v>
      </c>
      <c r="L143" s="7">
        <f t="shared" si="28"/>
        <v>0.60987883275500143</v>
      </c>
      <c r="N143" s="1">
        <v>2</v>
      </c>
      <c r="O143">
        <v>10196</v>
      </c>
      <c r="P143">
        <v>9660</v>
      </c>
      <c r="Q143">
        <v>10744</v>
      </c>
      <c r="R143">
        <f t="shared" si="29"/>
        <v>10200</v>
      </c>
    </row>
    <row r="144" spans="1:18" x14ac:dyDescent="0.2">
      <c r="A144" s="1" t="s">
        <v>3</v>
      </c>
      <c r="B144">
        <v>6618</v>
      </c>
      <c r="C144">
        <v>7252</v>
      </c>
      <c r="D144">
        <v>7278</v>
      </c>
      <c r="F144">
        <v>200</v>
      </c>
      <c r="G144">
        <v>200</v>
      </c>
      <c r="H144">
        <v>200</v>
      </c>
      <c r="J144" s="7">
        <f t="shared" si="26"/>
        <v>0.64424286641345607</v>
      </c>
      <c r="K144" s="7">
        <f t="shared" si="27"/>
        <v>0.70721048878183834</v>
      </c>
      <c r="L144" s="7">
        <f t="shared" si="28"/>
        <v>0.70979275720704005</v>
      </c>
    </row>
    <row r="145" spans="1:15" x14ac:dyDescent="0.2">
      <c r="A145" s="1" t="s">
        <v>4</v>
      </c>
      <c r="B145">
        <v>6284</v>
      </c>
      <c r="C145">
        <v>5270</v>
      </c>
      <c r="D145">
        <v>5947</v>
      </c>
      <c r="F145">
        <v>200</v>
      </c>
      <c r="G145">
        <v>200</v>
      </c>
      <c r="H145">
        <v>205</v>
      </c>
      <c r="J145" s="7">
        <f t="shared" si="26"/>
        <v>0.61107064895124841</v>
      </c>
      <c r="K145" s="7">
        <f t="shared" si="27"/>
        <v>0.51036218036837855</v>
      </c>
      <c r="L145" s="7">
        <f t="shared" si="28"/>
        <v>0.56351266091705277</v>
      </c>
      <c r="N145" s="1" t="s">
        <v>53</v>
      </c>
      <c r="O145">
        <f>SLOPE(R138:R143,N138:N143)</f>
        <v>5034.3333333333339</v>
      </c>
    </row>
    <row r="146" spans="1:15" x14ac:dyDescent="0.2">
      <c r="A146" s="1" t="s">
        <v>5</v>
      </c>
      <c r="B146">
        <v>6603</v>
      </c>
      <c r="C146">
        <v>7119</v>
      </c>
      <c r="D146">
        <v>6534</v>
      </c>
      <c r="F146">
        <v>294</v>
      </c>
      <c r="G146">
        <v>200</v>
      </c>
      <c r="H146">
        <v>240</v>
      </c>
      <c r="J146" s="7">
        <f t="shared" si="26"/>
        <v>0.43724700419601858</v>
      </c>
      <c r="K146" s="7">
        <f t="shared" si="27"/>
        <v>0.69400119260676763</v>
      </c>
      <c r="L146" s="7">
        <f t="shared" si="28"/>
        <v>0.52991679419977267</v>
      </c>
    </row>
    <row r="147" spans="1:15" x14ac:dyDescent="0.2">
      <c r="A147" s="1" t="s">
        <v>6</v>
      </c>
      <c r="B147">
        <v>7255</v>
      </c>
      <c r="C147">
        <v>7208</v>
      </c>
      <c r="D147">
        <v>7744</v>
      </c>
      <c r="F147">
        <v>200</v>
      </c>
      <c r="G147">
        <v>200</v>
      </c>
      <c r="H147">
        <v>200</v>
      </c>
      <c r="J147" s="7">
        <f t="shared" si="26"/>
        <v>0.70750844283089998</v>
      </c>
      <c r="K147" s="7">
        <f t="shared" si="27"/>
        <v>0.70284049606226595</v>
      </c>
      <c r="L147" s="7">
        <f t="shared" si="28"/>
        <v>0.75607495282796455</v>
      </c>
    </row>
    <row r="148" spans="1:15" x14ac:dyDescent="0.2">
      <c r="A148" s="1" t="s">
        <v>7</v>
      </c>
      <c r="B148">
        <v>6027</v>
      </c>
      <c r="C148">
        <v>5981</v>
      </c>
      <c r="D148">
        <v>5967</v>
      </c>
      <c r="F148">
        <v>200</v>
      </c>
      <c r="G148">
        <v>200</v>
      </c>
      <c r="H148">
        <v>200</v>
      </c>
      <c r="J148" s="7">
        <f t="shared" si="26"/>
        <v>0.58554591874829232</v>
      </c>
      <c r="K148" s="7">
        <f t="shared" si="27"/>
        <v>0.58097728999601217</v>
      </c>
      <c r="L148" s="7">
        <f t="shared" si="28"/>
        <v>0.57958683776705733</v>
      </c>
    </row>
    <row r="149" spans="1:15" x14ac:dyDescent="0.2">
      <c r="A149" s="1" t="s">
        <v>8</v>
      </c>
      <c r="B149">
        <v>6738</v>
      </c>
      <c r="C149">
        <v>6811</v>
      </c>
      <c r="D149">
        <v>7692</v>
      </c>
      <c r="F149">
        <v>200</v>
      </c>
      <c r="G149">
        <v>200</v>
      </c>
      <c r="H149">
        <v>200</v>
      </c>
      <c r="J149" s="7">
        <f t="shared" si="26"/>
        <v>0.65616102837592594</v>
      </c>
      <c r="K149" s="7">
        <f t="shared" si="27"/>
        <v>0.66341124356976167</v>
      </c>
      <c r="L149" s="7">
        <f t="shared" si="28"/>
        <v>0.75091041597756092</v>
      </c>
    </row>
    <row r="150" spans="1:15" x14ac:dyDescent="0.2">
      <c r="A150" s="1" t="s">
        <v>9</v>
      </c>
      <c r="B150">
        <v>6708</v>
      </c>
      <c r="C150">
        <v>6728</v>
      </c>
      <c r="D150">
        <v>5915</v>
      </c>
      <c r="F150">
        <v>292</v>
      </c>
      <c r="G150">
        <v>292</v>
      </c>
      <c r="H150">
        <v>206</v>
      </c>
      <c r="J150" s="7">
        <f t="shared" si="26"/>
        <v>0.44738458074336196</v>
      </c>
      <c r="K150" s="7">
        <f t="shared" si="27"/>
        <v>0.44874510151533342</v>
      </c>
      <c r="L150" s="7">
        <f t="shared" si="28"/>
        <v>0.55769155428801342</v>
      </c>
    </row>
    <row r="151" spans="1:15" x14ac:dyDescent="0.2">
      <c r="A151" s="1" t="s">
        <v>10</v>
      </c>
      <c r="B151">
        <v>6819</v>
      </c>
      <c r="C151">
        <v>6421</v>
      </c>
      <c r="D151">
        <v>6728</v>
      </c>
      <c r="F151">
        <v>200</v>
      </c>
      <c r="G151">
        <v>200</v>
      </c>
      <c r="H151">
        <v>200</v>
      </c>
      <c r="J151" s="7">
        <f t="shared" si="26"/>
        <v>0.66420578770059302</v>
      </c>
      <c r="K151" s="7">
        <f t="shared" si="27"/>
        <v>0.62467721719173475</v>
      </c>
      <c r="L151" s="7">
        <f t="shared" si="28"/>
        <v>0.65516784821238683</v>
      </c>
    </row>
    <row r="152" spans="1:15" x14ac:dyDescent="0.2">
      <c r="A152" s="1" t="s">
        <v>11</v>
      </c>
      <c r="B152">
        <v>3317</v>
      </c>
      <c r="C152">
        <v>5658</v>
      </c>
      <c r="D152">
        <v>6601</v>
      </c>
      <c r="F152">
        <v>200</v>
      </c>
      <c r="G152">
        <v>200</v>
      </c>
      <c r="H152">
        <v>200</v>
      </c>
      <c r="J152" s="7">
        <f t="shared" si="26"/>
        <v>0.31639409442918232</v>
      </c>
      <c r="K152" s="7">
        <f t="shared" si="27"/>
        <v>0.5488975707136976</v>
      </c>
      <c r="L152" s="7">
        <f t="shared" si="28"/>
        <v>0.64255446013543949</v>
      </c>
    </row>
    <row r="153" spans="1:15" x14ac:dyDescent="0.2">
      <c r="A153" s="1" t="s">
        <v>12</v>
      </c>
      <c r="B153">
        <v>3732</v>
      </c>
      <c r="C153">
        <v>6421</v>
      </c>
      <c r="D153">
        <v>7999</v>
      </c>
      <c r="F153">
        <v>200</v>
      </c>
      <c r="G153">
        <v>234</v>
      </c>
      <c r="H153">
        <v>176</v>
      </c>
      <c r="J153" s="7">
        <f t="shared" si="26"/>
        <v>0.35761107121605712</v>
      </c>
      <c r="K153" s="7">
        <f t="shared" si="27"/>
        <v>0.53391215144592719</v>
      </c>
      <c r="L153" s="7">
        <f t="shared" si="28"/>
        <v>0.88795573522524185</v>
      </c>
    </row>
    <row r="154" spans="1:15" x14ac:dyDescent="0.2">
      <c r="A154" s="1" t="s">
        <v>13</v>
      </c>
      <c r="B154">
        <v>5257</v>
      </c>
      <c r="C154">
        <v>6705</v>
      </c>
      <c r="D154">
        <v>7491</v>
      </c>
      <c r="F154">
        <v>214</v>
      </c>
      <c r="G154">
        <v>241</v>
      </c>
      <c r="H154">
        <v>232</v>
      </c>
      <c r="J154" s="7">
        <f t="shared" si="26"/>
        <v>0.47576733285586692</v>
      </c>
      <c r="K154" s="7">
        <f t="shared" si="27"/>
        <v>0.54181206127489356</v>
      </c>
      <c r="L154" s="7">
        <f t="shared" si="28"/>
        <v>0.63012715059519309</v>
      </c>
    </row>
    <row r="155" spans="1:15" x14ac:dyDescent="0.2">
      <c r="A155" s="1" t="s">
        <v>14</v>
      </c>
      <c r="B155">
        <v>4324</v>
      </c>
      <c r="C155">
        <v>3893</v>
      </c>
      <c r="D155">
        <v>7315</v>
      </c>
      <c r="F155">
        <v>178</v>
      </c>
      <c r="G155">
        <v>216</v>
      </c>
      <c r="H155">
        <v>200</v>
      </c>
      <c r="J155" s="7">
        <f t="shared" si="26"/>
        <v>0.46787341224446605</v>
      </c>
      <c r="K155" s="7">
        <f t="shared" si="27"/>
        <v>0.34592710356392353</v>
      </c>
      <c r="L155" s="7">
        <f t="shared" si="28"/>
        <v>0.71346752381213485</v>
      </c>
    </row>
    <row r="156" spans="1:15" x14ac:dyDescent="0.2">
      <c r="A156" s="1" t="s">
        <v>15</v>
      </c>
      <c r="B156">
        <v>5572</v>
      </c>
      <c r="C156">
        <v>7558</v>
      </c>
      <c r="D156">
        <v>4609</v>
      </c>
      <c r="F156">
        <v>204</v>
      </c>
      <c r="G156">
        <v>200</v>
      </c>
      <c r="H156">
        <v>200</v>
      </c>
      <c r="J156" s="7">
        <f t="shared" si="26"/>
        <v>0.52976100128162829</v>
      </c>
      <c r="K156" s="7">
        <f t="shared" si="27"/>
        <v>0.73760180178613632</v>
      </c>
      <c r="L156" s="7">
        <f t="shared" si="28"/>
        <v>0.44471297155844064</v>
      </c>
    </row>
    <row r="157" spans="1:15" x14ac:dyDescent="0.2">
      <c r="A157" s="1" t="s">
        <v>23</v>
      </c>
      <c r="B157">
        <v>5581</v>
      </c>
      <c r="C157">
        <v>5949</v>
      </c>
      <c r="D157">
        <v>3069</v>
      </c>
      <c r="F157">
        <v>200</v>
      </c>
      <c r="G157">
        <v>200</v>
      </c>
      <c r="H157">
        <v>200</v>
      </c>
      <c r="J157" s="7">
        <f t="shared" si="26"/>
        <v>0.54125008345444614</v>
      </c>
      <c r="K157" s="7">
        <f t="shared" si="27"/>
        <v>0.57779911347268686</v>
      </c>
      <c r="L157" s="7">
        <f t="shared" si="28"/>
        <v>0.2917632263734114</v>
      </c>
    </row>
    <row r="159" spans="1:15" ht="21" x14ac:dyDescent="0.25">
      <c r="A159" s="3" t="s">
        <v>60</v>
      </c>
    </row>
    <row r="161" spans="1:12" x14ac:dyDescent="0.2">
      <c r="B161" s="1" t="s">
        <v>19</v>
      </c>
      <c r="F161" s="1" t="s">
        <v>27</v>
      </c>
      <c r="J161" s="1" t="s">
        <v>28</v>
      </c>
    </row>
    <row r="162" spans="1:12" x14ac:dyDescent="0.2">
      <c r="A162" s="1" t="s">
        <v>16</v>
      </c>
      <c r="B162" s="1" t="s">
        <v>20</v>
      </c>
      <c r="C162" s="1" t="s">
        <v>21</v>
      </c>
      <c r="D162" s="4" t="s">
        <v>22</v>
      </c>
      <c r="F162" s="1" t="s">
        <v>20</v>
      </c>
      <c r="G162" s="1" t="s">
        <v>21</v>
      </c>
      <c r="H162" s="4" t="s">
        <v>22</v>
      </c>
      <c r="J162" s="1" t="s">
        <v>20</v>
      </c>
      <c r="K162" s="1" t="s">
        <v>21</v>
      </c>
      <c r="L162" s="4" t="s">
        <v>22</v>
      </c>
    </row>
    <row r="163" spans="1:12" x14ac:dyDescent="0.2">
      <c r="A163" s="1" t="s">
        <v>0</v>
      </c>
      <c r="B163">
        <v>7829</v>
      </c>
      <c r="C163">
        <v>7897</v>
      </c>
      <c r="D163">
        <v>2702</v>
      </c>
      <c r="F163">
        <v>238</v>
      </c>
      <c r="G163">
        <v>268</v>
      </c>
      <c r="H163">
        <v>277</v>
      </c>
      <c r="J163" s="7">
        <f xml:space="preserve"> ((B163-131.33333)/(5034.33333*F163))*100</f>
        <v>0.6424512472420566</v>
      </c>
      <c r="K163" s="7">
        <f xml:space="preserve"> ((C163-131.33333)/(5034.33333*G163))*100</f>
        <v>0.57557508158963699</v>
      </c>
      <c r="L163" s="7">
        <f xml:space="preserve"> ((D163-131.33333)/(5034.33333*H163))*100</f>
        <v>0.18434188763286971</v>
      </c>
    </row>
    <row r="164" spans="1:12" x14ac:dyDescent="0.2">
      <c r="A164" s="1" t="s">
        <v>2</v>
      </c>
      <c r="B164">
        <v>6628</v>
      </c>
      <c r="C164">
        <v>4713</v>
      </c>
      <c r="D164">
        <v>7361</v>
      </c>
      <c r="F164">
        <v>200</v>
      </c>
      <c r="G164">
        <v>290</v>
      </c>
      <c r="H164">
        <v>299</v>
      </c>
      <c r="J164" s="7">
        <f t="shared" ref="J164:J168" si="30" xml:space="preserve"> ((B164-131.33333)/(5034.33333*F164))*100</f>
        <v>0.64523604657699518</v>
      </c>
      <c r="K164" s="7">
        <f t="shared" ref="K164:K168" si="31" xml:space="preserve"> ((C164-131.33333)/(5034.33333*G164))*100</f>
        <v>0.31382210017879159</v>
      </c>
      <c r="L164" s="7">
        <f t="shared" ref="L164:L168" si="32" xml:space="preserve"> ((D164-131.33333)/(5034.33333*H164))*100</f>
        <v>0.48029174084576254</v>
      </c>
    </row>
    <row r="165" spans="1:12" x14ac:dyDescent="0.2">
      <c r="A165" s="1" t="s">
        <v>4</v>
      </c>
      <c r="B165">
        <v>6769</v>
      </c>
      <c r="C165">
        <v>7654</v>
      </c>
      <c r="D165">
        <v>8347</v>
      </c>
      <c r="F165">
        <v>200</v>
      </c>
      <c r="G165">
        <v>200</v>
      </c>
      <c r="H165">
        <v>200</v>
      </c>
      <c r="J165" s="7">
        <f t="shared" si="30"/>
        <v>0.65923988688289725</v>
      </c>
      <c r="K165" s="7">
        <f t="shared" si="31"/>
        <v>0.74713633135611213</v>
      </c>
      <c r="L165" s="7">
        <f t="shared" si="32"/>
        <v>0.81596371668937551</v>
      </c>
    </row>
    <row r="166" spans="1:12" x14ac:dyDescent="0.2">
      <c r="A166" s="1" t="s">
        <v>7</v>
      </c>
      <c r="B166">
        <v>7979</v>
      </c>
      <c r="C166">
        <v>1595</v>
      </c>
      <c r="D166">
        <v>2148</v>
      </c>
      <c r="F166">
        <v>200</v>
      </c>
      <c r="G166">
        <v>200</v>
      </c>
      <c r="H166">
        <v>200</v>
      </c>
      <c r="J166" s="7">
        <f t="shared" si="30"/>
        <v>0.77941468667113456</v>
      </c>
      <c r="K166" s="7">
        <f t="shared" si="31"/>
        <v>0.1453684702677405</v>
      </c>
      <c r="L166" s="7">
        <f t="shared" si="32"/>
        <v>0.20029133331145554</v>
      </c>
    </row>
    <row r="167" spans="1:12" x14ac:dyDescent="0.2">
      <c r="A167" s="1" t="s">
        <v>9</v>
      </c>
      <c r="B167">
        <v>2355</v>
      </c>
      <c r="C167">
        <v>2195</v>
      </c>
      <c r="D167">
        <v>2456</v>
      </c>
      <c r="F167">
        <v>200</v>
      </c>
      <c r="G167">
        <v>252</v>
      </c>
      <c r="H167">
        <v>299</v>
      </c>
      <c r="J167" s="7">
        <f t="shared" si="30"/>
        <v>0.22085016269671598</v>
      </c>
      <c r="K167" s="7">
        <f t="shared" si="31"/>
        <v>0.16266609530165838</v>
      </c>
      <c r="L167" s="7">
        <f t="shared" si="32"/>
        <v>0.15443564036686383</v>
      </c>
    </row>
    <row r="168" spans="1:12" x14ac:dyDescent="0.2">
      <c r="A168" s="1" t="s">
        <v>10</v>
      </c>
      <c r="B168">
        <v>1605</v>
      </c>
      <c r="C168">
        <v>1762</v>
      </c>
      <c r="D168">
        <v>3421</v>
      </c>
      <c r="F168">
        <v>200</v>
      </c>
      <c r="G168">
        <v>128</v>
      </c>
      <c r="H168">
        <v>168</v>
      </c>
      <c r="J168" s="7">
        <f t="shared" si="30"/>
        <v>0.14636165043127963</v>
      </c>
      <c r="K168" s="7">
        <f t="shared" si="31"/>
        <v>0.25305402968569424</v>
      </c>
      <c r="L168" s="7">
        <f t="shared" si="32"/>
        <v>0.38895615253570182</v>
      </c>
    </row>
  </sheetData>
  <hyperlinks>
    <hyperlink ref="Q48" r:id="rId1" xr:uid="{00000000-0004-0000-0000-000000000000}"/>
    <hyperlink ref="Q91" r:id="rId2" xr:uid="{00000000-0004-0000-0000-000001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W74"/>
  <sheetViews>
    <sheetView topLeftCell="B8" workbookViewId="0">
      <selection activeCell="R39" sqref="R39"/>
    </sheetView>
  </sheetViews>
  <sheetFormatPr baseColWidth="10" defaultRowHeight="16" x14ac:dyDescent="0.2"/>
  <sheetData>
    <row r="2" spans="1:18" ht="31" x14ac:dyDescent="0.35">
      <c r="A2" s="2" t="s">
        <v>61</v>
      </c>
    </row>
    <row r="4" spans="1:18" ht="21" x14ac:dyDescent="0.25">
      <c r="A4" s="3" t="s">
        <v>18</v>
      </c>
      <c r="G4" s="5" t="s">
        <v>29</v>
      </c>
      <c r="O4" t="s">
        <v>35</v>
      </c>
    </row>
    <row r="6" spans="1:18" x14ac:dyDescent="0.2">
      <c r="B6" s="1" t="s">
        <v>19</v>
      </c>
      <c r="F6" s="1" t="s">
        <v>27</v>
      </c>
      <c r="J6" s="1" t="s">
        <v>28</v>
      </c>
      <c r="N6" s="1" t="s">
        <v>30</v>
      </c>
    </row>
    <row r="7" spans="1:18" x14ac:dyDescent="0.2">
      <c r="A7" s="1" t="s">
        <v>16</v>
      </c>
      <c r="B7" s="1" t="s">
        <v>20</v>
      </c>
      <c r="C7" s="1" t="s">
        <v>21</v>
      </c>
      <c r="D7" s="4" t="s">
        <v>22</v>
      </c>
      <c r="F7" s="1" t="s">
        <v>20</v>
      </c>
      <c r="G7" s="1" t="s">
        <v>21</v>
      </c>
      <c r="H7" s="4" t="s">
        <v>22</v>
      </c>
      <c r="J7" s="1" t="s">
        <v>20</v>
      </c>
      <c r="K7" s="1" t="s">
        <v>21</v>
      </c>
      <c r="L7" s="4" t="s">
        <v>22</v>
      </c>
      <c r="N7" s="1" t="s">
        <v>31</v>
      </c>
      <c r="O7" s="1" t="s">
        <v>20</v>
      </c>
      <c r="P7" s="1" t="s">
        <v>21</v>
      </c>
      <c r="Q7" s="4" t="s">
        <v>22</v>
      </c>
      <c r="R7" s="1" t="s">
        <v>33</v>
      </c>
    </row>
    <row r="8" spans="1:18" x14ac:dyDescent="0.2">
      <c r="A8" s="1" t="s">
        <v>24</v>
      </c>
      <c r="B8">
        <v>553</v>
      </c>
      <c r="C8">
        <v>746</v>
      </c>
      <c r="D8">
        <v>843</v>
      </c>
      <c r="F8">
        <v>156</v>
      </c>
      <c r="G8">
        <v>114</v>
      </c>
      <c r="H8">
        <v>140</v>
      </c>
      <c r="J8">
        <f xml:space="preserve"> ((B8-12.33333333)/F8)/(((1563.33333-12.33333333)*2)/10)*100</f>
        <v>1.1172830345823466</v>
      </c>
      <c r="K8">
        <f xml:space="preserve"> ((C8-12.33333333)/G8)/(((1563.33333-12.33333333)*2)/10)*100</f>
        <v>2.0746848898989443</v>
      </c>
      <c r="L8">
        <f xml:space="preserve"> ((D8-12.33333333)/H8)/(((1563.33333-12.33333333)*2)/10)*100</f>
        <v>1.9127444700502971</v>
      </c>
      <c r="N8" s="1">
        <v>0</v>
      </c>
      <c r="O8">
        <v>11</v>
      </c>
      <c r="P8">
        <v>14</v>
      </c>
      <c r="Q8">
        <v>12</v>
      </c>
      <c r="R8">
        <f xml:space="preserve"> (O8+P8+Q8)/3</f>
        <v>12.333333333333334</v>
      </c>
    </row>
    <row r="9" spans="1:18" x14ac:dyDescent="0.2">
      <c r="A9" s="1" t="s">
        <v>25</v>
      </c>
      <c r="B9">
        <v>46</v>
      </c>
      <c r="C9">
        <v>32</v>
      </c>
      <c r="D9">
        <v>33</v>
      </c>
      <c r="F9">
        <v>152</v>
      </c>
      <c r="G9">
        <v>122</v>
      </c>
      <c r="H9">
        <v>94</v>
      </c>
      <c r="J9">
        <f t="shared" ref="J9:J25" si="0" xml:space="preserve"> ((B9-12.33333333)/F9)/(((1563.33333-12.33333333)*2)/10)*100</f>
        <v>7.1402717139796054E-2</v>
      </c>
      <c r="K9">
        <f t="shared" ref="K9:K25" si="1" xml:space="preserve"> ((C9-12.33333333)/G9)/(((1563.33333-12.33333333)*2)/10)*100</f>
        <v>5.1967178003150712E-2</v>
      </c>
      <c r="L9">
        <f t="shared" ref="L9:L25" si="2" xml:space="preserve"> ((D9-12.33333333)/H9)/(((1563.33333-12.33333333)*2)/10)*100</f>
        <v>7.0876259360369342E-2</v>
      </c>
      <c r="N9" s="1" t="s">
        <v>32</v>
      </c>
      <c r="O9">
        <v>506</v>
      </c>
      <c r="P9">
        <v>465</v>
      </c>
      <c r="Q9">
        <v>551</v>
      </c>
      <c r="R9">
        <f t="shared" ref="R9:R13" si="3" xml:space="preserve"> (O9+P9+Q9)/3</f>
        <v>507.33333333333331</v>
      </c>
    </row>
    <row r="10" spans="1:18" x14ac:dyDescent="0.2">
      <c r="A10" s="1" t="s">
        <v>26</v>
      </c>
      <c r="B10">
        <v>89</v>
      </c>
      <c r="C10">
        <v>140</v>
      </c>
      <c r="D10">
        <v>64</v>
      </c>
      <c r="F10">
        <v>111</v>
      </c>
      <c r="G10">
        <v>99</v>
      </c>
      <c r="H10">
        <v>84</v>
      </c>
      <c r="J10">
        <f t="shared" si="0"/>
        <v>0.22265979761561414</v>
      </c>
      <c r="K10">
        <f t="shared" si="1"/>
        <v>0.41571963003373708</v>
      </c>
      <c r="L10">
        <f t="shared" si="2"/>
        <v>0.19828477319136822</v>
      </c>
      <c r="N10" s="1">
        <v>1</v>
      </c>
      <c r="O10">
        <v>1324</v>
      </c>
      <c r="P10">
        <v>1141</v>
      </c>
      <c r="Q10">
        <v>1436</v>
      </c>
      <c r="R10">
        <f t="shared" si="3"/>
        <v>1300.3333333333333</v>
      </c>
    </row>
    <row r="11" spans="1:18" x14ac:dyDescent="0.2">
      <c r="A11" s="1" t="s">
        <v>0</v>
      </c>
      <c r="B11">
        <v>75</v>
      </c>
      <c r="C11">
        <v>60</v>
      </c>
      <c r="D11">
        <v>47</v>
      </c>
      <c r="F11">
        <v>100</v>
      </c>
      <c r="G11">
        <v>102</v>
      </c>
      <c r="H11">
        <v>68</v>
      </c>
      <c r="J11">
        <f t="shared" si="0"/>
        <v>0.20202020246468552</v>
      </c>
      <c r="K11">
        <f t="shared" si="1"/>
        <v>0.15065127739327069</v>
      </c>
      <c r="L11">
        <f t="shared" si="2"/>
        <v>0.16434684806969602</v>
      </c>
      <c r="N11" s="1">
        <v>2</v>
      </c>
      <c r="O11">
        <v>1179</v>
      </c>
      <c r="P11">
        <v>1259</v>
      </c>
      <c r="Q11">
        <v>1484</v>
      </c>
      <c r="R11">
        <f t="shared" si="3"/>
        <v>1307.3333333333333</v>
      </c>
    </row>
    <row r="12" spans="1:18" x14ac:dyDescent="0.2">
      <c r="A12" s="1" t="s">
        <v>1</v>
      </c>
      <c r="B12">
        <v>23</v>
      </c>
      <c r="C12">
        <v>45</v>
      </c>
      <c r="D12">
        <v>41</v>
      </c>
      <c r="F12">
        <v>98</v>
      </c>
      <c r="G12">
        <v>120</v>
      </c>
      <c r="H12">
        <v>112</v>
      </c>
      <c r="J12">
        <f t="shared" si="0"/>
        <v>3.5088181071136974E-2</v>
      </c>
      <c r="K12">
        <f t="shared" si="1"/>
        <v>8.7757002847988916E-2</v>
      </c>
      <c r="L12">
        <f t="shared" si="2"/>
        <v>8.2512050783904944E-2</v>
      </c>
      <c r="N12" s="1">
        <v>5</v>
      </c>
      <c r="O12">
        <v>1530</v>
      </c>
      <c r="P12">
        <v>1557</v>
      </c>
      <c r="Q12">
        <v>1559</v>
      </c>
      <c r="R12">
        <f t="shared" si="3"/>
        <v>1548.6666666666667</v>
      </c>
    </row>
    <row r="13" spans="1:18" x14ac:dyDescent="0.2">
      <c r="A13" s="1" t="s">
        <v>2</v>
      </c>
      <c r="B13">
        <v>39</v>
      </c>
      <c r="C13">
        <v>17</v>
      </c>
      <c r="D13">
        <v>16</v>
      </c>
      <c r="F13">
        <v>150</v>
      </c>
      <c r="G13">
        <v>132</v>
      </c>
      <c r="H13">
        <v>110</v>
      </c>
      <c r="J13">
        <f t="shared" si="0"/>
        <v>5.7310695738777964E-2</v>
      </c>
      <c r="K13">
        <f t="shared" si="1"/>
        <v>1.139701336385944E-2</v>
      </c>
      <c r="L13">
        <f t="shared" si="2"/>
        <v>1.0745755459446516E-2</v>
      </c>
      <c r="N13" s="1">
        <v>10</v>
      </c>
      <c r="O13">
        <v>1615</v>
      </c>
      <c r="P13">
        <v>1558</v>
      </c>
      <c r="Q13">
        <v>1517</v>
      </c>
      <c r="R13">
        <f t="shared" si="3"/>
        <v>1563.3333333333333</v>
      </c>
    </row>
    <row r="14" spans="1:18" x14ac:dyDescent="0.2">
      <c r="A14" s="1" t="s">
        <v>3</v>
      </c>
      <c r="B14">
        <v>28</v>
      </c>
      <c r="C14">
        <v>74</v>
      </c>
      <c r="D14">
        <v>43</v>
      </c>
      <c r="F14">
        <v>44</v>
      </c>
      <c r="G14">
        <v>72</v>
      </c>
      <c r="H14">
        <v>68</v>
      </c>
      <c r="J14">
        <f t="shared" si="0"/>
        <v>0.1147842059641607</v>
      </c>
      <c r="K14">
        <f t="shared" si="1"/>
        <v>0.27610621643025313</v>
      </c>
      <c r="L14">
        <f t="shared" si="2"/>
        <v>0.14538375021732369</v>
      </c>
    </row>
    <row r="15" spans="1:18" x14ac:dyDescent="0.2">
      <c r="A15" s="1" t="s">
        <v>4</v>
      </c>
      <c r="B15">
        <v>48</v>
      </c>
      <c r="C15">
        <v>43</v>
      </c>
      <c r="D15">
        <v>39</v>
      </c>
      <c r="F15">
        <v>60</v>
      </c>
      <c r="G15">
        <v>116</v>
      </c>
      <c r="H15">
        <v>71</v>
      </c>
      <c r="J15">
        <f t="shared" si="0"/>
        <v>0.19163263887049434</v>
      </c>
      <c r="K15">
        <f t="shared" si="1"/>
        <v>8.5224957023948375E-2</v>
      </c>
      <c r="L15">
        <f t="shared" si="2"/>
        <v>0.12107893465939006</v>
      </c>
    </row>
    <row r="16" spans="1:18" x14ac:dyDescent="0.2">
      <c r="A16" s="1" t="s">
        <v>5</v>
      </c>
      <c r="B16">
        <v>48</v>
      </c>
      <c r="C16">
        <v>66</v>
      </c>
      <c r="D16">
        <v>84</v>
      </c>
      <c r="F16">
        <v>120</v>
      </c>
      <c r="G16">
        <v>132</v>
      </c>
      <c r="H16">
        <v>136</v>
      </c>
      <c r="J16">
        <f t="shared" si="0"/>
        <v>9.5816319435247169E-2</v>
      </c>
      <c r="K16">
        <f t="shared" si="1"/>
        <v>0.13106565359890598</v>
      </c>
      <c r="L16">
        <f t="shared" si="2"/>
        <v>0.16987775160206997</v>
      </c>
    </row>
    <row r="17" spans="1:17" x14ac:dyDescent="0.2">
      <c r="A17" s="1" t="s">
        <v>6</v>
      </c>
      <c r="B17">
        <v>146</v>
      </c>
      <c r="C17">
        <v>123</v>
      </c>
      <c r="D17">
        <v>125</v>
      </c>
      <c r="F17">
        <v>118</v>
      </c>
      <c r="G17">
        <v>114</v>
      </c>
      <c r="H17">
        <v>134</v>
      </c>
      <c r="J17">
        <f t="shared" si="0"/>
        <v>0.36517355384984701</v>
      </c>
      <c r="K17">
        <f t="shared" si="1"/>
        <v>0.31294656222810852</v>
      </c>
      <c r="L17">
        <f t="shared" si="2"/>
        <v>0.27104965239541062</v>
      </c>
    </row>
    <row r="18" spans="1:17" x14ac:dyDescent="0.2">
      <c r="A18" s="1" t="s">
        <v>7</v>
      </c>
      <c r="B18">
        <v>50</v>
      </c>
      <c r="C18">
        <v>45</v>
      </c>
      <c r="D18">
        <v>55</v>
      </c>
      <c r="F18">
        <v>120</v>
      </c>
      <c r="G18">
        <v>60</v>
      </c>
      <c r="H18">
        <v>64</v>
      </c>
      <c r="J18">
        <f t="shared" si="0"/>
        <v>0.10118919716008599</v>
      </c>
      <c r="K18">
        <f t="shared" si="1"/>
        <v>0.17551400569597783</v>
      </c>
      <c r="L18">
        <f t="shared" si="2"/>
        <v>0.21491510901034322</v>
      </c>
    </row>
    <row r="19" spans="1:17" x14ac:dyDescent="0.2">
      <c r="A19" s="1" t="s">
        <v>8</v>
      </c>
      <c r="B19">
        <v>18</v>
      </c>
      <c r="C19">
        <v>27</v>
      </c>
      <c r="D19">
        <v>36</v>
      </c>
      <c r="F19">
        <v>40</v>
      </c>
      <c r="G19">
        <v>30</v>
      </c>
      <c r="H19">
        <v>120</v>
      </c>
      <c r="J19">
        <f t="shared" si="0"/>
        <v>4.56694606879944E-2</v>
      </c>
      <c r="K19">
        <f t="shared" si="1"/>
        <v>0.15760441329775804</v>
      </c>
      <c r="L19">
        <f t="shared" si="2"/>
        <v>6.3579053086214213E-2</v>
      </c>
    </row>
    <row r="20" spans="1:17" x14ac:dyDescent="0.2">
      <c r="A20" s="1" t="s">
        <v>9</v>
      </c>
      <c r="B20">
        <v>169</v>
      </c>
      <c r="C20">
        <v>175</v>
      </c>
      <c r="D20">
        <v>172</v>
      </c>
      <c r="F20">
        <v>124</v>
      </c>
      <c r="G20">
        <v>108</v>
      </c>
      <c r="H20">
        <v>128</v>
      </c>
      <c r="J20">
        <f t="shared" si="0"/>
        <v>0.40729879527870588</v>
      </c>
      <c r="K20">
        <f t="shared" si="1"/>
        <v>0.4855489499583473</v>
      </c>
      <c r="L20">
        <f t="shared" si="2"/>
        <v>0.40212631722680092</v>
      </c>
    </row>
    <row r="21" spans="1:17" x14ac:dyDescent="0.2">
      <c r="A21" s="1" t="s">
        <v>10</v>
      </c>
      <c r="B21">
        <v>296</v>
      </c>
      <c r="C21">
        <v>164</v>
      </c>
      <c r="D21">
        <v>182</v>
      </c>
      <c r="F21">
        <v>102</v>
      </c>
      <c r="G21">
        <v>108</v>
      </c>
      <c r="H21">
        <v>76</v>
      </c>
      <c r="J21">
        <f t="shared" si="0"/>
        <v>0.89653312625324866</v>
      </c>
      <c r="K21">
        <f t="shared" si="1"/>
        <v>0.45271469719544327</v>
      </c>
      <c r="L21">
        <f t="shared" si="2"/>
        <v>0.71968283210439232</v>
      </c>
    </row>
    <row r="22" spans="1:17" x14ac:dyDescent="0.2">
      <c r="A22" s="1" t="s">
        <v>11</v>
      </c>
      <c r="B22">
        <v>20</v>
      </c>
      <c r="C22">
        <v>19</v>
      </c>
      <c r="D22">
        <v>17</v>
      </c>
      <c r="F22">
        <v>95</v>
      </c>
      <c r="G22">
        <v>162</v>
      </c>
      <c r="H22">
        <v>126</v>
      </c>
      <c r="J22">
        <f t="shared" si="0"/>
        <v>2.6016039521057206E-2</v>
      </c>
      <c r="K22">
        <f t="shared" si="1"/>
        <v>1.3266364759321638E-2</v>
      </c>
      <c r="L22">
        <f t="shared" si="2"/>
        <v>1.1939728285947986E-2</v>
      </c>
    </row>
    <row r="23" spans="1:17" x14ac:dyDescent="0.2">
      <c r="A23" s="1" t="s">
        <v>12</v>
      </c>
      <c r="B23">
        <v>17</v>
      </c>
      <c r="C23">
        <v>16</v>
      </c>
      <c r="D23">
        <v>18</v>
      </c>
      <c r="F23">
        <v>114</v>
      </c>
      <c r="G23">
        <v>104</v>
      </c>
      <c r="H23">
        <v>114</v>
      </c>
      <c r="J23">
        <f t="shared" si="0"/>
        <v>1.3196541789731984E-2</v>
      </c>
      <c r="K23">
        <f t="shared" si="1"/>
        <v>1.13657028897992E-2</v>
      </c>
      <c r="L23">
        <f t="shared" si="2"/>
        <v>1.6024372171226101E-2</v>
      </c>
    </row>
    <row r="24" spans="1:17" x14ac:dyDescent="0.2">
      <c r="A24" s="1" t="s">
        <v>13</v>
      </c>
      <c r="B24">
        <v>672</v>
      </c>
      <c r="C24">
        <v>697</v>
      </c>
      <c r="D24">
        <v>676</v>
      </c>
      <c r="F24">
        <v>112</v>
      </c>
      <c r="G24">
        <v>129</v>
      </c>
      <c r="H24">
        <v>108</v>
      </c>
      <c r="J24">
        <f t="shared" si="0"/>
        <v>1.8987366102696004</v>
      </c>
      <c r="K24">
        <f t="shared" si="1"/>
        <v>1.7109908289725078</v>
      </c>
      <c r="L24">
        <f t="shared" si="2"/>
        <v>1.9809999167051533</v>
      </c>
    </row>
    <row r="25" spans="1:17" x14ac:dyDescent="0.2">
      <c r="A25" s="1" t="s">
        <v>14</v>
      </c>
      <c r="B25">
        <v>1315</v>
      </c>
      <c r="C25">
        <v>652</v>
      </c>
      <c r="D25">
        <v>1510</v>
      </c>
      <c r="F25">
        <v>108</v>
      </c>
      <c r="G25">
        <v>48</v>
      </c>
      <c r="H25">
        <v>108</v>
      </c>
      <c r="J25">
        <f t="shared" si="0"/>
        <v>3.8883715090229365</v>
      </c>
      <c r="K25">
        <f t="shared" si="1"/>
        <v>4.2960634808414309</v>
      </c>
      <c r="L25">
        <f t="shared" si="2"/>
        <v>4.4704332625471421</v>
      </c>
    </row>
    <row r="29" spans="1:17" ht="21" x14ac:dyDescent="0.25">
      <c r="A29" s="3" t="s">
        <v>39</v>
      </c>
      <c r="H29" s="5" t="s">
        <v>40</v>
      </c>
      <c r="Q29" s="6" t="s">
        <v>41</v>
      </c>
    </row>
    <row r="32" spans="1:17" x14ac:dyDescent="0.2">
      <c r="B32" s="1" t="s">
        <v>19</v>
      </c>
      <c r="F32" s="1" t="s">
        <v>27</v>
      </c>
      <c r="J32" s="1" t="s">
        <v>62</v>
      </c>
      <c r="N32" s="1" t="s">
        <v>30</v>
      </c>
    </row>
    <row r="33" spans="1:18" x14ac:dyDescent="0.2">
      <c r="A33" s="1" t="s">
        <v>16</v>
      </c>
      <c r="B33" s="1" t="s">
        <v>20</v>
      </c>
      <c r="C33" s="1" t="s">
        <v>21</v>
      </c>
      <c r="D33" s="4" t="s">
        <v>22</v>
      </c>
      <c r="F33" s="1" t="s">
        <v>20</v>
      </c>
      <c r="G33" s="1" t="s">
        <v>21</v>
      </c>
      <c r="H33" s="4" t="s">
        <v>22</v>
      </c>
      <c r="J33" s="1" t="s">
        <v>20</v>
      </c>
      <c r="K33" s="1" t="s">
        <v>21</v>
      </c>
      <c r="L33" s="4" t="s">
        <v>22</v>
      </c>
      <c r="N33" s="1" t="s">
        <v>31</v>
      </c>
      <c r="O33" s="1" t="s">
        <v>20</v>
      </c>
      <c r="P33" s="1" t="s">
        <v>21</v>
      </c>
      <c r="Q33" s="4" t="s">
        <v>22</v>
      </c>
      <c r="R33" s="1" t="s">
        <v>33</v>
      </c>
    </row>
    <row r="34" spans="1:18" x14ac:dyDescent="0.2">
      <c r="A34" s="1" t="s">
        <v>24</v>
      </c>
      <c r="B34">
        <v>16</v>
      </c>
      <c r="C34">
        <v>15</v>
      </c>
      <c r="D34">
        <v>15</v>
      </c>
      <c r="F34">
        <v>156</v>
      </c>
      <c r="G34">
        <v>114</v>
      </c>
      <c r="H34">
        <v>140</v>
      </c>
      <c r="J34">
        <f xml:space="preserve"> ((B34-7.666667)/F34)/(((5167.33333-7.666667)*2)/10)*100</f>
        <v>5.1765748420453022E-3</v>
      </c>
      <c r="K34">
        <f xml:space="preserve"> ((C34-7.666667)/G34)/(((5167.33333-7.666667)*2)/10)*100</f>
        <v>6.2336858810505252E-3</v>
      </c>
      <c r="L34">
        <f xml:space="preserve"> ((D34-7.666667)/H34)/(((5167.33333-7.666667)*2)/10)*100</f>
        <v>5.0760013602839981E-3</v>
      </c>
      <c r="N34" s="1" t="s">
        <v>63</v>
      </c>
      <c r="O34">
        <v>7</v>
      </c>
      <c r="P34">
        <v>9</v>
      </c>
      <c r="Q34">
        <v>8</v>
      </c>
      <c r="R34">
        <f xml:space="preserve"> (O34+P34+Q34)/3</f>
        <v>8</v>
      </c>
    </row>
    <row r="35" spans="1:18" x14ac:dyDescent="0.2">
      <c r="A35" s="1" t="s">
        <v>25</v>
      </c>
      <c r="B35">
        <v>65</v>
      </c>
      <c r="C35">
        <v>13</v>
      </c>
      <c r="D35">
        <v>15</v>
      </c>
      <c r="F35">
        <v>152</v>
      </c>
      <c r="G35">
        <v>122</v>
      </c>
      <c r="H35">
        <v>94</v>
      </c>
      <c r="J35">
        <f t="shared" ref="J35:J51" si="4" xml:space="preserve"> ((B35-7.666667)/F35)/(((5167.33333-7.666667)*2)/10)*100</f>
        <v>3.6552068660560086E-2</v>
      </c>
      <c r="K35">
        <f t="shared" ref="K35:K51" si="5" xml:space="preserve"> ((C35-7.666667)/G35)/(((5167.33333-7.666667)*2)/10)*100</f>
        <v>4.2363050868946296E-3</v>
      </c>
      <c r="L35">
        <f t="shared" ref="L35:L51" si="6" xml:space="preserve"> ((D35-7.666667)/H35)/(((5167.33333-7.666667)*2)/10)*100</f>
        <v>7.5600020259548916E-3</v>
      </c>
      <c r="N35" s="1" t="s">
        <v>64</v>
      </c>
      <c r="O35">
        <v>7</v>
      </c>
      <c r="P35">
        <v>8</v>
      </c>
      <c r="Q35">
        <v>8</v>
      </c>
      <c r="R35">
        <f t="shared" ref="R35:R39" si="7" xml:space="preserve"> (O35+P35+Q35)/3</f>
        <v>7.666666666666667</v>
      </c>
    </row>
    <row r="36" spans="1:18" x14ac:dyDescent="0.2">
      <c r="A36" s="1" t="s">
        <v>26</v>
      </c>
      <c r="B36">
        <v>123</v>
      </c>
      <c r="C36">
        <v>400</v>
      </c>
      <c r="D36">
        <v>23</v>
      </c>
      <c r="F36">
        <v>111</v>
      </c>
      <c r="G36">
        <v>99</v>
      </c>
      <c r="H36">
        <v>84</v>
      </c>
      <c r="J36">
        <f t="shared" si="4"/>
        <v>0.10068858163716184</v>
      </c>
      <c r="K36">
        <f t="shared" si="5"/>
        <v>0.38403284731690029</v>
      </c>
      <c r="L36">
        <f t="shared" si="6"/>
        <v>1.7689096068978803E-2</v>
      </c>
      <c r="N36" s="1" t="s">
        <v>32</v>
      </c>
      <c r="O36">
        <v>2003</v>
      </c>
      <c r="P36">
        <v>1860</v>
      </c>
      <c r="Q36">
        <v>1493</v>
      </c>
      <c r="R36">
        <f t="shared" si="7"/>
        <v>1785.3333333333333</v>
      </c>
    </row>
    <row r="37" spans="1:18" x14ac:dyDescent="0.2">
      <c r="A37" s="1" t="s">
        <v>0</v>
      </c>
      <c r="B37">
        <v>40</v>
      </c>
      <c r="C37">
        <v>32</v>
      </c>
      <c r="D37">
        <v>192</v>
      </c>
      <c r="F37">
        <v>100</v>
      </c>
      <c r="G37">
        <v>102</v>
      </c>
      <c r="H37">
        <v>68</v>
      </c>
      <c r="J37">
        <f t="shared" si="4"/>
        <v>3.1332773134224459E-2</v>
      </c>
      <c r="K37">
        <f t="shared" si="5"/>
        <v>2.3117974843803794E-2</v>
      </c>
      <c r="L37">
        <f t="shared" si="6"/>
        <v>0.26268986795819388</v>
      </c>
      <c r="N37" s="1">
        <v>1</v>
      </c>
      <c r="O37">
        <v>2296</v>
      </c>
      <c r="P37">
        <v>2547</v>
      </c>
      <c r="Q37">
        <v>2203</v>
      </c>
      <c r="R37">
        <f t="shared" si="7"/>
        <v>2348.6666666666665</v>
      </c>
    </row>
    <row r="38" spans="1:18" x14ac:dyDescent="0.2">
      <c r="A38" s="1" t="s">
        <v>1</v>
      </c>
      <c r="B38">
        <v>16</v>
      </c>
      <c r="C38">
        <v>20</v>
      </c>
      <c r="D38">
        <v>13</v>
      </c>
      <c r="F38">
        <v>98</v>
      </c>
      <c r="G38">
        <v>120</v>
      </c>
      <c r="H38">
        <v>112</v>
      </c>
      <c r="J38">
        <f t="shared" si="4"/>
        <v>8.2402619934598687E-3</v>
      </c>
      <c r="K38">
        <f t="shared" si="5"/>
        <v>9.959730125302475E-3</v>
      </c>
      <c r="L38">
        <f t="shared" si="6"/>
        <v>4.6145466125102211E-3</v>
      </c>
      <c r="N38" s="1">
        <v>2</v>
      </c>
      <c r="O38">
        <v>3126</v>
      </c>
      <c r="P38">
        <v>3302</v>
      </c>
      <c r="Q38">
        <v>3342</v>
      </c>
      <c r="R38">
        <f t="shared" si="7"/>
        <v>3256.6666666666665</v>
      </c>
    </row>
    <row r="39" spans="1:18" x14ac:dyDescent="0.2">
      <c r="A39" s="1" t="s">
        <v>2</v>
      </c>
      <c r="B39">
        <v>14</v>
      </c>
      <c r="C39">
        <v>41</v>
      </c>
      <c r="D39">
        <v>19</v>
      </c>
      <c r="F39">
        <v>150</v>
      </c>
      <c r="G39">
        <v>132</v>
      </c>
      <c r="H39">
        <v>110</v>
      </c>
      <c r="J39">
        <f t="shared" si="4"/>
        <v>4.0915647034696816E-3</v>
      </c>
      <c r="K39">
        <f t="shared" si="5"/>
        <v>2.4471081805619344E-2</v>
      </c>
      <c r="L39">
        <f t="shared" si="6"/>
        <v>9.9842011828817235E-3</v>
      </c>
      <c r="N39" s="1">
        <v>5</v>
      </c>
      <c r="O39">
        <v>5316</v>
      </c>
      <c r="P39">
        <v>5212</v>
      </c>
      <c r="Q39">
        <v>4974</v>
      </c>
      <c r="R39">
        <f t="shared" si="7"/>
        <v>5167.333333333333</v>
      </c>
    </row>
    <row r="40" spans="1:18" x14ac:dyDescent="0.2">
      <c r="A40" s="1" t="s">
        <v>3</v>
      </c>
      <c r="B40">
        <v>76</v>
      </c>
      <c r="C40">
        <v>17</v>
      </c>
      <c r="D40">
        <v>57</v>
      </c>
      <c r="F40">
        <v>44</v>
      </c>
      <c r="G40">
        <v>72</v>
      </c>
      <c r="H40">
        <v>68</v>
      </c>
      <c r="J40">
        <f t="shared" si="4"/>
        <v>0.15049715387539805</v>
      </c>
      <c r="K40">
        <f t="shared" si="5"/>
        <v>1.2561821670532982E-2</v>
      </c>
      <c r="L40">
        <f t="shared" si="6"/>
        <v>7.0303978780156956E-2</v>
      </c>
    </row>
    <row r="41" spans="1:18" x14ac:dyDescent="0.2">
      <c r="A41" s="1" t="s">
        <v>4</v>
      </c>
      <c r="B41">
        <v>26</v>
      </c>
      <c r="C41">
        <v>11</v>
      </c>
      <c r="D41">
        <v>16</v>
      </c>
      <c r="F41">
        <v>60</v>
      </c>
      <c r="G41">
        <v>116</v>
      </c>
      <c r="H41">
        <v>71</v>
      </c>
      <c r="J41">
        <f t="shared" si="4"/>
        <v>2.96100087425357E-2</v>
      </c>
      <c r="K41">
        <f t="shared" si="5"/>
        <v>2.7846400927804302E-3</v>
      </c>
      <c r="L41">
        <f t="shared" si="6"/>
        <v>1.1373882751536158E-2</v>
      </c>
    </row>
    <row r="42" spans="1:18" x14ac:dyDescent="0.2">
      <c r="A42" s="1" t="s">
        <v>5</v>
      </c>
      <c r="B42">
        <v>29</v>
      </c>
      <c r="C42">
        <v>33</v>
      </c>
      <c r="D42">
        <v>22</v>
      </c>
      <c r="F42">
        <v>120</v>
      </c>
      <c r="G42">
        <v>132</v>
      </c>
      <c r="H42">
        <v>136</v>
      </c>
      <c r="J42">
        <f t="shared" si="4"/>
        <v>1.7227641494250535E-2</v>
      </c>
      <c r="K42">
        <f t="shared" si="5"/>
        <v>1.8598022113540107E-2</v>
      </c>
      <c r="L42">
        <f t="shared" si="6"/>
        <v>1.0213077829962587E-2</v>
      </c>
    </row>
    <row r="43" spans="1:18" x14ac:dyDescent="0.2">
      <c r="A43" s="1" t="s">
        <v>6</v>
      </c>
      <c r="B43">
        <v>13</v>
      </c>
      <c r="C43">
        <v>13</v>
      </c>
      <c r="D43">
        <v>21</v>
      </c>
      <c r="F43">
        <v>118</v>
      </c>
      <c r="G43">
        <v>114</v>
      </c>
      <c r="H43">
        <v>134</v>
      </c>
      <c r="J43">
        <f t="shared" si="4"/>
        <v>4.379908649162244E-3</v>
      </c>
      <c r="K43">
        <f t="shared" si="5"/>
        <v>4.5335896543960072E-3</v>
      </c>
      <c r="L43">
        <f t="shared" si="6"/>
        <v>9.6423365668328685E-3</v>
      </c>
    </row>
    <row r="44" spans="1:18" x14ac:dyDescent="0.2">
      <c r="A44" s="1" t="s">
        <v>7</v>
      </c>
      <c r="B44">
        <v>14</v>
      </c>
      <c r="C44">
        <v>14</v>
      </c>
      <c r="D44">
        <v>13</v>
      </c>
      <c r="F44">
        <v>120</v>
      </c>
      <c r="G44">
        <v>60</v>
      </c>
      <c r="H44">
        <v>64</v>
      </c>
      <c r="J44">
        <f t="shared" si="4"/>
        <v>5.1144558793371018E-3</v>
      </c>
      <c r="K44">
        <f t="shared" si="5"/>
        <v>1.0228911758674204E-2</v>
      </c>
      <c r="L44">
        <f t="shared" si="6"/>
        <v>8.0754565718928872E-3</v>
      </c>
    </row>
    <row r="45" spans="1:18" x14ac:dyDescent="0.2">
      <c r="A45" s="1" t="s">
        <v>8</v>
      </c>
      <c r="B45">
        <v>8</v>
      </c>
      <c r="C45">
        <v>12</v>
      </c>
      <c r="D45">
        <v>30</v>
      </c>
      <c r="F45">
        <v>40</v>
      </c>
      <c r="G45">
        <v>30</v>
      </c>
      <c r="H45">
        <v>120</v>
      </c>
      <c r="J45">
        <f t="shared" si="4"/>
        <v>8.0754490011518713E-4</v>
      </c>
      <c r="K45">
        <f t="shared" si="5"/>
        <v>1.3997457856061244E-2</v>
      </c>
      <c r="L45">
        <f t="shared" si="6"/>
        <v>1.8035187201911433E-2</v>
      </c>
    </row>
    <row r="46" spans="1:18" x14ac:dyDescent="0.2">
      <c r="A46" s="1" t="s">
        <v>9</v>
      </c>
      <c r="B46">
        <v>46</v>
      </c>
      <c r="C46">
        <v>62</v>
      </c>
      <c r="D46">
        <v>21</v>
      </c>
      <c r="F46">
        <v>124</v>
      </c>
      <c r="G46">
        <v>108</v>
      </c>
      <c r="H46">
        <v>128</v>
      </c>
      <c r="J46">
        <f t="shared" si="4"/>
        <v>2.9957340507566863E-2</v>
      </c>
      <c r="K46">
        <f t="shared" si="5"/>
        <v>4.8751833163400093E-2</v>
      </c>
      <c r="L46">
        <f t="shared" si="6"/>
        <v>1.009432109340316E-2</v>
      </c>
    </row>
    <row r="47" spans="1:18" x14ac:dyDescent="0.2">
      <c r="A47" s="1" t="s">
        <v>10</v>
      </c>
      <c r="B47">
        <v>35</v>
      </c>
      <c r="C47">
        <v>23</v>
      </c>
      <c r="D47">
        <v>17</v>
      </c>
      <c r="F47">
        <v>102</v>
      </c>
      <c r="G47">
        <v>108</v>
      </c>
      <c r="H47">
        <v>76</v>
      </c>
      <c r="J47">
        <f t="shared" si="4"/>
        <v>2.5968136164959892E-2</v>
      </c>
      <c r="K47">
        <f t="shared" si="5"/>
        <v>1.3758185831427957E-2</v>
      </c>
      <c r="L47">
        <f t="shared" si="6"/>
        <v>1.1900673161557561E-2</v>
      </c>
    </row>
    <row r="48" spans="1:18" x14ac:dyDescent="0.2">
      <c r="A48" s="1" t="s">
        <v>11</v>
      </c>
      <c r="B48">
        <v>58</v>
      </c>
      <c r="C48">
        <v>55</v>
      </c>
      <c r="D48">
        <v>74</v>
      </c>
      <c r="F48">
        <v>95</v>
      </c>
      <c r="G48">
        <v>162</v>
      </c>
      <c r="H48">
        <v>126</v>
      </c>
      <c r="J48">
        <f t="shared" si="4"/>
        <v>5.1342905704947164E-2</v>
      </c>
      <c r="K48">
        <f t="shared" si="5"/>
        <v>2.8313948069210233E-2</v>
      </c>
      <c r="L48">
        <f t="shared" si="6"/>
        <v>5.1016379370467456E-2</v>
      </c>
    </row>
    <row r="49" spans="1:23" x14ac:dyDescent="0.2">
      <c r="A49" s="1" t="s">
        <v>12</v>
      </c>
      <c r="B49">
        <v>65</v>
      </c>
      <c r="C49">
        <v>73</v>
      </c>
      <c r="D49">
        <v>84</v>
      </c>
      <c r="F49">
        <v>114</v>
      </c>
      <c r="G49">
        <v>104</v>
      </c>
      <c r="H49">
        <v>114</v>
      </c>
      <c r="J49">
        <f t="shared" si="4"/>
        <v>4.8736091547413443E-2</v>
      </c>
      <c r="K49">
        <f t="shared" si="5"/>
        <v>6.0876522266919149E-2</v>
      </c>
      <c r="L49">
        <f t="shared" si="6"/>
        <v>6.4887005700631342E-2</v>
      </c>
    </row>
    <row r="50" spans="1:23" x14ac:dyDescent="0.2">
      <c r="A50" s="1" t="s">
        <v>13</v>
      </c>
      <c r="B50">
        <v>17</v>
      </c>
      <c r="C50">
        <v>16</v>
      </c>
      <c r="D50">
        <v>20</v>
      </c>
      <c r="F50">
        <v>112</v>
      </c>
      <c r="G50">
        <v>129</v>
      </c>
      <c r="H50">
        <v>108</v>
      </c>
      <c r="J50">
        <f t="shared" si="4"/>
        <v>8.0754567881997745E-3</v>
      </c>
      <c r="K50">
        <f t="shared" si="5"/>
        <v>6.2600439950315293E-3</v>
      </c>
      <c r="L50">
        <f t="shared" si="6"/>
        <v>1.1066366805891639E-2</v>
      </c>
    </row>
    <row r="51" spans="1:23" x14ac:dyDescent="0.2">
      <c r="A51" s="1" t="s">
        <v>14</v>
      </c>
      <c r="B51">
        <v>24</v>
      </c>
      <c r="C51">
        <v>19</v>
      </c>
      <c r="D51">
        <v>25</v>
      </c>
      <c r="F51">
        <v>108</v>
      </c>
      <c r="G51">
        <v>48</v>
      </c>
      <c r="H51">
        <v>108</v>
      </c>
      <c r="J51">
        <f t="shared" si="4"/>
        <v>1.4655458839940065E-2</v>
      </c>
      <c r="K51">
        <f t="shared" si="5"/>
        <v>2.2880461044103951E-2</v>
      </c>
      <c r="L51">
        <f t="shared" si="6"/>
        <v>1.555273184845217E-2</v>
      </c>
    </row>
    <row r="53" spans="1:23" ht="21" x14ac:dyDescent="0.25">
      <c r="A53" s="3" t="s">
        <v>46</v>
      </c>
      <c r="H53" s="5" t="s">
        <v>47</v>
      </c>
      <c r="Q53" s="6" t="s">
        <v>48</v>
      </c>
    </row>
    <row r="55" spans="1:23" x14ac:dyDescent="0.2">
      <c r="B55" s="1" t="s">
        <v>49</v>
      </c>
      <c r="F55" s="1" t="s">
        <v>27</v>
      </c>
      <c r="J55" s="1" t="s">
        <v>51</v>
      </c>
      <c r="N55" s="1" t="s">
        <v>50</v>
      </c>
      <c r="S55" s="1" t="s">
        <v>52</v>
      </c>
    </row>
    <row r="56" spans="1:23" x14ac:dyDescent="0.2">
      <c r="A56" s="1" t="s">
        <v>16</v>
      </c>
      <c r="B56" s="1" t="s">
        <v>20</v>
      </c>
      <c r="C56" s="1" t="s">
        <v>21</v>
      </c>
      <c r="D56" s="4" t="s">
        <v>22</v>
      </c>
      <c r="F56" s="1" t="s">
        <v>20</v>
      </c>
      <c r="G56" s="1" t="s">
        <v>21</v>
      </c>
      <c r="H56" s="4" t="s">
        <v>22</v>
      </c>
      <c r="J56" s="1" t="s">
        <v>20</v>
      </c>
      <c r="K56" s="1" t="s">
        <v>21</v>
      </c>
      <c r="L56" s="4" t="s">
        <v>22</v>
      </c>
      <c r="N56" s="1" t="s">
        <v>20</v>
      </c>
      <c r="O56" s="1" t="s">
        <v>21</v>
      </c>
      <c r="P56" s="4" t="s">
        <v>22</v>
      </c>
      <c r="S56" s="1" t="s">
        <v>31</v>
      </c>
      <c r="T56" s="1" t="s">
        <v>20</v>
      </c>
      <c r="U56" s="1" t="s">
        <v>21</v>
      </c>
      <c r="V56" s="4" t="s">
        <v>22</v>
      </c>
      <c r="W56" s="1" t="s">
        <v>33</v>
      </c>
    </row>
    <row r="57" spans="1:23" x14ac:dyDescent="0.2">
      <c r="A57" s="1" t="s">
        <v>24</v>
      </c>
      <c r="B57">
        <v>0.313</v>
      </c>
      <c r="C57">
        <v>0.30199999999999999</v>
      </c>
      <c r="D57">
        <v>0.35599999999999998</v>
      </c>
      <c r="F57">
        <v>234</v>
      </c>
      <c r="G57">
        <v>228</v>
      </c>
      <c r="H57">
        <v>210</v>
      </c>
      <c r="J57">
        <f xml:space="preserve"> (B57-0.249)/0.00588345</f>
        <v>10.877971258360315</v>
      </c>
      <c r="K57">
        <f xml:space="preserve"> (C57-0.249)/0.00588345</f>
        <v>9.0083199483296355</v>
      </c>
      <c r="L57">
        <f xml:space="preserve"> (D57-0.249)/0.00588345</f>
        <v>18.18660819757115</v>
      </c>
      <c r="N57">
        <f xml:space="preserve"> (J57/F57)*100</f>
        <v>4.6487056659659469</v>
      </c>
      <c r="O57">
        <f t="shared" ref="O57:P72" si="8" xml:space="preserve"> (K57/G57)*100</f>
        <v>3.9510175211972087</v>
      </c>
      <c r="P57">
        <f t="shared" si="8"/>
        <v>8.6602896178910225</v>
      </c>
      <c r="S57" s="1">
        <v>0</v>
      </c>
      <c r="T57">
        <v>0.253</v>
      </c>
      <c r="U57">
        <v>0.247</v>
      </c>
      <c r="V57">
        <v>0.247</v>
      </c>
      <c r="W57">
        <f xml:space="preserve"> (T57+U57+V57)/3</f>
        <v>0.249</v>
      </c>
    </row>
    <row r="58" spans="1:23" x14ac:dyDescent="0.2">
      <c r="A58" s="1" t="s">
        <v>25</v>
      </c>
      <c r="B58">
        <v>0.3</v>
      </c>
      <c r="C58">
        <v>0.26600000000000001</v>
      </c>
      <c r="D58">
        <v>0.28300000000000003</v>
      </c>
      <c r="F58">
        <v>288</v>
      </c>
      <c r="G58">
        <v>244</v>
      </c>
      <c r="H58">
        <v>216</v>
      </c>
      <c r="J58">
        <f t="shared" ref="J58:J74" si="9" xml:space="preserve"> (B58-0.249)/0.00588345</f>
        <v>8.6683833465058751</v>
      </c>
      <c r="K58">
        <f t="shared" ref="K58:K74" si="10" xml:space="preserve"> (C58-0.249)/0.00588345</f>
        <v>2.8894611155019612</v>
      </c>
      <c r="L58">
        <f t="shared" ref="L58:L74" si="11" xml:space="preserve"> (D58-0.249)/0.00588345</f>
        <v>5.7789222310039223</v>
      </c>
      <c r="N58">
        <f t="shared" ref="N58:P74" si="12" xml:space="preserve"> (J58/F58)*100</f>
        <v>3.0098553286478733</v>
      </c>
      <c r="O58">
        <f t="shared" si="8"/>
        <v>1.1842053752057218</v>
      </c>
      <c r="P58">
        <f t="shared" si="8"/>
        <v>2.6754269587981123</v>
      </c>
      <c r="S58" s="1">
        <v>10</v>
      </c>
      <c r="T58">
        <v>0.66800000000000004</v>
      </c>
      <c r="U58">
        <v>0.74299999999999999</v>
      </c>
      <c r="V58">
        <v>0.48499999999999999</v>
      </c>
      <c r="W58">
        <f t="shared" ref="W58:W63" si="13" xml:space="preserve"> (T58+U58+V58)/3</f>
        <v>0.63200000000000001</v>
      </c>
    </row>
    <row r="59" spans="1:23" x14ac:dyDescent="0.2">
      <c r="A59" s="1" t="s">
        <v>26</v>
      </c>
      <c r="B59">
        <v>0.28000000000000003</v>
      </c>
      <c r="C59">
        <v>0.28699999999999998</v>
      </c>
      <c r="D59">
        <v>0.27200000000000002</v>
      </c>
      <c r="F59">
        <v>222</v>
      </c>
      <c r="G59">
        <v>231</v>
      </c>
      <c r="H59">
        <v>168</v>
      </c>
      <c r="J59">
        <f t="shared" si="9"/>
        <v>5.2690173282682826</v>
      </c>
      <c r="K59">
        <f t="shared" si="10"/>
        <v>6.4587954346514334</v>
      </c>
      <c r="L59">
        <f t="shared" si="11"/>
        <v>3.9092709209732419</v>
      </c>
      <c r="N59">
        <f t="shared" si="12"/>
        <v>2.3734312289496766</v>
      </c>
      <c r="O59">
        <f t="shared" si="8"/>
        <v>2.7960153396759453</v>
      </c>
      <c r="P59">
        <f t="shared" si="8"/>
        <v>2.3269469767697868</v>
      </c>
      <c r="S59" s="1">
        <v>20</v>
      </c>
      <c r="T59">
        <v>0.90100000000000002</v>
      </c>
      <c r="U59">
        <v>0.77500000000000002</v>
      </c>
      <c r="V59">
        <v>0.621</v>
      </c>
      <c r="W59">
        <f t="shared" si="13"/>
        <v>0.76566666666666672</v>
      </c>
    </row>
    <row r="60" spans="1:23" x14ac:dyDescent="0.2">
      <c r="A60" s="1" t="s">
        <v>0</v>
      </c>
      <c r="B60">
        <v>0.31</v>
      </c>
      <c r="C60">
        <v>0.29099999999999998</v>
      </c>
      <c r="D60">
        <v>0.32400000000000001</v>
      </c>
      <c r="F60">
        <v>200</v>
      </c>
      <c r="G60">
        <v>204</v>
      </c>
      <c r="H60">
        <v>136</v>
      </c>
      <c r="J60">
        <f t="shared" si="9"/>
        <v>10.368066355624675</v>
      </c>
      <c r="K60">
        <f t="shared" si="10"/>
        <v>7.1386686382989541</v>
      </c>
      <c r="L60">
        <f t="shared" si="11"/>
        <v>12.747622568390996</v>
      </c>
      <c r="N60">
        <f t="shared" si="12"/>
        <v>5.1840331778123376</v>
      </c>
      <c r="O60">
        <f t="shared" si="8"/>
        <v>3.499347371715174</v>
      </c>
      <c r="P60">
        <f t="shared" si="8"/>
        <v>9.3732518885227911</v>
      </c>
      <c r="S60" s="1">
        <v>40</v>
      </c>
      <c r="T60">
        <v>1.3360000000000001</v>
      </c>
      <c r="U60">
        <v>1.304</v>
      </c>
      <c r="V60">
        <v>1</v>
      </c>
      <c r="W60">
        <f t="shared" si="13"/>
        <v>1.2133333333333334</v>
      </c>
    </row>
    <row r="61" spans="1:23" x14ac:dyDescent="0.2">
      <c r="A61" s="1" t="s">
        <v>1</v>
      </c>
      <c r="B61">
        <v>0.27900000000000003</v>
      </c>
      <c r="C61">
        <v>0.316</v>
      </c>
      <c r="D61">
        <v>0.28599999999999998</v>
      </c>
      <c r="F61">
        <v>245</v>
      </c>
      <c r="G61">
        <v>200</v>
      </c>
      <c r="H61">
        <v>224</v>
      </c>
      <c r="J61">
        <f t="shared" si="9"/>
        <v>5.0990490273564024</v>
      </c>
      <c r="K61">
        <f t="shared" si="10"/>
        <v>11.387876161095956</v>
      </c>
      <c r="L61">
        <f t="shared" si="11"/>
        <v>6.2888271337395532</v>
      </c>
      <c r="N61">
        <f t="shared" si="12"/>
        <v>2.0812445009617968</v>
      </c>
      <c r="O61">
        <f t="shared" si="8"/>
        <v>5.6939380805479782</v>
      </c>
      <c r="P61">
        <f t="shared" si="8"/>
        <v>2.8075121132765863</v>
      </c>
      <c r="S61" s="1">
        <v>100</v>
      </c>
      <c r="T61">
        <v>2.2000000000000002</v>
      </c>
      <c r="U61">
        <v>2.0219999999999998</v>
      </c>
      <c r="V61">
        <v>1.954</v>
      </c>
      <c r="W61">
        <f t="shared" si="13"/>
        <v>2.0586666666666664</v>
      </c>
    </row>
    <row r="62" spans="1:23" x14ac:dyDescent="0.2">
      <c r="A62" s="1" t="s">
        <v>2</v>
      </c>
      <c r="B62">
        <v>0.27200000000000002</v>
      </c>
      <c r="C62">
        <v>0.26500000000000001</v>
      </c>
      <c r="D62">
        <v>0.26850000000000002</v>
      </c>
      <c r="F62">
        <v>225</v>
      </c>
      <c r="G62">
        <v>198</v>
      </c>
      <c r="H62">
        <v>220</v>
      </c>
      <c r="J62">
        <f t="shared" si="9"/>
        <v>3.9092709209732419</v>
      </c>
      <c r="K62">
        <f t="shared" si="10"/>
        <v>2.7194928145900814</v>
      </c>
      <c r="L62">
        <f t="shared" si="11"/>
        <v>3.3143818677816617</v>
      </c>
      <c r="N62">
        <f t="shared" si="12"/>
        <v>1.737453742654774</v>
      </c>
      <c r="O62">
        <f t="shared" si="8"/>
        <v>1.3734812194899402</v>
      </c>
      <c r="P62">
        <f t="shared" si="8"/>
        <v>1.5065372126280281</v>
      </c>
      <c r="S62" s="1">
        <v>200</v>
      </c>
      <c r="T62">
        <v>2.4350000000000001</v>
      </c>
      <c r="U62">
        <v>2.4239999999999999</v>
      </c>
      <c r="V62">
        <v>2.2970000000000002</v>
      </c>
      <c r="W62">
        <f t="shared" si="13"/>
        <v>2.3853333333333335</v>
      </c>
    </row>
    <row r="63" spans="1:23" x14ac:dyDescent="0.2">
      <c r="A63" s="1" t="s">
        <v>3</v>
      </c>
      <c r="B63">
        <v>0.307</v>
      </c>
      <c r="C63">
        <v>0.311</v>
      </c>
      <c r="D63">
        <v>0.30299999999999999</v>
      </c>
      <c r="F63">
        <v>88</v>
      </c>
      <c r="G63">
        <v>144</v>
      </c>
      <c r="H63">
        <v>136</v>
      </c>
      <c r="J63">
        <f t="shared" si="9"/>
        <v>9.8581614528890356</v>
      </c>
      <c r="K63">
        <f t="shared" si="10"/>
        <v>10.538034656536556</v>
      </c>
      <c r="L63">
        <f t="shared" si="11"/>
        <v>9.1782882492415148</v>
      </c>
      <c r="N63">
        <f t="shared" si="12"/>
        <v>11.202456196464814</v>
      </c>
      <c r="O63">
        <f t="shared" si="8"/>
        <v>7.3180796225948308</v>
      </c>
      <c r="P63">
        <f t="shared" si="8"/>
        <v>6.7487413597364085</v>
      </c>
      <c r="S63" s="1">
        <v>400</v>
      </c>
      <c r="T63">
        <v>2.72</v>
      </c>
      <c r="U63">
        <v>2.8119999999999998</v>
      </c>
      <c r="V63">
        <v>2.7429999999999999</v>
      </c>
      <c r="W63">
        <f t="shared" si="13"/>
        <v>2.7583333333333333</v>
      </c>
    </row>
    <row r="64" spans="1:23" x14ac:dyDescent="0.2">
      <c r="A64" s="1" t="s">
        <v>4</v>
      </c>
      <c r="B64">
        <v>0.29199999999999998</v>
      </c>
      <c r="C64">
        <v>0.28999999999999998</v>
      </c>
      <c r="D64">
        <v>0.28699999999999998</v>
      </c>
      <c r="F64">
        <v>120</v>
      </c>
      <c r="G64">
        <v>203</v>
      </c>
      <c r="H64">
        <v>152</v>
      </c>
      <c r="J64">
        <f t="shared" si="9"/>
        <v>7.3086369392108343</v>
      </c>
      <c r="K64">
        <f t="shared" si="10"/>
        <v>6.968700337387074</v>
      </c>
      <c r="L64">
        <f t="shared" si="11"/>
        <v>6.4587954346514334</v>
      </c>
      <c r="N64">
        <f t="shared" si="12"/>
        <v>6.0905307826756951</v>
      </c>
      <c r="O64">
        <f t="shared" si="8"/>
        <v>3.4328573090576722</v>
      </c>
      <c r="P64">
        <f t="shared" si="8"/>
        <v>4.2492075227969961</v>
      </c>
    </row>
    <row r="65" spans="1:23" x14ac:dyDescent="0.2">
      <c r="A65" s="1" t="s">
        <v>5</v>
      </c>
      <c r="B65">
        <v>0.27600000000000002</v>
      </c>
      <c r="C65">
        <v>0.27600000000000002</v>
      </c>
      <c r="D65">
        <v>0.27600000000000002</v>
      </c>
      <c r="F65">
        <v>200</v>
      </c>
      <c r="G65">
        <v>198</v>
      </c>
      <c r="H65">
        <v>204</v>
      </c>
      <c r="J65">
        <f t="shared" si="9"/>
        <v>4.5891441246207618</v>
      </c>
      <c r="K65">
        <f t="shared" si="10"/>
        <v>4.5891441246207618</v>
      </c>
      <c r="L65">
        <f t="shared" si="11"/>
        <v>4.5891441246207618</v>
      </c>
      <c r="N65">
        <f t="shared" si="12"/>
        <v>2.2945720623103809</v>
      </c>
      <c r="O65">
        <f t="shared" si="8"/>
        <v>2.3177495578892735</v>
      </c>
      <c r="P65">
        <f t="shared" si="8"/>
        <v>2.2495804532454713</v>
      </c>
      <c r="V65" s="1" t="s">
        <v>53</v>
      </c>
      <c r="W65">
        <f>SLOPE(W57:W63,S57:S63)</f>
        <v>5.8836473050758765E-3</v>
      </c>
    </row>
    <row r="66" spans="1:23" x14ac:dyDescent="0.2">
      <c r="A66" s="1" t="s">
        <v>6</v>
      </c>
      <c r="B66">
        <v>0.31</v>
      </c>
      <c r="C66">
        <v>0.30499999999999999</v>
      </c>
      <c r="D66">
        <v>0.32500000000000001</v>
      </c>
      <c r="F66">
        <v>236</v>
      </c>
      <c r="G66">
        <v>228</v>
      </c>
      <c r="H66">
        <v>202</v>
      </c>
      <c r="J66">
        <f t="shared" si="9"/>
        <v>10.368066355624675</v>
      </c>
      <c r="K66">
        <f t="shared" si="10"/>
        <v>9.5182248510652752</v>
      </c>
      <c r="L66">
        <f t="shared" si="11"/>
        <v>12.917590869302877</v>
      </c>
      <c r="N66">
        <f t="shared" si="12"/>
        <v>4.3932484557731675</v>
      </c>
      <c r="O66">
        <f t="shared" si="8"/>
        <v>4.1746600223970507</v>
      </c>
      <c r="P66">
        <f t="shared" si="8"/>
        <v>6.3948469650014248</v>
      </c>
    </row>
    <row r="67" spans="1:23" x14ac:dyDescent="0.2">
      <c r="A67" s="1" t="s">
        <v>7</v>
      </c>
      <c r="B67">
        <v>0.30299999999999999</v>
      </c>
      <c r="C67">
        <v>0.30099999999999999</v>
      </c>
      <c r="D67">
        <v>0.30199999999999999</v>
      </c>
      <c r="F67">
        <v>200</v>
      </c>
      <c r="G67">
        <v>120</v>
      </c>
      <c r="H67">
        <v>128</v>
      </c>
      <c r="J67">
        <f t="shared" si="9"/>
        <v>9.1782882492415148</v>
      </c>
      <c r="K67">
        <f t="shared" si="10"/>
        <v>8.8383516474177544</v>
      </c>
      <c r="L67">
        <f t="shared" si="11"/>
        <v>9.0083199483296355</v>
      </c>
      <c r="N67">
        <f t="shared" si="12"/>
        <v>4.5891441246207574</v>
      </c>
      <c r="O67">
        <f t="shared" si="8"/>
        <v>7.3652930395147944</v>
      </c>
      <c r="P67">
        <f t="shared" si="8"/>
        <v>7.0377499596325279</v>
      </c>
    </row>
    <row r="68" spans="1:23" x14ac:dyDescent="0.2">
      <c r="A68" s="1" t="s">
        <v>8</v>
      </c>
      <c r="B68">
        <v>0.28299999999999997</v>
      </c>
      <c r="C68">
        <v>0.29099999999999998</v>
      </c>
      <c r="D68">
        <v>0.28699999999999998</v>
      </c>
      <c r="F68">
        <v>184</v>
      </c>
      <c r="G68">
        <v>210</v>
      </c>
      <c r="H68">
        <v>210</v>
      </c>
      <c r="J68">
        <f t="shared" si="9"/>
        <v>5.7789222310039134</v>
      </c>
      <c r="K68">
        <f t="shared" si="10"/>
        <v>7.1386686382989541</v>
      </c>
      <c r="L68">
        <f t="shared" si="11"/>
        <v>6.4587954346514334</v>
      </c>
      <c r="N68">
        <f t="shared" si="12"/>
        <v>3.1407186038064747</v>
      </c>
      <c r="O68">
        <f t="shared" si="8"/>
        <v>3.3993660182375969</v>
      </c>
      <c r="P68">
        <f t="shared" si="8"/>
        <v>3.0756168736435394</v>
      </c>
    </row>
    <row r="69" spans="1:23" x14ac:dyDescent="0.2">
      <c r="A69" s="1" t="s">
        <v>9</v>
      </c>
      <c r="B69">
        <v>0.308</v>
      </c>
      <c r="C69">
        <v>0.33800000000000002</v>
      </c>
      <c r="D69">
        <v>0.29899999999999999</v>
      </c>
      <c r="F69">
        <v>217</v>
      </c>
      <c r="G69">
        <v>216</v>
      </c>
      <c r="H69">
        <v>224</v>
      </c>
      <c r="J69">
        <f t="shared" si="9"/>
        <v>10.028129753800915</v>
      </c>
      <c r="K69">
        <f t="shared" si="10"/>
        <v>15.127178781157317</v>
      </c>
      <c r="L69">
        <f t="shared" si="11"/>
        <v>8.498415045593994</v>
      </c>
      <c r="N69">
        <f t="shared" si="12"/>
        <v>4.6212579510603291</v>
      </c>
      <c r="O69">
        <f t="shared" si="8"/>
        <v>7.003323509795055</v>
      </c>
      <c r="P69">
        <f t="shared" si="8"/>
        <v>3.7939352882116042</v>
      </c>
    </row>
    <row r="70" spans="1:23" x14ac:dyDescent="0.2">
      <c r="A70" s="1" t="s">
        <v>10</v>
      </c>
      <c r="B70">
        <v>0.28999999999999998</v>
      </c>
      <c r="C70">
        <v>0.29499999999999998</v>
      </c>
      <c r="D70">
        <v>0.30499999999999999</v>
      </c>
      <c r="F70">
        <v>204</v>
      </c>
      <c r="G70">
        <v>216</v>
      </c>
      <c r="H70">
        <v>152</v>
      </c>
      <c r="J70">
        <f t="shared" si="9"/>
        <v>6.968700337387074</v>
      </c>
      <c r="K70">
        <f t="shared" si="10"/>
        <v>7.8185418419464741</v>
      </c>
      <c r="L70">
        <f t="shared" si="11"/>
        <v>9.5182248510652752</v>
      </c>
      <c r="N70">
        <f t="shared" si="12"/>
        <v>3.4160295771505265</v>
      </c>
      <c r="O70">
        <f t="shared" si="8"/>
        <v>3.6196952971974414</v>
      </c>
      <c r="P70">
        <f t="shared" si="8"/>
        <v>6.2619900335955752</v>
      </c>
    </row>
    <row r="71" spans="1:23" x14ac:dyDescent="0.2">
      <c r="A71" s="1" t="s">
        <v>11</v>
      </c>
      <c r="B71">
        <v>0.28999999999999998</v>
      </c>
      <c r="C71">
        <v>0.28199999999999997</v>
      </c>
      <c r="D71">
        <v>0.28599999999999998</v>
      </c>
      <c r="F71">
        <v>190</v>
      </c>
      <c r="G71">
        <v>243</v>
      </c>
      <c r="H71">
        <v>210</v>
      </c>
      <c r="J71">
        <f t="shared" si="9"/>
        <v>6.968700337387074</v>
      </c>
      <c r="K71">
        <f t="shared" si="10"/>
        <v>5.6089539300920332</v>
      </c>
      <c r="L71">
        <f t="shared" si="11"/>
        <v>6.2888271337395532</v>
      </c>
      <c r="N71">
        <f t="shared" si="12"/>
        <v>3.6677370196774071</v>
      </c>
      <c r="O71">
        <f t="shared" si="8"/>
        <v>2.3082114938650342</v>
      </c>
      <c r="P71">
        <f t="shared" si="8"/>
        <v>2.9946795874950252</v>
      </c>
    </row>
    <row r="72" spans="1:23" x14ac:dyDescent="0.2">
      <c r="A72" s="1" t="s">
        <v>12</v>
      </c>
      <c r="B72">
        <v>0.28100000000000003</v>
      </c>
      <c r="C72">
        <v>0.28100000000000003</v>
      </c>
      <c r="D72">
        <v>0.29799999999999999</v>
      </c>
      <c r="F72">
        <v>208</v>
      </c>
      <c r="G72">
        <v>228</v>
      </c>
      <c r="H72">
        <v>287</v>
      </c>
      <c r="J72">
        <f t="shared" si="9"/>
        <v>5.4389856291801628</v>
      </c>
      <c r="K72">
        <f t="shared" si="10"/>
        <v>5.4389856291801628</v>
      </c>
      <c r="L72">
        <f t="shared" si="11"/>
        <v>8.3284467446821147</v>
      </c>
      <c r="N72">
        <f t="shared" si="12"/>
        <v>2.6148969371058475</v>
      </c>
      <c r="O72">
        <f t="shared" si="8"/>
        <v>2.3855200127983167</v>
      </c>
      <c r="P72">
        <f t="shared" si="8"/>
        <v>2.9018978204467296</v>
      </c>
    </row>
    <row r="73" spans="1:23" x14ac:dyDescent="0.2">
      <c r="A73" s="1" t="s">
        <v>13</v>
      </c>
      <c r="B73">
        <v>0.29699999999999999</v>
      </c>
      <c r="C73">
        <v>0.28399999999999997</v>
      </c>
      <c r="D73">
        <v>0.28999999999999998</v>
      </c>
      <c r="F73">
        <v>287</v>
      </c>
      <c r="G73">
        <v>439</v>
      </c>
      <c r="H73">
        <v>216</v>
      </c>
      <c r="J73">
        <f t="shared" si="9"/>
        <v>8.1584784437702353</v>
      </c>
      <c r="K73">
        <f t="shared" si="10"/>
        <v>5.9488905319157936</v>
      </c>
      <c r="L73">
        <f t="shared" si="11"/>
        <v>6.968700337387074</v>
      </c>
      <c r="N73">
        <f t="shared" si="12"/>
        <v>2.8426754159478174</v>
      </c>
      <c r="O73">
        <f t="shared" si="12"/>
        <v>1.3551003489557618</v>
      </c>
      <c r="P73">
        <f t="shared" si="12"/>
        <v>3.2262501561977195</v>
      </c>
    </row>
    <row r="74" spans="1:23" x14ac:dyDescent="0.2">
      <c r="A74" s="1" t="s">
        <v>14</v>
      </c>
      <c r="B74">
        <v>0.313</v>
      </c>
      <c r="C74">
        <v>0.29299999999999998</v>
      </c>
      <c r="D74">
        <v>0.31</v>
      </c>
      <c r="F74">
        <v>216</v>
      </c>
      <c r="G74">
        <v>96</v>
      </c>
      <c r="H74">
        <v>216</v>
      </c>
      <c r="J74">
        <f t="shared" si="9"/>
        <v>10.877971258360315</v>
      </c>
      <c r="K74">
        <f t="shared" si="10"/>
        <v>7.4786052401227145</v>
      </c>
      <c r="L74">
        <f t="shared" si="11"/>
        <v>10.368066355624675</v>
      </c>
      <c r="N74">
        <f t="shared" si="12"/>
        <v>5.0360978047964418</v>
      </c>
      <c r="O74">
        <f t="shared" si="12"/>
        <v>7.7902137917944936</v>
      </c>
      <c r="P74">
        <f t="shared" si="12"/>
        <v>4.8000307201966086</v>
      </c>
    </row>
  </sheetData>
  <hyperlinks>
    <hyperlink ref="Q29" r:id="rId1" xr:uid="{00000000-0004-0000-0100-000000000000}"/>
    <hyperlink ref="Q53" r:id="rId2" xr:uid="{00000000-0004-0000-0100-000001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W82"/>
  <sheetViews>
    <sheetView topLeftCell="E55" workbookViewId="0">
      <selection activeCell="Q58" sqref="Q58"/>
    </sheetView>
  </sheetViews>
  <sheetFormatPr baseColWidth="10" defaultRowHeight="16" x14ac:dyDescent="0.2"/>
  <sheetData>
    <row r="2" spans="1:18" ht="31" x14ac:dyDescent="0.35">
      <c r="A2" s="2" t="s">
        <v>65</v>
      </c>
    </row>
    <row r="4" spans="1:18" ht="21" x14ac:dyDescent="0.25">
      <c r="A4" s="3" t="s">
        <v>39</v>
      </c>
      <c r="H4" s="5" t="s">
        <v>40</v>
      </c>
      <c r="Q4" s="6" t="s">
        <v>41</v>
      </c>
    </row>
    <row r="6" spans="1:18" x14ac:dyDescent="0.2">
      <c r="B6" s="1" t="s">
        <v>19</v>
      </c>
      <c r="F6" s="1" t="s">
        <v>27</v>
      </c>
      <c r="J6" s="1" t="s">
        <v>28</v>
      </c>
      <c r="N6" s="1" t="s">
        <v>30</v>
      </c>
    </row>
    <row r="7" spans="1:18" x14ac:dyDescent="0.2">
      <c r="A7" s="1" t="s">
        <v>16</v>
      </c>
      <c r="B7" s="1" t="s">
        <v>20</v>
      </c>
      <c r="C7" s="1" t="s">
        <v>21</v>
      </c>
      <c r="D7" s="4" t="s">
        <v>22</v>
      </c>
      <c r="F7" s="1" t="s">
        <v>20</v>
      </c>
      <c r="G7" s="1" t="s">
        <v>21</v>
      </c>
      <c r="H7" s="4" t="s">
        <v>22</v>
      </c>
      <c r="J7" s="1" t="s">
        <v>20</v>
      </c>
      <c r="K7" s="1" t="s">
        <v>21</v>
      </c>
      <c r="L7" s="4" t="s">
        <v>22</v>
      </c>
      <c r="N7" s="1" t="s">
        <v>31</v>
      </c>
      <c r="O7" s="1" t="s">
        <v>20</v>
      </c>
      <c r="P7" s="1" t="s">
        <v>21</v>
      </c>
      <c r="Q7" s="4" t="s">
        <v>22</v>
      </c>
      <c r="R7" s="1" t="s">
        <v>33</v>
      </c>
    </row>
    <row r="8" spans="1:18" x14ac:dyDescent="0.2">
      <c r="A8" s="1" t="s">
        <v>66</v>
      </c>
      <c r="B8">
        <v>26</v>
      </c>
      <c r="C8">
        <v>18</v>
      </c>
      <c r="D8">
        <v>35</v>
      </c>
      <c r="E8">
        <v>28</v>
      </c>
      <c r="F8">
        <v>116</v>
      </c>
      <c r="G8">
        <v>124</v>
      </c>
      <c r="H8">
        <v>143</v>
      </c>
      <c r="I8">
        <v>143</v>
      </c>
      <c r="J8">
        <f xml:space="preserve"> ((B8-8.6666667)/F8)/(((5163.33333-8.6666667)*2)/10)*100</f>
        <v>1.4494175552886669E-2</v>
      </c>
      <c r="K8">
        <f xml:space="preserve"> ((C8-8.6666667)/G8)/(((5163.33333-8.6666667)*2)/10)*100</f>
        <v>7.3010363086501726E-3</v>
      </c>
      <c r="L8">
        <f xml:space="preserve"> ((D8-8.6666667)/H8)/(((5163.33333-8.6666667)*2)/10)*100</f>
        <v>1.7862375585523529E-2</v>
      </c>
      <c r="M8">
        <f xml:space="preserve"> ((E8-8.6666667)/I8)/(((5163.33333-8.6666667)*2)/10)*100</f>
        <v>1.3114149158044834E-2</v>
      </c>
      <c r="N8" s="1">
        <v>0</v>
      </c>
      <c r="O8">
        <v>10</v>
      </c>
      <c r="P8">
        <v>8</v>
      </c>
      <c r="Q8">
        <v>8</v>
      </c>
      <c r="R8">
        <f xml:space="preserve"> (O8+P8+Q8)/3</f>
        <v>8.6666666666666661</v>
      </c>
    </row>
    <row r="9" spans="1:18" x14ac:dyDescent="0.2">
      <c r="A9" s="1" t="s">
        <v>67</v>
      </c>
      <c r="B9">
        <v>13</v>
      </c>
      <c r="C9">
        <v>28</v>
      </c>
      <c r="D9">
        <v>14</v>
      </c>
      <c r="E9">
        <v>13</v>
      </c>
      <c r="F9">
        <v>76</v>
      </c>
      <c r="G9">
        <v>102</v>
      </c>
      <c r="H9">
        <v>100</v>
      </c>
      <c r="I9">
        <v>100</v>
      </c>
      <c r="J9">
        <f t="shared" ref="J9:J28" si="0" xml:space="preserve"> ((B9-8.6666667)/F9)/(((5163.33333-8.6666667)*2)/10)*100</f>
        <v>5.5306722185358721E-3</v>
      </c>
      <c r="K9">
        <f t="shared" ref="K9:K28" si="1" xml:space="preserve"> ((C9-8.6666667)/G9)/(((5163.33333-8.6666667)*2)/10)*100</f>
        <v>1.8385522839219719E-2</v>
      </c>
      <c r="L9">
        <f t="shared" ref="L9:L28" si="2" xml:space="preserve"> ((D9-8.6666667)/H9)/(((5163.33333-8.6666667)*2)/10)*100</f>
        <v>5.1733057134150523E-3</v>
      </c>
      <c r="M9">
        <f t="shared" ref="M9:M26" si="3" xml:space="preserve"> ((E9-8.6666667)/I9)/(((5163.33333-8.6666667)*2)/10)*100</f>
        <v>4.2033108860872626E-3</v>
      </c>
      <c r="N9" s="1" t="s">
        <v>32</v>
      </c>
      <c r="O9">
        <v>252</v>
      </c>
      <c r="P9">
        <v>330</v>
      </c>
      <c r="Q9">
        <v>263</v>
      </c>
      <c r="R9">
        <f t="shared" ref="R9:R13" si="4" xml:space="preserve"> (O9+P9+Q9)/3</f>
        <v>281.66666666666669</v>
      </c>
    </row>
    <row r="10" spans="1:18" x14ac:dyDescent="0.2">
      <c r="A10" s="1" t="s">
        <v>68</v>
      </c>
      <c r="B10">
        <v>23</v>
      </c>
      <c r="C10">
        <v>15</v>
      </c>
      <c r="D10">
        <v>23</v>
      </c>
      <c r="E10">
        <v>24</v>
      </c>
      <c r="F10">
        <v>96</v>
      </c>
      <c r="G10">
        <v>96</v>
      </c>
      <c r="H10">
        <v>96</v>
      </c>
      <c r="I10">
        <v>68</v>
      </c>
      <c r="J10">
        <f t="shared" si="0"/>
        <v>1.4482561624338711E-2</v>
      </c>
      <c r="K10">
        <f t="shared" si="1"/>
        <v>6.3992713966071271E-3</v>
      </c>
      <c r="L10">
        <f t="shared" si="2"/>
        <v>1.4482561624338711E-2</v>
      </c>
      <c r="M10">
        <f t="shared" si="3"/>
        <v>2.187243233337199E-2</v>
      </c>
      <c r="N10" s="1">
        <v>1</v>
      </c>
      <c r="O10">
        <v>1067</v>
      </c>
      <c r="P10">
        <v>1160</v>
      </c>
      <c r="Q10">
        <v>937</v>
      </c>
      <c r="R10">
        <f t="shared" si="4"/>
        <v>1054.6666666666667</v>
      </c>
    </row>
    <row r="11" spans="1:18" x14ac:dyDescent="0.2">
      <c r="A11" s="1" t="s">
        <v>0</v>
      </c>
      <c r="B11">
        <v>21</v>
      </c>
      <c r="C11">
        <v>29</v>
      </c>
      <c r="D11">
        <v>18</v>
      </c>
      <c r="E11">
        <v>19</v>
      </c>
      <c r="F11">
        <v>116</v>
      </c>
      <c r="G11">
        <v>132</v>
      </c>
      <c r="H11">
        <v>132</v>
      </c>
      <c r="I11">
        <v>80</v>
      </c>
      <c r="J11">
        <f t="shared" si="0"/>
        <v>1.031316336612895E-2</v>
      </c>
      <c r="K11">
        <f t="shared" si="1"/>
        <v>1.4941839487372653E-2</v>
      </c>
      <c r="L11">
        <f t="shared" si="2"/>
        <v>6.8585492596410702E-3</v>
      </c>
      <c r="M11">
        <f t="shared" si="3"/>
        <v>1.2529099812567503E-2</v>
      </c>
      <c r="N11" s="1">
        <v>2</v>
      </c>
      <c r="O11">
        <v>1249</v>
      </c>
      <c r="P11">
        <v>1047</v>
      </c>
      <c r="Q11">
        <v>1085</v>
      </c>
      <c r="R11">
        <f t="shared" si="4"/>
        <v>1127</v>
      </c>
    </row>
    <row r="12" spans="1:18" x14ac:dyDescent="0.2">
      <c r="A12" s="1" t="s">
        <v>1</v>
      </c>
      <c r="B12">
        <v>21</v>
      </c>
      <c r="C12">
        <v>22</v>
      </c>
      <c r="D12">
        <v>26</v>
      </c>
      <c r="E12">
        <v>27</v>
      </c>
      <c r="F12">
        <v>68</v>
      </c>
      <c r="G12">
        <v>64</v>
      </c>
      <c r="H12">
        <v>40</v>
      </c>
      <c r="I12">
        <v>68</v>
      </c>
      <c r="J12">
        <f t="shared" si="0"/>
        <v>1.7593043389278799E-2</v>
      </c>
      <c r="K12">
        <f t="shared" si="1"/>
        <v>2.0208225518808395E-2</v>
      </c>
      <c r="L12">
        <f t="shared" si="2"/>
        <v>4.2033109103371338E-2</v>
      </c>
      <c r="M12">
        <f t="shared" si="3"/>
        <v>2.6151821277465181E-2</v>
      </c>
      <c r="N12" s="1">
        <v>5</v>
      </c>
      <c r="O12">
        <v>2148</v>
      </c>
      <c r="P12">
        <v>1445</v>
      </c>
      <c r="Q12">
        <v>1956</v>
      </c>
      <c r="R12">
        <f t="shared" si="4"/>
        <v>1849.6666666666667</v>
      </c>
    </row>
    <row r="13" spans="1:18" x14ac:dyDescent="0.2">
      <c r="A13" s="1" t="s">
        <v>2</v>
      </c>
      <c r="B13">
        <v>18</v>
      </c>
      <c r="C13">
        <v>16</v>
      </c>
      <c r="D13">
        <v>13</v>
      </c>
      <c r="E13">
        <v>17</v>
      </c>
      <c r="F13">
        <v>60</v>
      </c>
      <c r="G13">
        <v>40</v>
      </c>
      <c r="H13">
        <v>80</v>
      </c>
      <c r="I13">
        <v>80</v>
      </c>
      <c r="J13">
        <f t="shared" si="0"/>
        <v>1.5088808371210353E-2</v>
      </c>
      <c r="K13">
        <f t="shared" si="1"/>
        <v>1.7783238420176584E-2</v>
      </c>
      <c r="L13">
        <f t="shared" si="2"/>
        <v>5.2541386076090778E-3</v>
      </c>
      <c r="M13">
        <f t="shared" si="3"/>
        <v>1.0104112744248028E-2</v>
      </c>
      <c r="N13" s="1">
        <v>10</v>
      </c>
      <c r="O13">
        <v>5522</v>
      </c>
      <c r="P13">
        <v>5084</v>
      </c>
      <c r="Q13">
        <v>4884</v>
      </c>
      <c r="R13">
        <f t="shared" si="4"/>
        <v>5163.333333333333</v>
      </c>
    </row>
    <row r="14" spans="1:18" x14ac:dyDescent="0.2">
      <c r="A14" s="1" t="s">
        <v>3</v>
      </c>
      <c r="B14">
        <v>19</v>
      </c>
      <c r="C14">
        <v>16</v>
      </c>
      <c r="D14">
        <v>25</v>
      </c>
      <c r="F14">
        <v>48</v>
      </c>
      <c r="G14">
        <v>60</v>
      </c>
      <c r="H14">
        <v>60</v>
      </c>
      <c r="J14">
        <f t="shared" si="0"/>
        <v>2.0881833020945838E-2</v>
      </c>
      <c r="K14">
        <f t="shared" si="1"/>
        <v>1.1855492280117721E-2</v>
      </c>
      <c r="L14">
        <f t="shared" si="2"/>
        <v>2.6405414690034573E-2</v>
      </c>
    </row>
    <row r="15" spans="1:18" x14ac:dyDescent="0.2">
      <c r="A15" s="1" t="s">
        <v>69</v>
      </c>
      <c r="B15">
        <v>30</v>
      </c>
      <c r="C15">
        <v>14</v>
      </c>
      <c r="D15">
        <v>15</v>
      </c>
      <c r="F15">
        <v>28</v>
      </c>
      <c r="G15">
        <v>28</v>
      </c>
      <c r="H15">
        <v>56</v>
      </c>
      <c r="J15">
        <f t="shared" si="0"/>
        <v>7.390436768092748E-2</v>
      </c>
      <c r="K15">
        <f t="shared" si="1"/>
        <v>1.847609183362519E-2</v>
      </c>
      <c r="L15">
        <f t="shared" si="2"/>
        <v>1.0970179537040789E-2</v>
      </c>
    </row>
    <row r="16" spans="1:18" x14ac:dyDescent="0.2">
      <c r="A16" s="1" t="s">
        <v>4</v>
      </c>
      <c r="B16">
        <v>25</v>
      </c>
      <c r="C16">
        <v>40</v>
      </c>
      <c r="D16">
        <v>31</v>
      </c>
      <c r="E16">
        <v>110</v>
      </c>
      <c r="F16">
        <v>44</v>
      </c>
      <c r="G16">
        <v>64</v>
      </c>
      <c r="H16">
        <v>64</v>
      </c>
      <c r="I16">
        <v>40</v>
      </c>
      <c r="J16">
        <f t="shared" si="0"/>
        <v>3.6007383668228962E-2</v>
      </c>
      <c r="K16">
        <f t="shared" si="1"/>
        <v>4.7489330037402494E-2</v>
      </c>
      <c r="L16">
        <f t="shared" si="2"/>
        <v>3.3848777778105445E-2</v>
      </c>
      <c r="M16">
        <f t="shared" si="3"/>
        <v>0.24573202284220724</v>
      </c>
    </row>
    <row r="17" spans="1:15" x14ac:dyDescent="0.2">
      <c r="A17" s="1" t="s">
        <v>5</v>
      </c>
      <c r="B17">
        <v>26</v>
      </c>
      <c r="C17">
        <v>27</v>
      </c>
      <c r="D17">
        <v>26</v>
      </c>
      <c r="E17">
        <v>29</v>
      </c>
      <c r="F17">
        <v>100</v>
      </c>
      <c r="G17">
        <v>126</v>
      </c>
      <c r="H17">
        <v>126</v>
      </c>
      <c r="I17">
        <v>120</v>
      </c>
      <c r="J17">
        <f t="shared" si="0"/>
        <v>1.6813243641348535E-2</v>
      </c>
      <c r="K17">
        <f t="shared" si="1"/>
        <v>1.4113681324346287E-2</v>
      </c>
      <c r="L17">
        <f t="shared" si="2"/>
        <v>1.3343844159800422E-2</v>
      </c>
      <c r="M17">
        <f t="shared" si="3"/>
        <v>1.643602343610992E-2</v>
      </c>
    </row>
    <row r="18" spans="1:15" x14ac:dyDescent="0.2">
      <c r="A18" s="1" t="s">
        <v>70</v>
      </c>
      <c r="B18">
        <v>34</v>
      </c>
      <c r="C18">
        <v>27</v>
      </c>
      <c r="D18">
        <v>53</v>
      </c>
      <c r="F18">
        <v>112</v>
      </c>
      <c r="G18">
        <v>132</v>
      </c>
      <c r="H18">
        <v>80</v>
      </c>
      <c r="J18">
        <f t="shared" si="0"/>
        <v>2.1940359160688264E-2</v>
      </c>
      <c r="K18">
        <f t="shared" si="1"/>
        <v>1.3472150355057822E-2</v>
      </c>
      <c r="L18">
        <f t="shared" si="2"/>
        <v>5.3753879973998581E-2</v>
      </c>
    </row>
    <row r="19" spans="1:15" x14ac:dyDescent="0.2">
      <c r="A19" s="1" t="s">
        <v>6</v>
      </c>
      <c r="B19">
        <v>17</v>
      </c>
      <c r="C19">
        <v>18</v>
      </c>
      <c r="D19">
        <v>23</v>
      </c>
      <c r="E19">
        <v>37</v>
      </c>
      <c r="F19">
        <v>122</v>
      </c>
      <c r="G19">
        <v>112</v>
      </c>
      <c r="H19">
        <v>123</v>
      </c>
      <c r="I19">
        <v>123</v>
      </c>
      <c r="J19">
        <f t="shared" si="0"/>
        <v>6.6256477011462488E-3</v>
      </c>
      <c r="K19">
        <f t="shared" si="1"/>
        <v>8.0832901988626919E-3</v>
      </c>
      <c r="L19">
        <f t="shared" si="2"/>
        <v>1.1303462731191191E-2</v>
      </c>
      <c r="M19">
        <f t="shared" si="3"/>
        <v>2.23440542617514E-2</v>
      </c>
    </row>
    <row r="20" spans="1:15" x14ac:dyDescent="0.2">
      <c r="A20" s="1" t="s">
        <v>7</v>
      </c>
      <c r="B20">
        <v>151</v>
      </c>
      <c r="C20">
        <v>47</v>
      </c>
      <c r="D20">
        <v>23</v>
      </c>
      <c r="E20">
        <v>21</v>
      </c>
      <c r="F20">
        <v>68</v>
      </c>
      <c r="G20">
        <v>76</v>
      </c>
      <c r="H20">
        <v>100</v>
      </c>
      <c r="I20">
        <v>100</v>
      </c>
      <c r="J20">
        <f t="shared" si="0"/>
        <v>0.20303323096665044</v>
      </c>
      <c r="K20">
        <f t="shared" si="1"/>
        <v>4.8925177651621223E-2</v>
      </c>
      <c r="L20">
        <f t="shared" si="2"/>
        <v>1.3903259159365165E-2</v>
      </c>
      <c r="M20">
        <f t="shared" si="3"/>
        <v>1.1963269504709583E-2</v>
      </c>
    </row>
    <row r="21" spans="1:15" x14ac:dyDescent="0.2">
      <c r="A21" s="1" t="s">
        <v>8</v>
      </c>
      <c r="B21">
        <v>37</v>
      </c>
      <c r="C21">
        <v>19</v>
      </c>
      <c r="D21">
        <v>20</v>
      </c>
      <c r="E21">
        <v>18</v>
      </c>
      <c r="F21">
        <v>108</v>
      </c>
      <c r="G21">
        <v>100</v>
      </c>
      <c r="H21">
        <v>114</v>
      </c>
      <c r="I21">
        <v>129</v>
      </c>
      <c r="J21">
        <f t="shared" si="0"/>
        <v>2.5447395131439093E-2</v>
      </c>
      <c r="K21">
        <f t="shared" si="1"/>
        <v>1.0023279850054004E-2</v>
      </c>
      <c r="L21">
        <f t="shared" si="2"/>
        <v>9.6432234012120994E-3</v>
      </c>
      <c r="M21">
        <f t="shared" si="3"/>
        <v>7.018050405214118E-3</v>
      </c>
    </row>
    <row r="22" spans="1:15" x14ac:dyDescent="0.2">
      <c r="A22" s="1" t="s">
        <v>9</v>
      </c>
      <c r="B22">
        <v>17</v>
      </c>
      <c r="C22">
        <v>21</v>
      </c>
      <c r="D22">
        <v>24</v>
      </c>
      <c r="F22">
        <v>100</v>
      </c>
      <c r="G22">
        <v>126</v>
      </c>
      <c r="H22">
        <v>129</v>
      </c>
      <c r="J22">
        <f t="shared" si="0"/>
        <v>8.0832901953984231E-3</v>
      </c>
      <c r="K22">
        <f t="shared" si="1"/>
        <v>9.494658337071098E-3</v>
      </c>
      <c r="L22">
        <f t="shared" si="2"/>
        <v>1.1529654253250352E-2</v>
      </c>
    </row>
    <row r="23" spans="1:15" x14ac:dyDescent="0.2">
      <c r="A23" s="1" t="s">
        <v>10</v>
      </c>
      <c r="B23">
        <v>205</v>
      </c>
      <c r="C23">
        <v>28</v>
      </c>
      <c r="D23">
        <v>23</v>
      </c>
      <c r="F23">
        <v>99</v>
      </c>
      <c r="G23">
        <v>80</v>
      </c>
      <c r="H23">
        <v>106</v>
      </c>
      <c r="J23">
        <f t="shared" si="0"/>
        <v>0.19236597750810397</v>
      </c>
      <c r="K23">
        <f t="shared" si="1"/>
        <v>2.3441541620005141E-2</v>
      </c>
      <c r="L23">
        <f t="shared" si="2"/>
        <v>1.3116282225816194E-2</v>
      </c>
    </row>
    <row r="24" spans="1:15" x14ac:dyDescent="0.2">
      <c r="A24" s="1" t="s">
        <v>11</v>
      </c>
      <c r="B24">
        <v>23</v>
      </c>
      <c r="C24">
        <v>22</v>
      </c>
      <c r="D24">
        <v>24</v>
      </c>
      <c r="F24">
        <v>122</v>
      </c>
      <c r="G24">
        <v>122</v>
      </c>
      <c r="H24">
        <v>96</v>
      </c>
      <c r="J24">
        <f t="shared" si="0"/>
        <v>1.1396114065053413E-2</v>
      </c>
      <c r="K24">
        <f t="shared" si="1"/>
        <v>1.0601036337735553E-2</v>
      </c>
      <c r="L24">
        <f t="shared" si="2"/>
        <v>1.5492972902805159E-2</v>
      </c>
    </row>
    <row r="25" spans="1:15" x14ac:dyDescent="0.2">
      <c r="A25" s="1" t="s">
        <v>12</v>
      </c>
      <c r="B25">
        <v>15</v>
      </c>
      <c r="C25">
        <v>19</v>
      </c>
      <c r="D25">
        <v>25</v>
      </c>
      <c r="F25">
        <v>64</v>
      </c>
      <c r="G25">
        <v>88</v>
      </c>
      <c r="H25">
        <v>104</v>
      </c>
      <c r="J25">
        <f t="shared" si="0"/>
        <v>9.5989070949106924E-3</v>
      </c>
      <c r="K25">
        <f t="shared" si="1"/>
        <v>1.139009073869773E-2</v>
      </c>
      <c r="L25">
        <f t="shared" si="2"/>
        <v>1.5233893090404562E-2</v>
      </c>
    </row>
    <row r="26" spans="1:15" x14ac:dyDescent="0.2">
      <c r="A26" s="1" t="s">
        <v>13</v>
      </c>
      <c r="B26">
        <v>94</v>
      </c>
      <c r="C26">
        <v>21</v>
      </c>
      <c r="D26">
        <v>18</v>
      </c>
      <c r="E26">
        <v>18</v>
      </c>
      <c r="F26">
        <v>80</v>
      </c>
      <c r="G26">
        <v>52</v>
      </c>
      <c r="H26">
        <v>52</v>
      </c>
      <c r="I26">
        <v>56</v>
      </c>
      <c r="J26">
        <f t="shared" si="0"/>
        <v>0.10346611487454782</v>
      </c>
      <c r="K26">
        <f t="shared" si="1"/>
        <v>2.3006287509056891E-2</v>
      </c>
      <c r="L26">
        <f t="shared" si="2"/>
        <v>1.7410163505242715E-2</v>
      </c>
      <c r="M26">
        <f t="shared" si="3"/>
        <v>1.6166580397725384E-2</v>
      </c>
    </row>
    <row r="27" spans="1:15" x14ac:dyDescent="0.2">
      <c r="A27" s="1" t="s">
        <v>14</v>
      </c>
      <c r="B27">
        <v>45</v>
      </c>
      <c r="C27">
        <v>22</v>
      </c>
      <c r="D27">
        <v>17</v>
      </c>
      <c r="F27">
        <v>102</v>
      </c>
      <c r="G27">
        <v>170</v>
      </c>
      <c r="H27">
        <v>100</v>
      </c>
      <c r="J27">
        <f t="shared" si="0"/>
        <v>3.4552103294682883E-2</v>
      </c>
      <c r="K27">
        <f t="shared" si="1"/>
        <v>7.6078025482572784E-3</v>
      </c>
      <c r="L27">
        <f t="shared" si="2"/>
        <v>8.0832901953984231E-3</v>
      </c>
    </row>
    <row r="28" spans="1:15" x14ac:dyDescent="0.2">
      <c r="A28" s="1" t="s">
        <v>15</v>
      </c>
      <c r="B28">
        <v>16</v>
      </c>
      <c r="C28">
        <v>16</v>
      </c>
      <c r="D28">
        <v>16</v>
      </c>
      <c r="F28">
        <v>140</v>
      </c>
      <c r="G28">
        <v>102</v>
      </c>
      <c r="H28">
        <v>108</v>
      </c>
      <c r="J28">
        <f t="shared" si="0"/>
        <v>5.0809252629075942E-3</v>
      </c>
      <c r="K28">
        <f t="shared" si="1"/>
        <v>6.9738189883045421E-3</v>
      </c>
      <c r="L28">
        <f t="shared" si="2"/>
        <v>6.5863846000654E-3</v>
      </c>
    </row>
    <row r="32" spans="1:15" ht="21" x14ac:dyDescent="0.25">
      <c r="A32" s="3" t="s">
        <v>18</v>
      </c>
      <c r="G32" s="5" t="s">
        <v>29</v>
      </c>
      <c r="O32" t="s">
        <v>35</v>
      </c>
    </row>
    <row r="34" spans="1:18" x14ac:dyDescent="0.2">
      <c r="B34" s="1" t="s">
        <v>19</v>
      </c>
      <c r="F34" s="1" t="s">
        <v>27</v>
      </c>
      <c r="J34" s="1" t="s">
        <v>28</v>
      </c>
      <c r="N34" s="1" t="s">
        <v>30</v>
      </c>
    </row>
    <row r="35" spans="1:18" x14ac:dyDescent="0.2">
      <c r="A35" s="1" t="s">
        <v>16</v>
      </c>
      <c r="B35" s="1" t="s">
        <v>20</v>
      </c>
      <c r="C35" s="1" t="s">
        <v>21</v>
      </c>
      <c r="D35" s="4" t="s">
        <v>22</v>
      </c>
      <c r="F35" s="1" t="s">
        <v>20</v>
      </c>
      <c r="G35" s="1" t="s">
        <v>21</v>
      </c>
      <c r="H35" s="4" t="s">
        <v>22</v>
      </c>
      <c r="J35" s="1" t="s">
        <v>20</v>
      </c>
      <c r="K35" s="1" t="s">
        <v>21</v>
      </c>
      <c r="L35" s="4" t="s">
        <v>22</v>
      </c>
      <c r="N35" s="1" t="s">
        <v>31</v>
      </c>
      <c r="O35" s="1" t="s">
        <v>20</v>
      </c>
      <c r="P35" s="1" t="s">
        <v>21</v>
      </c>
      <c r="Q35" s="4" t="s">
        <v>22</v>
      </c>
      <c r="R35" s="1" t="s">
        <v>33</v>
      </c>
    </row>
    <row r="36" spans="1:18" x14ac:dyDescent="0.2">
      <c r="A36" s="1" t="s">
        <v>66</v>
      </c>
      <c r="B36">
        <v>153</v>
      </c>
      <c r="C36">
        <v>163</v>
      </c>
      <c r="D36">
        <v>321</v>
      </c>
      <c r="E36">
        <v>359</v>
      </c>
      <c r="F36">
        <v>116</v>
      </c>
      <c r="G36">
        <v>124</v>
      </c>
      <c r="H36">
        <v>143</v>
      </c>
      <c r="I36">
        <v>143</v>
      </c>
      <c r="J36">
        <f xml:space="preserve"> ((B36-10.666667)/F36)/(((1710.33333-10.666667)*2)/10)*100</f>
        <v>0.3609565093232962</v>
      </c>
      <c r="K36">
        <f xml:space="preserve"> ((C36-10.666667)/G36)/(((1710.33333-10.666667)*2)/10)*100</f>
        <v>0.36139280945811614</v>
      </c>
      <c r="L36">
        <f xml:space="preserve"> ((D36-10.666667)/H36)/(((1710.33333-10.666667)*2)/10)*100</f>
        <v>0.63840846416370756</v>
      </c>
      <c r="M36">
        <f xml:space="preserve"> ((E36-10.666667)/I36)/(((1710.33333-10.666667)*2)/10)*100</f>
        <v>0.71658092924731143</v>
      </c>
      <c r="N36" s="1">
        <v>0</v>
      </c>
      <c r="O36">
        <v>11</v>
      </c>
      <c r="P36">
        <v>9</v>
      </c>
      <c r="Q36">
        <v>12</v>
      </c>
      <c r="R36">
        <f xml:space="preserve"> (O36+P36+Q36)/3</f>
        <v>10.666666666666666</v>
      </c>
    </row>
    <row r="37" spans="1:18" x14ac:dyDescent="0.2">
      <c r="A37" s="1" t="s">
        <v>67</v>
      </c>
      <c r="B37">
        <v>273</v>
      </c>
      <c r="C37">
        <v>250</v>
      </c>
      <c r="D37">
        <v>484</v>
      </c>
      <c r="E37">
        <v>616</v>
      </c>
      <c r="F37">
        <v>76</v>
      </c>
      <c r="G37">
        <v>102</v>
      </c>
      <c r="H37">
        <v>100</v>
      </c>
      <c r="I37">
        <v>100</v>
      </c>
      <c r="J37">
        <f t="shared" ref="J37:J55" si="5" xml:space="preserve"> ((B37-10.666667)/F37)/(((1710.33333-10.666667)*2)/10)*100</f>
        <v>1.0154209812783002</v>
      </c>
      <c r="K37">
        <f t="shared" ref="K37:K55" si="6" xml:space="preserve"> ((C37-10.666667)/G37)/(((1710.33333-10.666667)*2)/10)*100</f>
        <v>0.6902545294818776</v>
      </c>
      <c r="L37">
        <f t="shared" ref="L37:L55" si="7" xml:space="preserve"> ((D37-10.666667)/H37)/(((1710.33333-10.666667)*2)/10)*100</f>
        <v>1.3924298902366599</v>
      </c>
      <c r="M37">
        <f t="shared" ref="M37:M55" si="8" xml:space="preserve"> ((E37-10.666667)/I37)/(((1710.33333-10.666667)*2)/10)*100</f>
        <v>1.7807413246887931</v>
      </c>
      <c r="N37" s="1" t="s">
        <v>32</v>
      </c>
      <c r="O37">
        <v>506</v>
      </c>
      <c r="P37">
        <v>465</v>
      </c>
      <c r="Q37">
        <v>551</v>
      </c>
      <c r="R37">
        <f t="shared" ref="R37:R41" si="9" xml:space="preserve"> (O37+P37+Q37)/3</f>
        <v>507.33333333333331</v>
      </c>
    </row>
    <row r="38" spans="1:18" x14ac:dyDescent="0.2">
      <c r="A38" s="1" t="s">
        <v>68</v>
      </c>
      <c r="B38">
        <v>439</v>
      </c>
      <c r="C38">
        <v>422</v>
      </c>
      <c r="D38">
        <v>297</v>
      </c>
      <c r="E38">
        <v>322</v>
      </c>
      <c r="F38">
        <v>96</v>
      </c>
      <c r="G38">
        <v>96</v>
      </c>
      <c r="H38">
        <v>96</v>
      </c>
      <c r="I38">
        <v>68</v>
      </c>
      <c r="J38">
        <f t="shared" si="5"/>
        <v>1.3125531167999773</v>
      </c>
      <c r="K38">
        <f t="shared" si="6"/>
        <v>1.260459568933135</v>
      </c>
      <c r="L38">
        <f t="shared" si="7"/>
        <v>0.87741877579458838</v>
      </c>
      <c r="M38">
        <f t="shared" si="8"/>
        <v>1.3468615544785381</v>
      </c>
      <c r="N38" s="1">
        <v>1</v>
      </c>
      <c r="O38">
        <v>1324</v>
      </c>
      <c r="P38">
        <v>1141</v>
      </c>
      <c r="Q38">
        <v>1436</v>
      </c>
      <c r="R38">
        <f t="shared" si="9"/>
        <v>1300.3333333333333</v>
      </c>
    </row>
    <row r="39" spans="1:18" x14ac:dyDescent="0.2">
      <c r="A39" s="1" t="s">
        <v>0</v>
      </c>
      <c r="B39">
        <v>310</v>
      </c>
      <c r="C39">
        <v>317</v>
      </c>
      <c r="D39">
        <v>215</v>
      </c>
      <c r="E39">
        <v>479</v>
      </c>
      <c r="F39">
        <v>116</v>
      </c>
      <c r="G39">
        <v>132</v>
      </c>
      <c r="H39">
        <v>132</v>
      </c>
      <c r="I39">
        <v>80</v>
      </c>
      <c r="J39">
        <f t="shared" si="5"/>
        <v>0.75910760133599775</v>
      </c>
      <c r="K39">
        <f t="shared" si="6"/>
        <v>0.68269476559764064</v>
      </c>
      <c r="L39">
        <f t="shared" si="7"/>
        <v>0.455377465815056</v>
      </c>
      <c r="M39">
        <f t="shared" si="8"/>
        <v>1.7221514047251747</v>
      </c>
      <c r="N39" s="1">
        <v>2</v>
      </c>
      <c r="O39">
        <v>1179</v>
      </c>
      <c r="P39">
        <v>1259</v>
      </c>
      <c r="Q39">
        <v>1484</v>
      </c>
      <c r="R39">
        <f t="shared" si="9"/>
        <v>1307.3333333333333</v>
      </c>
    </row>
    <row r="40" spans="1:18" x14ac:dyDescent="0.2">
      <c r="A40" s="1" t="s">
        <v>1</v>
      </c>
      <c r="B40">
        <v>294</v>
      </c>
      <c r="C40">
        <v>227</v>
      </c>
      <c r="D40">
        <v>222</v>
      </c>
      <c r="E40">
        <v>437</v>
      </c>
      <c r="F40">
        <v>68</v>
      </c>
      <c r="G40">
        <v>64</v>
      </c>
      <c r="H40">
        <v>40</v>
      </c>
      <c r="I40">
        <v>68</v>
      </c>
      <c r="J40">
        <f t="shared" si="5"/>
        <v>1.2257305366013129</v>
      </c>
      <c r="K40">
        <f t="shared" si="6"/>
        <v>0.99437389745550375</v>
      </c>
      <c r="L40">
        <f t="shared" si="7"/>
        <v>1.5542263197875055</v>
      </c>
      <c r="M40">
        <f t="shared" si="8"/>
        <v>1.844363949331427</v>
      </c>
      <c r="N40" s="1">
        <v>5</v>
      </c>
      <c r="O40">
        <v>1530</v>
      </c>
      <c r="P40">
        <v>1557</v>
      </c>
      <c r="Q40">
        <v>1559</v>
      </c>
      <c r="R40">
        <f t="shared" si="9"/>
        <v>1548.6666666666667</v>
      </c>
    </row>
    <row r="41" spans="1:18" x14ac:dyDescent="0.2">
      <c r="A41" s="1" t="s">
        <v>2</v>
      </c>
      <c r="B41">
        <v>929</v>
      </c>
      <c r="C41">
        <v>280</v>
      </c>
      <c r="D41">
        <v>347</v>
      </c>
      <c r="E41">
        <v>335</v>
      </c>
      <c r="F41">
        <v>60</v>
      </c>
      <c r="G41">
        <v>40</v>
      </c>
      <c r="H41">
        <v>80</v>
      </c>
      <c r="I41">
        <v>80</v>
      </c>
      <c r="J41">
        <f t="shared" si="5"/>
        <v>4.5025168414449288</v>
      </c>
      <c r="K41">
        <f t="shared" si="6"/>
        <v>1.9807805470265907</v>
      </c>
      <c r="L41">
        <f t="shared" si="7"/>
        <v>1.2367621116600085</v>
      </c>
      <c r="M41">
        <f t="shared" si="8"/>
        <v>1.1926358122904479</v>
      </c>
      <c r="N41" s="1">
        <v>10</v>
      </c>
      <c r="O41">
        <v>1670</v>
      </c>
      <c r="P41">
        <v>1720</v>
      </c>
      <c r="Q41">
        <v>1741</v>
      </c>
      <c r="R41">
        <f t="shared" si="9"/>
        <v>1710.3333333333333</v>
      </c>
    </row>
    <row r="42" spans="1:18" x14ac:dyDescent="0.2">
      <c r="A42" s="1" t="s">
        <v>3</v>
      </c>
      <c r="B42">
        <v>159</v>
      </c>
      <c r="C42">
        <v>229</v>
      </c>
      <c r="D42">
        <v>203</v>
      </c>
      <c r="E42">
        <v>360</v>
      </c>
      <c r="F42">
        <v>48</v>
      </c>
      <c r="G42">
        <v>60</v>
      </c>
      <c r="H42">
        <v>60</v>
      </c>
      <c r="I42">
        <v>40</v>
      </c>
      <c r="J42">
        <f t="shared" si="5"/>
        <v>0.90908348033926645</v>
      </c>
      <c r="K42">
        <f t="shared" si="6"/>
        <v>1.0704713349235508</v>
      </c>
      <c r="L42">
        <f t="shared" si="7"/>
        <v>0.94299535896704245</v>
      </c>
      <c r="M42">
        <f t="shared" si="8"/>
        <v>2.5691312052873982</v>
      </c>
    </row>
    <row r="43" spans="1:18" x14ac:dyDescent="0.2">
      <c r="A43" s="1" t="s">
        <v>69</v>
      </c>
      <c r="B43">
        <v>116</v>
      </c>
      <c r="C43">
        <v>96</v>
      </c>
      <c r="D43">
        <v>1055</v>
      </c>
      <c r="E43">
        <v>186</v>
      </c>
      <c r="F43">
        <v>28</v>
      </c>
      <c r="G43">
        <v>28</v>
      </c>
      <c r="H43">
        <v>56</v>
      </c>
      <c r="I43">
        <v>56</v>
      </c>
      <c r="J43">
        <f t="shared" si="5"/>
        <v>1.1066595679884792</v>
      </c>
      <c r="K43">
        <f t="shared" si="6"/>
        <v>0.89653433289533357</v>
      </c>
      <c r="L43">
        <f t="shared" si="7"/>
        <v>5.4860196778058317</v>
      </c>
      <c r="M43">
        <f t="shared" si="8"/>
        <v>0.92104894540724436</v>
      </c>
    </row>
    <row r="44" spans="1:18" x14ac:dyDescent="0.2">
      <c r="A44" s="1" t="s">
        <v>4</v>
      </c>
      <c r="B44">
        <v>283</v>
      </c>
      <c r="C44">
        <v>121</v>
      </c>
      <c r="D44">
        <v>99</v>
      </c>
      <c r="E44">
        <v>210</v>
      </c>
      <c r="F44">
        <v>44</v>
      </c>
      <c r="G44">
        <v>64</v>
      </c>
      <c r="H44">
        <v>64</v>
      </c>
      <c r="I44">
        <v>40</v>
      </c>
      <c r="J44">
        <f t="shared" si="5"/>
        <v>1.8207669970103375</v>
      </c>
      <c r="K44">
        <f t="shared" si="6"/>
        <v>0.50714600858327241</v>
      </c>
      <c r="L44">
        <f t="shared" si="7"/>
        <v>0.40602323919469613</v>
      </c>
      <c r="M44">
        <f t="shared" si="8"/>
        <v>1.4659737210483843</v>
      </c>
    </row>
    <row r="45" spans="1:18" x14ac:dyDescent="0.2">
      <c r="A45" s="1" t="s">
        <v>5</v>
      </c>
      <c r="B45">
        <v>665</v>
      </c>
      <c r="C45">
        <v>873</v>
      </c>
      <c r="D45">
        <v>546</v>
      </c>
      <c r="E45">
        <v>1130</v>
      </c>
      <c r="F45">
        <v>100</v>
      </c>
      <c r="G45">
        <v>126</v>
      </c>
      <c r="H45">
        <v>126</v>
      </c>
      <c r="I45">
        <v>120</v>
      </c>
      <c r="J45">
        <f t="shared" si="5"/>
        <v>1.9248872359626907</v>
      </c>
      <c r="K45">
        <f t="shared" si="6"/>
        <v>2.0133110480586756</v>
      </c>
      <c r="L45">
        <f t="shared" si="7"/>
        <v>1.2498560272202464</v>
      </c>
      <c r="M45">
        <f t="shared" si="8"/>
        <v>2.74400209701589</v>
      </c>
    </row>
    <row r="46" spans="1:18" x14ac:dyDescent="0.2">
      <c r="A46" s="1" t="s">
        <v>70</v>
      </c>
      <c r="B46">
        <v>564</v>
      </c>
      <c r="C46">
        <v>1271</v>
      </c>
      <c r="D46">
        <v>861</v>
      </c>
      <c r="F46">
        <v>112</v>
      </c>
      <c r="G46">
        <v>132</v>
      </c>
      <c r="H46">
        <v>80</v>
      </c>
      <c r="J46">
        <f t="shared" si="5"/>
        <v>1.4533662085187351</v>
      </c>
      <c r="K46">
        <f t="shared" si="6"/>
        <v>2.8087800988582865</v>
      </c>
      <c r="L46">
        <f t="shared" si="7"/>
        <v>3.1268386013228531</v>
      </c>
    </row>
    <row r="47" spans="1:18" x14ac:dyDescent="0.2">
      <c r="A47" s="1" t="s">
        <v>6</v>
      </c>
      <c r="B47">
        <v>821</v>
      </c>
      <c r="C47">
        <v>687</v>
      </c>
      <c r="D47">
        <v>786</v>
      </c>
      <c r="E47">
        <v>1252</v>
      </c>
      <c r="F47">
        <v>122</v>
      </c>
      <c r="G47">
        <v>112</v>
      </c>
      <c r="H47">
        <v>123</v>
      </c>
      <c r="I47">
        <v>123</v>
      </c>
      <c r="J47">
        <f t="shared" si="5"/>
        <v>1.9539350404968201</v>
      </c>
      <c r="K47">
        <f t="shared" si="6"/>
        <v>1.7764337574744462</v>
      </c>
      <c r="L47">
        <f t="shared" si="7"/>
        <v>1.8543409627727474</v>
      </c>
      <c r="M47">
        <f t="shared" si="8"/>
        <v>2.9688588763887487</v>
      </c>
    </row>
    <row r="48" spans="1:18" x14ac:dyDescent="0.2">
      <c r="A48" s="1" t="s">
        <v>7</v>
      </c>
      <c r="B48">
        <v>812</v>
      </c>
      <c r="C48">
        <v>60</v>
      </c>
      <c r="D48">
        <v>1074</v>
      </c>
      <c r="E48">
        <v>599</v>
      </c>
      <c r="F48">
        <v>68</v>
      </c>
      <c r="G48">
        <v>76</v>
      </c>
      <c r="H48">
        <v>100</v>
      </c>
      <c r="I48">
        <v>100</v>
      </c>
      <c r="J48">
        <f t="shared" si="5"/>
        <v>3.4666543673299772</v>
      </c>
      <c r="K48">
        <f t="shared" si="6"/>
        <v>0.19095591411019483</v>
      </c>
      <c r="L48">
        <f t="shared" si="7"/>
        <v>3.1280643321060424</v>
      </c>
      <c r="M48">
        <f t="shared" si="8"/>
        <v>1.7307315187366243</v>
      </c>
    </row>
    <row r="49" spans="1:23" x14ac:dyDescent="0.2">
      <c r="A49" s="1" t="s">
        <v>8</v>
      </c>
      <c r="B49">
        <v>927</v>
      </c>
      <c r="C49">
        <v>605</v>
      </c>
      <c r="D49">
        <v>562</v>
      </c>
      <c r="F49">
        <v>108</v>
      </c>
      <c r="G49">
        <v>100</v>
      </c>
      <c r="H49">
        <v>114</v>
      </c>
      <c r="J49">
        <f t="shared" si="5"/>
        <v>2.4959505539669897</v>
      </c>
      <c r="K49">
        <f t="shared" si="6"/>
        <v>1.7483820384844486</v>
      </c>
      <c r="L49">
        <f t="shared" si="7"/>
        <v>1.4227075850512063</v>
      </c>
    </row>
    <row r="50" spans="1:23" x14ac:dyDescent="0.2">
      <c r="A50" s="1" t="s">
        <v>9</v>
      </c>
      <c r="B50">
        <v>733</v>
      </c>
      <c r="C50">
        <v>997</v>
      </c>
      <c r="D50">
        <v>1259</v>
      </c>
      <c r="E50">
        <v>1186</v>
      </c>
      <c r="F50">
        <v>100</v>
      </c>
      <c r="G50">
        <v>126</v>
      </c>
      <c r="H50">
        <v>129</v>
      </c>
      <c r="I50">
        <v>129</v>
      </c>
      <c r="J50">
        <f t="shared" si="5"/>
        <v>2.1249264597713653</v>
      </c>
      <c r="K50">
        <f t="shared" si="6"/>
        <v>2.3028169275203423</v>
      </c>
      <c r="L50">
        <f t="shared" si="7"/>
        <v>2.8467354193777434</v>
      </c>
    </row>
    <row r="51" spans="1:23" x14ac:dyDescent="0.2">
      <c r="A51" s="1" t="s">
        <v>10</v>
      </c>
      <c r="B51">
        <v>1307</v>
      </c>
      <c r="C51">
        <v>93</v>
      </c>
      <c r="D51">
        <v>1096</v>
      </c>
      <c r="E51">
        <v>1092</v>
      </c>
      <c r="F51">
        <v>99</v>
      </c>
      <c r="G51">
        <v>80</v>
      </c>
      <c r="H51">
        <v>106</v>
      </c>
      <c r="I51">
        <v>16</v>
      </c>
      <c r="J51">
        <f t="shared" si="5"/>
        <v>3.8520129787675583</v>
      </c>
      <c r="K51">
        <f t="shared" si="6"/>
        <v>0.30275544167097668</v>
      </c>
      <c r="L51">
        <f t="shared" si="7"/>
        <v>3.0120593438818219</v>
      </c>
      <c r="M51">
        <f t="shared" si="8"/>
        <v>19.881349320934468</v>
      </c>
    </row>
    <row r="52" spans="1:23" x14ac:dyDescent="0.2">
      <c r="A52" s="1" t="s">
        <v>11</v>
      </c>
      <c r="B52">
        <v>743</v>
      </c>
      <c r="C52">
        <v>861</v>
      </c>
      <c r="D52">
        <v>590</v>
      </c>
      <c r="E52">
        <v>884</v>
      </c>
      <c r="F52">
        <v>122</v>
      </c>
      <c r="G52">
        <v>122</v>
      </c>
      <c r="H52">
        <v>96</v>
      </c>
      <c r="I52">
        <v>84</v>
      </c>
      <c r="J52">
        <f t="shared" si="5"/>
        <v>1.7658557317085295</v>
      </c>
      <c r="K52">
        <f t="shared" si="6"/>
        <v>2.0503859680805592</v>
      </c>
      <c r="L52">
        <f t="shared" si="7"/>
        <v>1.7752663949113419</v>
      </c>
      <c r="M52">
        <f t="shared" si="8"/>
        <v>3.0584895318550895</v>
      </c>
    </row>
    <row r="53" spans="1:23" x14ac:dyDescent="0.2">
      <c r="A53" s="1" t="s">
        <v>12</v>
      </c>
      <c r="B53">
        <v>359</v>
      </c>
      <c r="C53">
        <v>408</v>
      </c>
      <c r="D53">
        <v>899</v>
      </c>
      <c r="E53">
        <v>611</v>
      </c>
      <c r="F53">
        <v>64</v>
      </c>
      <c r="G53">
        <v>88</v>
      </c>
      <c r="H53">
        <v>104</v>
      </c>
      <c r="I53">
        <v>104</v>
      </c>
      <c r="J53">
        <f t="shared" si="5"/>
        <v>1.6011105137869612</v>
      </c>
      <c r="K53">
        <f t="shared" si="6"/>
        <v>1.3282461819290377</v>
      </c>
      <c r="L53">
        <f t="shared" si="7"/>
        <v>2.5127476020459958</v>
      </c>
      <c r="M53">
        <f t="shared" si="8"/>
        <v>1.6981082290694931</v>
      </c>
    </row>
    <row r="54" spans="1:23" x14ac:dyDescent="0.2">
      <c r="A54" s="1" t="s">
        <v>13</v>
      </c>
      <c r="B54">
        <v>816</v>
      </c>
      <c r="C54">
        <v>563</v>
      </c>
      <c r="D54">
        <v>808</v>
      </c>
      <c r="E54">
        <v>885</v>
      </c>
      <c r="F54">
        <v>80</v>
      </c>
      <c r="G54">
        <v>52</v>
      </c>
      <c r="H54">
        <v>52</v>
      </c>
      <c r="I54">
        <v>56</v>
      </c>
      <c r="J54">
        <f t="shared" si="5"/>
        <v>2.9613649786870009</v>
      </c>
      <c r="K54">
        <f t="shared" si="6"/>
        <v>3.1246700004801524</v>
      </c>
      <c r="L54">
        <f t="shared" si="7"/>
        <v>4.5106883781137856</v>
      </c>
      <c r="M54">
        <f t="shared" si="8"/>
        <v>4.5929874286599626</v>
      </c>
    </row>
    <row r="55" spans="1:23" x14ac:dyDescent="0.2">
      <c r="A55" s="1" t="s">
        <v>14</v>
      </c>
      <c r="B55">
        <v>791</v>
      </c>
      <c r="C55">
        <v>1008</v>
      </c>
      <c r="D55">
        <v>974</v>
      </c>
      <c r="E55">
        <v>859</v>
      </c>
      <c r="F55">
        <v>102</v>
      </c>
      <c r="G55">
        <v>170</v>
      </c>
      <c r="H55">
        <v>100</v>
      </c>
      <c r="I55">
        <v>166</v>
      </c>
      <c r="J55">
        <f t="shared" si="5"/>
        <v>2.2505374026147056</v>
      </c>
      <c r="K55">
        <f t="shared" si="6"/>
        <v>1.725828596988221</v>
      </c>
      <c r="L55">
        <f t="shared" si="7"/>
        <v>2.8338890029756385</v>
      </c>
      <c r="M55">
        <f t="shared" si="8"/>
        <v>1.503365888238358</v>
      </c>
    </row>
    <row r="56" spans="1:23" x14ac:dyDescent="0.2">
      <c r="A56" s="1" t="s">
        <v>15</v>
      </c>
    </row>
    <row r="58" spans="1:23" ht="21" x14ac:dyDescent="0.25">
      <c r="A58" s="3" t="s">
        <v>46</v>
      </c>
      <c r="H58" s="5" t="s">
        <v>47</v>
      </c>
      <c r="Q58" s="6" t="s">
        <v>48</v>
      </c>
    </row>
    <row r="60" spans="1:23" x14ac:dyDescent="0.2">
      <c r="B60" s="1" t="s">
        <v>49</v>
      </c>
      <c r="F60" s="1" t="s">
        <v>27</v>
      </c>
      <c r="J60" s="1" t="s">
        <v>51</v>
      </c>
      <c r="N60" s="1" t="s">
        <v>50</v>
      </c>
      <c r="S60" s="1" t="s">
        <v>52</v>
      </c>
    </row>
    <row r="61" spans="1:23" x14ac:dyDescent="0.2">
      <c r="A61" s="1" t="s">
        <v>16</v>
      </c>
      <c r="B61" s="1" t="s">
        <v>20</v>
      </c>
      <c r="C61" s="1" t="s">
        <v>21</v>
      </c>
      <c r="D61" s="4" t="s">
        <v>22</v>
      </c>
      <c r="F61" s="1" t="s">
        <v>20</v>
      </c>
      <c r="G61" s="1" t="s">
        <v>21</v>
      </c>
      <c r="H61" s="4" t="s">
        <v>22</v>
      </c>
      <c r="J61" s="1" t="s">
        <v>20</v>
      </c>
      <c r="K61" s="1" t="s">
        <v>21</v>
      </c>
      <c r="L61" s="4" t="s">
        <v>22</v>
      </c>
      <c r="N61" s="1" t="s">
        <v>20</v>
      </c>
      <c r="O61" s="1" t="s">
        <v>21</v>
      </c>
      <c r="P61" s="4" t="s">
        <v>22</v>
      </c>
      <c r="S61" s="1" t="s">
        <v>31</v>
      </c>
      <c r="T61" s="1" t="s">
        <v>20</v>
      </c>
      <c r="U61" s="1" t="s">
        <v>21</v>
      </c>
      <c r="V61" s="4" t="s">
        <v>22</v>
      </c>
      <c r="W61" s="1" t="s">
        <v>33</v>
      </c>
    </row>
    <row r="62" spans="1:23" x14ac:dyDescent="0.2">
      <c r="A62" s="1" t="s">
        <v>66</v>
      </c>
      <c r="B62">
        <v>0.28100000000000003</v>
      </c>
      <c r="C62">
        <v>0.309</v>
      </c>
      <c r="D62">
        <v>0.253</v>
      </c>
      <c r="F62">
        <v>294</v>
      </c>
      <c r="G62">
        <v>311</v>
      </c>
      <c r="H62">
        <v>286</v>
      </c>
      <c r="J62">
        <f xml:space="preserve"> (B62-0.2463333)/0.00655128</f>
        <v>5.2915918721227033</v>
      </c>
      <c r="K62">
        <f xml:space="preserve"> (C62-0.2463333)/0.00655128</f>
        <v>9.5655658130930128</v>
      </c>
      <c r="L62">
        <f xml:space="preserve"> (D62-0.2463333)/0.00655128</f>
        <v>1.0176179311523852</v>
      </c>
      <c r="N62">
        <f xml:space="preserve"> (J62/F62)*100</f>
        <v>1.7998611809941167</v>
      </c>
      <c r="O62">
        <f t="shared" ref="O62:P77" si="10" xml:space="preserve"> (K62/G62)*100</f>
        <v>3.0757446344350523</v>
      </c>
      <c r="P62">
        <f t="shared" si="10"/>
        <v>0.35581046543789691</v>
      </c>
      <c r="S62" s="1">
        <v>0</v>
      </c>
      <c r="T62">
        <v>0.245</v>
      </c>
      <c r="U62">
        <v>0.247</v>
      </c>
      <c r="V62">
        <v>0.247</v>
      </c>
      <c r="W62">
        <f xml:space="preserve"> (T62+U62+V62)/3</f>
        <v>0.24633333333333332</v>
      </c>
    </row>
    <row r="63" spans="1:23" x14ac:dyDescent="0.2">
      <c r="A63" s="1" t="s">
        <v>67</v>
      </c>
      <c r="B63">
        <v>0.28699999999999998</v>
      </c>
      <c r="C63">
        <v>0.32400000000000001</v>
      </c>
      <c r="D63">
        <v>0.29399999999999998</v>
      </c>
      <c r="F63">
        <v>152</v>
      </c>
      <c r="G63">
        <v>238</v>
      </c>
      <c r="H63">
        <v>300</v>
      </c>
      <c r="J63">
        <f t="shared" ref="J63:J79" si="11" xml:space="preserve"> (B63-0.2463333)/0.00655128</f>
        <v>6.2074434309020488</v>
      </c>
      <c r="K63">
        <f t="shared" ref="K63:K79" si="12" xml:space="preserve"> (C63-0.2463333)/0.00655128</f>
        <v>11.855194710041397</v>
      </c>
      <c r="L63">
        <f t="shared" ref="L63:L79" si="13" xml:space="preserve"> (D63-0.2463333)/0.00655128</f>
        <v>7.2759369161446283</v>
      </c>
      <c r="N63">
        <f t="shared" ref="N63:P79" si="14" xml:space="preserve"> (J63/F63)*100</f>
        <v>4.083844362435558</v>
      </c>
      <c r="O63">
        <f t="shared" si="10"/>
        <v>4.9811742479165533</v>
      </c>
      <c r="P63">
        <f t="shared" si="10"/>
        <v>2.4253123053815431</v>
      </c>
      <c r="S63" s="1">
        <v>10</v>
      </c>
      <c r="T63">
        <v>0.45500000000000002</v>
      </c>
      <c r="U63">
        <v>0.378</v>
      </c>
      <c r="V63">
        <v>0.41399999999999998</v>
      </c>
      <c r="W63">
        <f t="shared" ref="W63:W68" si="15" xml:space="preserve"> (T63+U63+V63)/3</f>
        <v>0.41566666666666663</v>
      </c>
    </row>
    <row r="64" spans="1:23" x14ac:dyDescent="0.2">
      <c r="A64" s="1" t="s">
        <v>68</v>
      </c>
      <c r="B64">
        <v>0.27500000000000002</v>
      </c>
      <c r="C64">
        <v>0.311</v>
      </c>
      <c r="D64">
        <v>0.29199999999999998</v>
      </c>
      <c r="F64">
        <v>192</v>
      </c>
      <c r="G64">
        <v>192</v>
      </c>
      <c r="H64">
        <v>136</v>
      </c>
      <c r="J64">
        <f t="shared" si="11"/>
        <v>4.3757403133433499</v>
      </c>
      <c r="K64">
        <f t="shared" si="12"/>
        <v>9.8708496660194651</v>
      </c>
      <c r="L64">
        <f t="shared" si="13"/>
        <v>6.9706530632181769</v>
      </c>
      <c r="N64">
        <f t="shared" si="14"/>
        <v>2.2790314131996614</v>
      </c>
      <c r="O64">
        <f t="shared" si="10"/>
        <v>5.1410675343851384</v>
      </c>
      <c r="P64">
        <f t="shared" si="10"/>
        <v>5.125480193542777</v>
      </c>
      <c r="S64" s="1">
        <v>20</v>
      </c>
      <c r="T64">
        <v>0.80700000000000005</v>
      </c>
      <c r="U64">
        <v>0.70599999999999996</v>
      </c>
      <c r="V64">
        <v>0.81399999999999995</v>
      </c>
      <c r="W64">
        <f t="shared" si="15"/>
        <v>0.77566666666666662</v>
      </c>
    </row>
    <row r="65" spans="1:23" x14ac:dyDescent="0.2">
      <c r="A65" s="1" t="s">
        <v>0</v>
      </c>
      <c r="B65">
        <v>0.26300000000000001</v>
      </c>
      <c r="C65">
        <v>0.29799999999999999</v>
      </c>
      <c r="D65">
        <v>0.34</v>
      </c>
      <c r="F65">
        <v>232</v>
      </c>
      <c r="G65">
        <v>264</v>
      </c>
      <c r="H65">
        <v>160</v>
      </c>
      <c r="J65">
        <f t="shared" si="11"/>
        <v>2.5440371957846417</v>
      </c>
      <c r="K65">
        <f t="shared" si="12"/>
        <v>7.8865046219975312</v>
      </c>
      <c r="L65">
        <f t="shared" si="13"/>
        <v>14.297465533453009</v>
      </c>
      <c r="N65">
        <f t="shared" si="14"/>
        <v>1.0965677568037249</v>
      </c>
      <c r="O65">
        <f t="shared" si="10"/>
        <v>2.9873123568172466</v>
      </c>
      <c r="P65">
        <f t="shared" si="10"/>
        <v>8.9359159584081311</v>
      </c>
      <c r="S65" s="1">
        <v>40</v>
      </c>
      <c r="T65">
        <v>1.3859999999999999</v>
      </c>
      <c r="U65">
        <v>1.3420000000000001</v>
      </c>
      <c r="V65">
        <v>1.2270000000000001</v>
      </c>
      <c r="W65">
        <f t="shared" si="15"/>
        <v>1.3183333333333334</v>
      </c>
    </row>
    <row r="66" spans="1:23" x14ac:dyDescent="0.2">
      <c r="A66" s="1" t="s">
        <v>1</v>
      </c>
      <c r="B66">
        <v>0.29499999999999998</v>
      </c>
      <c r="C66">
        <v>0.27900000000000003</v>
      </c>
      <c r="D66">
        <v>0.28700000000000003</v>
      </c>
      <c r="F66">
        <v>136</v>
      </c>
      <c r="G66">
        <v>128</v>
      </c>
      <c r="H66">
        <v>96</v>
      </c>
      <c r="J66">
        <f t="shared" si="11"/>
        <v>7.4285788426078545</v>
      </c>
      <c r="K66">
        <f t="shared" si="12"/>
        <v>4.9863080191962519</v>
      </c>
      <c r="L66">
        <f t="shared" si="13"/>
        <v>6.2074434309020576</v>
      </c>
      <c r="N66">
        <f t="shared" si="14"/>
        <v>5.4621903254469517</v>
      </c>
      <c r="O66">
        <f t="shared" si="10"/>
        <v>3.8955531399970718</v>
      </c>
      <c r="P66">
        <f t="shared" si="10"/>
        <v>6.4660869071896432</v>
      </c>
      <c r="S66" s="1">
        <v>100</v>
      </c>
      <c r="T66">
        <v>1.988</v>
      </c>
      <c r="U66">
        <v>1.804</v>
      </c>
      <c r="V66">
        <v>2.3119999999999998</v>
      </c>
      <c r="W66">
        <f t="shared" si="15"/>
        <v>2.0346666666666664</v>
      </c>
    </row>
    <row r="67" spans="1:23" x14ac:dyDescent="0.2">
      <c r="A67" s="1" t="s">
        <v>2</v>
      </c>
      <c r="B67">
        <v>0.27400000000000002</v>
      </c>
      <c r="C67">
        <v>0.27700000000000002</v>
      </c>
      <c r="D67">
        <v>0.27100000000000002</v>
      </c>
      <c r="F67">
        <v>120</v>
      </c>
      <c r="G67">
        <v>80</v>
      </c>
      <c r="H67">
        <v>160</v>
      </c>
      <c r="J67">
        <f t="shared" si="11"/>
        <v>4.2230983868801237</v>
      </c>
      <c r="K67">
        <f t="shared" si="12"/>
        <v>4.6810241662698004</v>
      </c>
      <c r="L67">
        <f t="shared" si="13"/>
        <v>3.765172607490447</v>
      </c>
      <c r="N67">
        <f t="shared" si="14"/>
        <v>3.5192486557334361</v>
      </c>
      <c r="O67">
        <f t="shared" si="10"/>
        <v>5.8512802078372506</v>
      </c>
      <c r="P67">
        <f t="shared" si="10"/>
        <v>2.3532328796815292</v>
      </c>
      <c r="S67" s="1">
        <v>200</v>
      </c>
      <c r="T67">
        <v>2.3650000000000002</v>
      </c>
      <c r="U67">
        <v>2.1840000000000002</v>
      </c>
      <c r="V67">
        <v>1.74</v>
      </c>
      <c r="W67">
        <f t="shared" si="15"/>
        <v>2.0963333333333334</v>
      </c>
    </row>
    <row r="68" spans="1:23" x14ac:dyDescent="0.2">
      <c r="A68" s="1" t="s">
        <v>3</v>
      </c>
      <c r="B68">
        <v>0.253</v>
      </c>
      <c r="C68">
        <v>0.27500000000000002</v>
      </c>
      <c r="D68">
        <v>0.26400000000000001</v>
      </c>
      <c r="F68">
        <v>96</v>
      </c>
      <c r="G68">
        <v>120</v>
      </c>
      <c r="H68">
        <v>80</v>
      </c>
      <c r="J68">
        <f t="shared" si="11"/>
        <v>1.0176179311523852</v>
      </c>
      <c r="K68">
        <f t="shared" si="12"/>
        <v>4.3757403133433499</v>
      </c>
      <c r="L68">
        <f t="shared" si="13"/>
        <v>2.6966791222478674</v>
      </c>
      <c r="N68">
        <f t="shared" si="14"/>
        <v>1.0600186782837346</v>
      </c>
      <c r="O68">
        <f t="shared" si="10"/>
        <v>3.6464502611194582</v>
      </c>
      <c r="P68">
        <f t="shared" si="10"/>
        <v>3.3708489028098345</v>
      </c>
      <c r="S68" s="1">
        <v>400</v>
      </c>
      <c r="T68">
        <v>3.0670000000000002</v>
      </c>
      <c r="U68">
        <v>3.08</v>
      </c>
      <c r="V68">
        <v>3.133</v>
      </c>
      <c r="W68">
        <f t="shared" si="15"/>
        <v>3.0933333333333337</v>
      </c>
    </row>
    <row r="69" spans="1:23" x14ac:dyDescent="0.2">
      <c r="A69" s="1" t="s">
        <v>4</v>
      </c>
      <c r="B69">
        <v>0.27800000000000002</v>
      </c>
      <c r="C69">
        <v>0.32800000000000001</v>
      </c>
      <c r="D69">
        <v>0.311</v>
      </c>
      <c r="F69">
        <v>88</v>
      </c>
      <c r="G69">
        <v>128</v>
      </c>
      <c r="H69">
        <v>80</v>
      </c>
      <c r="J69">
        <f t="shared" si="11"/>
        <v>4.8336660927330266</v>
      </c>
      <c r="K69">
        <f t="shared" si="12"/>
        <v>12.4657624158943</v>
      </c>
      <c r="L69">
        <f t="shared" si="13"/>
        <v>9.8708496660194651</v>
      </c>
      <c r="N69">
        <f t="shared" si="14"/>
        <v>5.4928023781057123</v>
      </c>
      <c r="O69">
        <f t="shared" si="10"/>
        <v>9.7388768874174225</v>
      </c>
      <c r="P69">
        <f t="shared" si="10"/>
        <v>12.338562082524332</v>
      </c>
    </row>
    <row r="70" spans="1:23" x14ac:dyDescent="0.2">
      <c r="A70" s="1" t="s">
        <v>5</v>
      </c>
      <c r="B70">
        <v>0.27300000000000002</v>
      </c>
      <c r="C70">
        <v>0.29199999999999998</v>
      </c>
      <c r="D70">
        <v>0.27600000000000002</v>
      </c>
      <c r="F70">
        <v>400</v>
      </c>
      <c r="G70">
        <v>504</v>
      </c>
      <c r="H70">
        <v>240</v>
      </c>
      <c r="J70">
        <f t="shared" si="11"/>
        <v>4.0704564604168985</v>
      </c>
      <c r="K70">
        <f t="shared" si="12"/>
        <v>6.9706530632181769</v>
      </c>
      <c r="L70">
        <f t="shared" si="13"/>
        <v>4.5283822398065752</v>
      </c>
      <c r="N70">
        <f t="shared" si="14"/>
        <v>1.0176141151042246</v>
      </c>
      <c r="O70">
        <f t="shared" si="10"/>
        <v>1.3830660839718605</v>
      </c>
      <c r="P70">
        <f t="shared" si="10"/>
        <v>1.8868259332527397</v>
      </c>
      <c r="V70" s="1" t="s">
        <v>53</v>
      </c>
      <c r="W70">
        <f>SLOPE(W62:W68,S62:S68)</f>
        <v>6.5512820512820518E-3</v>
      </c>
    </row>
    <row r="71" spans="1:23" x14ac:dyDescent="0.2">
      <c r="A71" s="1" t="s">
        <v>6</v>
      </c>
      <c r="B71">
        <v>0.26900000000000002</v>
      </c>
      <c r="C71">
        <v>0.25600000000000001</v>
      </c>
      <c r="D71">
        <v>0.25</v>
      </c>
      <c r="F71">
        <v>244</v>
      </c>
      <c r="G71">
        <v>224</v>
      </c>
      <c r="H71">
        <v>205</v>
      </c>
      <c r="J71">
        <f t="shared" si="11"/>
        <v>3.4598887545639956</v>
      </c>
      <c r="K71">
        <f t="shared" si="12"/>
        <v>1.4755437105420621</v>
      </c>
      <c r="L71">
        <f t="shared" si="13"/>
        <v>0.55969215176270826</v>
      </c>
      <c r="N71">
        <f t="shared" si="14"/>
        <v>1.4179871944934408</v>
      </c>
      <c r="O71">
        <f t="shared" si="10"/>
        <v>0.65872487077770625</v>
      </c>
      <c r="P71">
        <f t="shared" si="10"/>
        <v>0.27302056183546747</v>
      </c>
    </row>
    <row r="72" spans="1:23" x14ac:dyDescent="0.2">
      <c r="A72" s="1" t="s">
        <v>7</v>
      </c>
      <c r="B72">
        <v>0.27500000000000002</v>
      </c>
      <c r="C72">
        <v>0.29499999999999998</v>
      </c>
      <c r="D72">
        <v>0.28499999999999998</v>
      </c>
      <c r="F72">
        <v>136</v>
      </c>
      <c r="G72">
        <v>152</v>
      </c>
      <c r="H72">
        <v>200</v>
      </c>
      <c r="J72">
        <f t="shared" si="11"/>
        <v>4.3757403133433499</v>
      </c>
      <c r="K72">
        <f t="shared" si="12"/>
        <v>7.4285788426078545</v>
      </c>
      <c r="L72">
        <f t="shared" si="13"/>
        <v>5.9021595779755973</v>
      </c>
      <c r="N72">
        <f t="shared" si="14"/>
        <v>3.2174561127524632</v>
      </c>
      <c r="O72">
        <f t="shared" si="10"/>
        <v>4.8872229227683253</v>
      </c>
      <c r="P72">
        <f t="shared" si="10"/>
        <v>2.9510797889877987</v>
      </c>
    </row>
    <row r="73" spans="1:23" x14ac:dyDescent="0.2">
      <c r="A73" s="1" t="s">
        <v>8</v>
      </c>
      <c r="B73">
        <v>0.27500000000000002</v>
      </c>
      <c r="C73">
        <v>0.3</v>
      </c>
      <c r="D73">
        <v>0.28100000000000003</v>
      </c>
      <c r="F73">
        <v>216</v>
      </c>
      <c r="G73">
        <v>200</v>
      </c>
      <c r="H73">
        <v>228</v>
      </c>
      <c r="J73">
        <f t="shared" si="11"/>
        <v>4.3757403133433499</v>
      </c>
      <c r="K73">
        <f t="shared" si="12"/>
        <v>8.1917884749239818</v>
      </c>
      <c r="L73">
        <f t="shared" si="13"/>
        <v>5.2915918721227033</v>
      </c>
      <c r="N73">
        <f t="shared" si="14"/>
        <v>2.025805700621921</v>
      </c>
      <c r="O73">
        <f t="shared" si="10"/>
        <v>4.0958942374619909</v>
      </c>
      <c r="P73">
        <f t="shared" si="10"/>
        <v>2.3208736281239926</v>
      </c>
    </row>
    <row r="74" spans="1:23" x14ac:dyDescent="0.2">
      <c r="A74" s="1" t="s">
        <v>9</v>
      </c>
      <c r="B74">
        <v>0.27500000000000002</v>
      </c>
      <c r="C74">
        <v>0.30599999999999999</v>
      </c>
      <c r="D74">
        <v>0.26100000000000001</v>
      </c>
      <c r="F74">
        <v>200</v>
      </c>
      <c r="G74">
        <v>210</v>
      </c>
      <c r="H74">
        <v>215</v>
      </c>
      <c r="J74">
        <f t="shared" si="11"/>
        <v>4.3757403133433499</v>
      </c>
      <c r="K74">
        <f t="shared" si="12"/>
        <v>9.107640033703337</v>
      </c>
      <c r="L74">
        <f t="shared" si="13"/>
        <v>2.2387533428581903</v>
      </c>
      <c r="N74">
        <f t="shared" si="14"/>
        <v>2.1878701566716749</v>
      </c>
      <c r="O74">
        <f t="shared" si="10"/>
        <v>4.3369714446206364</v>
      </c>
      <c r="P74">
        <f t="shared" si="10"/>
        <v>1.0412806245852047</v>
      </c>
    </row>
    <row r="75" spans="1:23" x14ac:dyDescent="0.2">
      <c r="A75" s="1" t="s">
        <v>10</v>
      </c>
      <c r="B75">
        <v>0.32200000000000001</v>
      </c>
      <c r="C75">
        <v>0.28399999999999997</v>
      </c>
      <c r="D75">
        <v>0.27500000000000002</v>
      </c>
      <c r="F75">
        <v>198</v>
      </c>
      <c r="G75">
        <v>110</v>
      </c>
      <c r="H75">
        <v>204</v>
      </c>
      <c r="J75">
        <f t="shared" si="11"/>
        <v>11.549910857114947</v>
      </c>
      <c r="K75">
        <f t="shared" si="12"/>
        <v>5.749517651512372</v>
      </c>
      <c r="L75">
        <f t="shared" si="13"/>
        <v>4.3757403133433499</v>
      </c>
      <c r="N75">
        <f t="shared" si="14"/>
        <v>5.8332883116742149</v>
      </c>
      <c r="O75">
        <f t="shared" si="10"/>
        <v>5.2268342286476113</v>
      </c>
      <c r="P75">
        <f t="shared" si="10"/>
        <v>2.1449707418349755</v>
      </c>
    </row>
    <row r="76" spans="1:23" x14ac:dyDescent="0.2">
      <c r="A76" s="1" t="s">
        <v>11</v>
      </c>
      <c r="B76">
        <v>0.29799999999999999</v>
      </c>
      <c r="C76">
        <v>0.27900000000000003</v>
      </c>
      <c r="D76">
        <v>0.28399999999999997</v>
      </c>
      <c r="F76">
        <v>196</v>
      </c>
      <c r="G76">
        <v>196</v>
      </c>
      <c r="H76">
        <v>168</v>
      </c>
      <c r="J76">
        <f t="shared" si="11"/>
        <v>7.8865046219975312</v>
      </c>
      <c r="K76">
        <f t="shared" si="12"/>
        <v>4.9863080191962519</v>
      </c>
      <c r="L76">
        <f t="shared" si="13"/>
        <v>5.749517651512372</v>
      </c>
      <c r="N76">
        <f t="shared" si="14"/>
        <v>4.0237268479579242</v>
      </c>
      <c r="O76">
        <f t="shared" si="10"/>
        <v>2.5440347036715569</v>
      </c>
      <c r="P76">
        <f t="shared" si="10"/>
        <v>3.4223319354240314</v>
      </c>
    </row>
    <row r="77" spans="1:23" x14ac:dyDescent="0.2">
      <c r="A77" s="1" t="s">
        <v>12</v>
      </c>
      <c r="B77">
        <v>0.28599999999999998</v>
      </c>
      <c r="C77">
        <v>0.29199999999999998</v>
      </c>
      <c r="D77">
        <v>0.30299999999999999</v>
      </c>
      <c r="F77">
        <v>128</v>
      </c>
      <c r="G77">
        <v>176</v>
      </c>
      <c r="H77">
        <v>208</v>
      </c>
      <c r="J77">
        <f t="shared" si="11"/>
        <v>6.0548015044388235</v>
      </c>
      <c r="K77">
        <f t="shared" si="12"/>
        <v>6.9706530632181769</v>
      </c>
      <c r="L77">
        <f t="shared" si="13"/>
        <v>8.6497142543136594</v>
      </c>
      <c r="N77">
        <f t="shared" si="14"/>
        <v>4.7303136753428312</v>
      </c>
      <c r="O77">
        <f t="shared" si="10"/>
        <v>3.9605983313739643</v>
      </c>
      <c r="P77">
        <f t="shared" si="10"/>
        <v>4.1585164684200286</v>
      </c>
    </row>
    <row r="78" spans="1:23" x14ac:dyDescent="0.2">
      <c r="A78" s="1" t="s">
        <v>13</v>
      </c>
      <c r="B78">
        <v>0.30199999999999999</v>
      </c>
      <c r="C78">
        <v>0.28999999999999998</v>
      </c>
      <c r="D78">
        <v>0.29599999999999999</v>
      </c>
      <c r="F78">
        <v>160</v>
      </c>
      <c r="G78">
        <v>104</v>
      </c>
      <c r="H78">
        <v>112</v>
      </c>
      <c r="J78">
        <f t="shared" si="11"/>
        <v>8.4970723278504341</v>
      </c>
      <c r="K78">
        <f t="shared" si="12"/>
        <v>6.6653692102917255</v>
      </c>
      <c r="L78">
        <f t="shared" si="13"/>
        <v>7.5812207690710798</v>
      </c>
      <c r="N78">
        <f t="shared" si="14"/>
        <v>5.310670204906522</v>
      </c>
      <c r="O78">
        <f t="shared" si="14"/>
        <v>6.409008856049736</v>
      </c>
      <c r="P78">
        <f t="shared" si="14"/>
        <v>6.7689471152420353</v>
      </c>
    </row>
    <row r="79" spans="1:23" x14ac:dyDescent="0.2">
      <c r="A79" s="1" t="s">
        <v>14</v>
      </c>
      <c r="B79">
        <v>0.37</v>
      </c>
      <c r="C79">
        <v>0.26200000000000001</v>
      </c>
      <c r="D79">
        <v>0.316</v>
      </c>
      <c r="F79">
        <v>270</v>
      </c>
      <c r="G79">
        <v>100</v>
      </c>
      <c r="H79">
        <v>249</v>
      </c>
      <c r="J79">
        <f t="shared" si="11"/>
        <v>18.876723327349769</v>
      </c>
      <c r="K79">
        <f t="shared" si="12"/>
        <v>2.391395269321416</v>
      </c>
      <c r="L79">
        <f t="shared" si="13"/>
        <v>10.634059298335593</v>
      </c>
      <c r="N79">
        <f t="shared" si="14"/>
        <v>6.9913790101295437</v>
      </c>
      <c r="O79">
        <f t="shared" si="14"/>
        <v>2.391395269321416</v>
      </c>
      <c r="P79">
        <f t="shared" si="14"/>
        <v>4.2707065455163029</v>
      </c>
    </row>
    <row r="80" spans="1:23" x14ac:dyDescent="0.2">
      <c r="A80" s="1"/>
    </row>
    <row r="81" spans="1:1" x14ac:dyDescent="0.2">
      <c r="A81" s="1"/>
    </row>
    <row r="82" spans="1:1" x14ac:dyDescent="0.2">
      <c r="A82" s="1"/>
    </row>
  </sheetData>
  <hyperlinks>
    <hyperlink ref="Q4" r:id="rId1" xr:uid="{00000000-0004-0000-0200-000000000000}"/>
    <hyperlink ref="Q58" r:id="rId2" xr:uid="{00000000-0004-0000-0200-000001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W77"/>
  <sheetViews>
    <sheetView topLeftCell="A28" workbookViewId="0">
      <selection activeCell="N43" sqref="N43"/>
    </sheetView>
  </sheetViews>
  <sheetFormatPr baseColWidth="10" defaultRowHeight="16" x14ac:dyDescent="0.2"/>
  <sheetData>
    <row r="2" spans="1:18" ht="31" x14ac:dyDescent="0.35">
      <c r="A2" s="2" t="s">
        <v>71</v>
      </c>
    </row>
    <row r="4" spans="1:18" ht="21" x14ac:dyDescent="0.25">
      <c r="A4" s="3" t="s">
        <v>18</v>
      </c>
      <c r="G4" s="5" t="s">
        <v>29</v>
      </c>
      <c r="O4" t="s">
        <v>35</v>
      </c>
    </row>
    <row r="6" spans="1:18" x14ac:dyDescent="0.2">
      <c r="B6" s="1" t="s">
        <v>19</v>
      </c>
      <c r="F6" s="1" t="s">
        <v>27</v>
      </c>
      <c r="J6" s="1" t="s">
        <v>28</v>
      </c>
      <c r="N6" s="1" t="s">
        <v>30</v>
      </c>
    </row>
    <row r="7" spans="1:18" x14ac:dyDescent="0.2">
      <c r="A7" s="1" t="s">
        <v>16</v>
      </c>
      <c r="B7" s="1" t="s">
        <v>20</v>
      </c>
      <c r="C7" s="1" t="s">
        <v>21</v>
      </c>
      <c r="D7" s="4" t="s">
        <v>22</v>
      </c>
      <c r="F7" s="1" t="s">
        <v>20</v>
      </c>
      <c r="G7" s="1" t="s">
        <v>21</v>
      </c>
      <c r="H7" s="4" t="s">
        <v>22</v>
      </c>
      <c r="J7" s="1" t="s">
        <v>20</v>
      </c>
      <c r="K7" s="1" t="s">
        <v>21</v>
      </c>
      <c r="L7" s="4" t="s">
        <v>22</v>
      </c>
      <c r="N7" s="1" t="s">
        <v>31</v>
      </c>
      <c r="O7" s="1" t="s">
        <v>20</v>
      </c>
      <c r="P7" s="1" t="s">
        <v>21</v>
      </c>
      <c r="Q7" s="4" t="s">
        <v>22</v>
      </c>
      <c r="R7" s="1" t="s">
        <v>33</v>
      </c>
    </row>
    <row r="8" spans="1:18" x14ac:dyDescent="0.2">
      <c r="A8" s="1" t="s">
        <v>66</v>
      </c>
      <c r="B8">
        <v>335</v>
      </c>
      <c r="C8">
        <v>431</v>
      </c>
      <c r="D8">
        <v>418</v>
      </c>
      <c r="F8">
        <v>104</v>
      </c>
      <c r="G8">
        <v>128</v>
      </c>
      <c r="H8">
        <v>128</v>
      </c>
      <c r="J8">
        <f xml:space="preserve"> ((B8-11.6666667)/F8)/(((1953.33333-11.6666667)*2)/10)*100</f>
        <v>0.80059425683549723</v>
      </c>
      <c r="K8">
        <f xml:space="preserve"> ((C8-11.6666667)/G8)/(((1953.33333-11.6666667)*2)/10)*100</f>
        <v>0.84361588122401632</v>
      </c>
      <c r="L8">
        <f xml:space="preserve"> ((D8-11.6666667)/H8)/(((1953.33333-11.6666667)*2)/10)*100</f>
        <v>0.81746244770227394</v>
      </c>
      <c r="N8" s="1">
        <v>0</v>
      </c>
      <c r="O8">
        <v>13</v>
      </c>
      <c r="P8">
        <v>10</v>
      </c>
      <c r="Q8">
        <v>12</v>
      </c>
      <c r="R8">
        <f>(O8+P8+Q8)/3</f>
        <v>11.666666666666666</v>
      </c>
    </row>
    <row r="9" spans="1:18" x14ac:dyDescent="0.2">
      <c r="A9" s="1" t="s">
        <v>67</v>
      </c>
      <c r="B9">
        <v>295</v>
      </c>
      <c r="C9">
        <v>43</v>
      </c>
      <c r="D9">
        <v>45</v>
      </c>
      <c r="F9">
        <v>116</v>
      </c>
      <c r="G9">
        <v>116</v>
      </c>
      <c r="H9">
        <v>96</v>
      </c>
      <c r="J9">
        <f t="shared" ref="J9:J26" si="0" xml:space="preserve"> ((B9-11.6666667)/F9)/(((1953.33333-11.6666667)*2)/10)*100</f>
        <v>0.62897735783174458</v>
      </c>
      <c r="K9">
        <f t="shared" ref="K9:K26" si="1" xml:space="preserve"> ((C9-11.6666667)/G9)/(((1953.33333-11.6666667)*2)/10)*100</f>
        <v>6.9557495976755312E-2</v>
      </c>
      <c r="L9">
        <f t="shared" ref="L9:L26" si="2" xml:space="preserve"> ((D9-11.6666667)/H9)/(((1953.33333-11.6666667)*2)/10)*100</f>
        <v>8.9413447848167529E-2</v>
      </c>
      <c r="N9" s="1" t="s">
        <v>32</v>
      </c>
      <c r="O9">
        <v>748</v>
      </c>
      <c r="P9">
        <v>388</v>
      </c>
      <c r="Q9">
        <v>374</v>
      </c>
      <c r="R9">
        <f t="shared" ref="R9:R13" si="3">(O9+P9+Q9)/3</f>
        <v>503.33333333333331</v>
      </c>
    </row>
    <row r="10" spans="1:18" x14ac:dyDescent="0.2">
      <c r="A10" s="1" t="s">
        <v>68</v>
      </c>
      <c r="B10">
        <v>44</v>
      </c>
      <c r="C10">
        <v>43</v>
      </c>
      <c r="D10">
        <v>46</v>
      </c>
      <c r="F10">
        <v>123</v>
      </c>
      <c r="G10">
        <v>115</v>
      </c>
      <c r="H10">
        <v>123</v>
      </c>
      <c r="J10">
        <f t="shared" si="0"/>
        <v>6.7692522466372751E-2</v>
      </c>
      <c r="K10">
        <f t="shared" si="1"/>
        <v>7.016234376785753E-2</v>
      </c>
      <c r="L10">
        <f t="shared" si="2"/>
        <v>7.1879688808815581E-2</v>
      </c>
      <c r="N10" s="1">
        <v>1</v>
      </c>
      <c r="O10">
        <v>1201</v>
      </c>
      <c r="P10">
        <v>972</v>
      </c>
      <c r="Q10">
        <v>819</v>
      </c>
      <c r="R10">
        <f t="shared" si="3"/>
        <v>997.33333333333337</v>
      </c>
    </row>
    <row r="11" spans="1:18" x14ac:dyDescent="0.2">
      <c r="A11" s="1" t="s">
        <v>0</v>
      </c>
      <c r="B11">
        <v>52</v>
      </c>
      <c r="C11">
        <v>114</v>
      </c>
      <c r="D11">
        <v>137</v>
      </c>
      <c r="F11">
        <v>112</v>
      </c>
      <c r="G11">
        <v>140</v>
      </c>
      <c r="H11">
        <v>147</v>
      </c>
      <c r="J11">
        <f t="shared" si="0"/>
        <v>9.2734518784336736E-2</v>
      </c>
      <c r="K11">
        <f t="shared" si="1"/>
        <v>0.18822808119700124</v>
      </c>
      <c r="L11">
        <f t="shared" si="2"/>
        <v>0.21955563373445941</v>
      </c>
      <c r="N11" s="1">
        <v>2</v>
      </c>
      <c r="O11">
        <v>1639</v>
      </c>
      <c r="P11">
        <v>1257</v>
      </c>
      <c r="Q11">
        <v>1265</v>
      </c>
      <c r="R11">
        <f t="shared" si="3"/>
        <v>1387</v>
      </c>
    </row>
    <row r="12" spans="1:18" x14ac:dyDescent="0.2">
      <c r="A12" s="1" t="s">
        <v>1</v>
      </c>
      <c r="B12">
        <v>36</v>
      </c>
      <c r="C12">
        <v>80</v>
      </c>
      <c r="D12">
        <v>78</v>
      </c>
      <c r="F12">
        <v>100</v>
      </c>
      <c r="G12">
        <v>118</v>
      </c>
      <c r="H12">
        <v>138</v>
      </c>
      <c r="J12">
        <f t="shared" si="0"/>
        <v>6.2660944228819834E-2</v>
      </c>
      <c r="K12">
        <f t="shared" si="1"/>
        <v>0.14912344530112068</v>
      </c>
      <c r="L12">
        <f t="shared" si="2"/>
        <v>0.12377931221312882</v>
      </c>
      <c r="N12" s="1">
        <v>5</v>
      </c>
      <c r="O12">
        <v>1638</v>
      </c>
      <c r="P12">
        <v>1722</v>
      </c>
      <c r="Q12">
        <v>1669</v>
      </c>
      <c r="R12">
        <f t="shared" si="3"/>
        <v>1676.3333333333333</v>
      </c>
    </row>
    <row r="13" spans="1:18" x14ac:dyDescent="0.2">
      <c r="A13" s="1" t="s">
        <v>2</v>
      </c>
      <c r="B13">
        <v>28</v>
      </c>
      <c r="C13">
        <v>40</v>
      </c>
      <c r="D13">
        <v>30</v>
      </c>
      <c r="F13">
        <v>52</v>
      </c>
      <c r="G13">
        <v>138</v>
      </c>
      <c r="H13">
        <v>138</v>
      </c>
      <c r="J13">
        <f t="shared" si="0"/>
        <v>8.0884780430771505E-2</v>
      </c>
      <c r="K13">
        <f t="shared" si="1"/>
        <v>5.2870560457412438E-2</v>
      </c>
      <c r="L13">
        <f t="shared" si="2"/>
        <v>3.4210362626960755E-2</v>
      </c>
      <c r="N13" s="1">
        <v>10</v>
      </c>
      <c r="O13">
        <v>1815</v>
      </c>
      <c r="P13">
        <v>2091</v>
      </c>
      <c r="Q13">
        <v>1954</v>
      </c>
      <c r="R13">
        <f t="shared" si="3"/>
        <v>1953.3333333333333</v>
      </c>
    </row>
    <row r="14" spans="1:18" x14ac:dyDescent="0.2">
      <c r="A14" s="1" t="s">
        <v>3</v>
      </c>
      <c r="B14">
        <v>25</v>
      </c>
      <c r="C14">
        <v>22</v>
      </c>
      <c r="D14">
        <v>19</v>
      </c>
      <c r="F14">
        <v>117</v>
      </c>
      <c r="G14">
        <v>117</v>
      </c>
      <c r="H14">
        <v>116</v>
      </c>
      <c r="J14">
        <f t="shared" si="0"/>
        <v>2.9345952070251442E-2</v>
      </c>
      <c r="K14">
        <f t="shared" si="1"/>
        <v>2.2743112837937767E-2</v>
      </c>
      <c r="L14">
        <f t="shared" si="2"/>
        <v>1.6279413895327749E-2</v>
      </c>
    </row>
    <row r="15" spans="1:18" x14ac:dyDescent="0.2">
      <c r="A15" s="1" t="s">
        <v>4</v>
      </c>
      <c r="B15">
        <v>15</v>
      </c>
      <c r="C15">
        <v>14</v>
      </c>
      <c r="D15">
        <v>24</v>
      </c>
      <c r="F15">
        <v>108</v>
      </c>
      <c r="G15">
        <v>112</v>
      </c>
      <c r="H15">
        <v>112</v>
      </c>
      <c r="J15">
        <f t="shared" si="0"/>
        <v>7.9478619594174644E-3</v>
      </c>
      <c r="K15">
        <f t="shared" si="1"/>
        <v>5.3648067996147587E-3</v>
      </c>
      <c r="L15">
        <f t="shared" si="2"/>
        <v>2.835683626927844E-2</v>
      </c>
    </row>
    <row r="16" spans="1:18" x14ac:dyDescent="0.2">
      <c r="A16" s="1" t="s">
        <v>5</v>
      </c>
      <c r="B16">
        <v>13</v>
      </c>
      <c r="C16">
        <v>13</v>
      </c>
      <c r="D16">
        <v>20</v>
      </c>
      <c r="F16">
        <v>120</v>
      </c>
      <c r="G16">
        <v>120</v>
      </c>
      <c r="H16">
        <v>76</v>
      </c>
      <c r="J16">
        <f t="shared" si="0"/>
        <v>2.8612302624718318E-3</v>
      </c>
      <c r="K16">
        <f t="shared" si="1"/>
        <v>2.8612302624718318E-3</v>
      </c>
      <c r="L16">
        <f t="shared" si="2"/>
        <v>2.8235825551555946E-2</v>
      </c>
    </row>
    <row r="17" spans="1:17" x14ac:dyDescent="0.2">
      <c r="A17" s="1" t="s">
        <v>6</v>
      </c>
      <c r="B17">
        <v>23</v>
      </c>
      <c r="C17">
        <v>19</v>
      </c>
      <c r="D17">
        <v>21</v>
      </c>
      <c r="F17">
        <v>52</v>
      </c>
      <c r="G17">
        <v>52</v>
      </c>
      <c r="H17">
        <v>52</v>
      </c>
      <c r="J17">
        <f t="shared" si="0"/>
        <v>5.6124133309595224E-2</v>
      </c>
      <c r="K17">
        <f t="shared" si="1"/>
        <v>3.6315615612654208E-2</v>
      </c>
      <c r="L17">
        <f t="shared" si="2"/>
        <v>4.6219874461124723E-2</v>
      </c>
    </row>
    <row r="18" spans="1:17" x14ac:dyDescent="0.2">
      <c r="A18" s="1" t="s">
        <v>7</v>
      </c>
      <c r="B18">
        <v>16</v>
      </c>
      <c r="C18">
        <v>18</v>
      </c>
      <c r="D18">
        <v>15</v>
      </c>
      <c r="F18">
        <v>52</v>
      </c>
      <c r="G18">
        <v>52</v>
      </c>
      <c r="H18">
        <v>36</v>
      </c>
      <c r="J18">
        <f t="shared" si="0"/>
        <v>2.1459227339948449E-2</v>
      </c>
      <c r="K18">
        <f t="shared" si="1"/>
        <v>3.1363486188418957E-2</v>
      </c>
      <c r="L18">
        <f t="shared" si="2"/>
        <v>2.3843585878252395E-2</v>
      </c>
    </row>
    <row r="19" spans="1:17" x14ac:dyDescent="0.2">
      <c r="A19" s="1" t="s">
        <v>8</v>
      </c>
      <c r="B19">
        <v>14</v>
      </c>
      <c r="C19">
        <v>12</v>
      </c>
      <c r="D19">
        <v>12</v>
      </c>
      <c r="F19">
        <v>128</v>
      </c>
      <c r="G19">
        <v>120</v>
      </c>
      <c r="H19">
        <v>120</v>
      </c>
      <c r="J19">
        <f t="shared" si="0"/>
        <v>4.6942059496629142E-3</v>
      </c>
      <c r="K19">
        <f t="shared" si="1"/>
        <v>7.1530751196988856E-4</v>
      </c>
      <c r="L19">
        <f t="shared" si="2"/>
        <v>7.1530751196988856E-4</v>
      </c>
    </row>
    <row r="20" spans="1:17" x14ac:dyDescent="0.2">
      <c r="A20" s="1" t="s">
        <v>9</v>
      </c>
      <c r="B20">
        <v>16</v>
      </c>
      <c r="C20">
        <v>17</v>
      </c>
      <c r="D20">
        <v>14</v>
      </c>
      <c r="F20">
        <v>112</v>
      </c>
      <c r="G20">
        <v>112</v>
      </c>
      <c r="H20">
        <v>52</v>
      </c>
      <c r="J20">
        <f t="shared" si="0"/>
        <v>9.9632126935474945E-3</v>
      </c>
      <c r="K20">
        <f t="shared" si="1"/>
        <v>1.2262415640513863E-2</v>
      </c>
      <c r="L20">
        <f t="shared" si="2"/>
        <v>1.1554968491477944E-2</v>
      </c>
    </row>
    <row r="21" spans="1:17" x14ac:dyDescent="0.2">
      <c r="A21" s="1" t="s">
        <v>10</v>
      </c>
      <c r="B21">
        <v>168</v>
      </c>
      <c r="C21">
        <v>12</v>
      </c>
      <c r="D21">
        <v>23</v>
      </c>
      <c r="F21">
        <v>64</v>
      </c>
      <c r="G21">
        <v>48</v>
      </c>
      <c r="H21">
        <v>129</v>
      </c>
      <c r="J21">
        <f t="shared" si="0"/>
        <v>0.62902360610676189</v>
      </c>
      <c r="K21">
        <f t="shared" si="1"/>
        <v>1.7882687799247214E-3</v>
      </c>
      <c r="L21">
        <f t="shared" si="2"/>
        <v>2.2623681644177922E-2</v>
      </c>
    </row>
    <row r="22" spans="1:17" x14ac:dyDescent="0.2">
      <c r="A22" s="1" t="s">
        <v>11</v>
      </c>
      <c r="B22">
        <v>249</v>
      </c>
      <c r="C22">
        <v>246</v>
      </c>
      <c r="D22">
        <v>143</v>
      </c>
      <c r="F22">
        <v>114</v>
      </c>
      <c r="G22">
        <v>88</v>
      </c>
      <c r="H22">
        <v>88</v>
      </c>
      <c r="J22">
        <f t="shared" si="0"/>
        <v>0.53610420987466367</v>
      </c>
      <c r="K22">
        <f t="shared" si="1"/>
        <v>0.68571986063103352</v>
      </c>
      <c r="L22">
        <f t="shared" si="2"/>
        <v>0.38431525612871514</v>
      </c>
    </row>
    <row r="23" spans="1:17" x14ac:dyDescent="0.2">
      <c r="A23" s="1" t="s">
        <v>12</v>
      </c>
      <c r="B23">
        <v>652</v>
      </c>
      <c r="C23">
        <v>621</v>
      </c>
      <c r="D23">
        <v>636</v>
      </c>
      <c r="F23">
        <v>146</v>
      </c>
      <c r="G23">
        <v>76</v>
      </c>
      <c r="H23">
        <v>105</v>
      </c>
      <c r="J23">
        <f t="shared" si="0"/>
        <v>1.1294020831505867</v>
      </c>
      <c r="K23">
        <f t="shared" si="1"/>
        <v>2.0646035724752423</v>
      </c>
      <c r="L23">
        <f t="shared" si="2"/>
        <v>1.5311669758002089</v>
      </c>
    </row>
    <row r="24" spans="1:17" x14ac:dyDescent="0.2">
      <c r="A24" s="1" t="s">
        <v>13</v>
      </c>
      <c r="B24">
        <v>211</v>
      </c>
      <c r="C24">
        <v>201</v>
      </c>
      <c r="D24">
        <v>222</v>
      </c>
      <c r="F24">
        <v>118</v>
      </c>
      <c r="G24">
        <v>183</v>
      </c>
      <c r="H24">
        <v>97</v>
      </c>
      <c r="J24">
        <f t="shared" si="0"/>
        <v>0.43500400155443042</v>
      </c>
      <c r="K24">
        <f t="shared" si="1"/>
        <v>0.26642275892251616</v>
      </c>
      <c r="L24">
        <f t="shared" si="2"/>
        <v>0.5583823733410862</v>
      </c>
    </row>
    <row r="25" spans="1:17" x14ac:dyDescent="0.2">
      <c r="A25" s="1" t="s">
        <v>14</v>
      </c>
      <c r="B25">
        <v>853</v>
      </c>
      <c r="C25">
        <v>793</v>
      </c>
      <c r="D25">
        <v>914</v>
      </c>
      <c r="F25">
        <v>138</v>
      </c>
      <c r="G25">
        <v>84</v>
      </c>
      <c r="H25">
        <v>88</v>
      </c>
      <c r="J25">
        <f t="shared" si="0"/>
        <v>1.5699446440731342</v>
      </c>
      <c r="K25">
        <f t="shared" si="1"/>
        <v>2.3952585366485537</v>
      </c>
      <c r="L25">
        <f t="shared" si="2"/>
        <v>2.640460402451895</v>
      </c>
    </row>
    <row r="26" spans="1:17" x14ac:dyDescent="0.2">
      <c r="A26" s="1" t="s">
        <v>15</v>
      </c>
      <c r="B26">
        <v>742</v>
      </c>
      <c r="C26">
        <v>1394</v>
      </c>
      <c r="D26">
        <v>968</v>
      </c>
      <c r="F26">
        <v>108</v>
      </c>
      <c r="G26">
        <v>164</v>
      </c>
      <c r="H26">
        <v>126</v>
      </c>
      <c r="J26">
        <f t="shared" si="0"/>
        <v>1.7413765726426538</v>
      </c>
      <c r="K26">
        <f t="shared" si="1"/>
        <v>2.1705223527114552</v>
      </c>
      <c r="L26">
        <f t="shared" si="2"/>
        <v>1.9544928161826931</v>
      </c>
    </row>
    <row r="30" spans="1:17" ht="21" x14ac:dyDescent="0.25">
      <c r="A30" s="3" t="s">
        <v>39</v>
      </c>
      <c r="H30" s="5" t="s">
        <v>40</v>
      </c>
      <c r="Q30" s="6" t="s">
        <v>41</v>
      </c>
    </row>
    <row r="33" spans="1:18" x14ac:dyDescent="0.2">
      <c r="B33" s="1" t="s">
        <v>19</v>
      </c>
      <c r="F33" s="1" t="s">
        <v>27</v>
      </c>
      <c r="J33" s="1" t="s">
        <v>62</v>
      </c>
      <c r="N33" s="1" t="s">
        <v>30</v>
      </c>
    </row>
    <row r="34" spans="1:18" x14ac:dyDescent="0.2">
      <c r="A34" s="1" t="s">
        <v>16</v>
      </c>
      <c r="B34" s="1" t="s">
        <v>20</v>
      </c>
      <c r="C34" s="1" t="s">
        <v>21</v>
      </c>
      <c r="D34" s="4" t="s">
        <v>22</v>
      </c>
      <c r="F34" s="1" t="s">
        <v>20</v>
      </c>
      <c r="G34" s="1" t="s">
        <v>21</v>
      </c>
      <c r="H34" s="4" t="s">
        <v>22</v>
      </c>
      <c r="J34" s="1" t="s">
        <v>20</v>
      </c>
      <c r="K34" s="1" t="s">
        <v>21</v>
      </c>
      <c r="L34" s="4" t="s">
        <v>22</v>
      </c>
      <c r="N34" s="1" t="s">
        <v>31</v>
      </c>
      <c r="O34" s="1" t="s">
        <v>20</v>
      </c>
      <c r="P34" s="1" t="s">
        <v>21</v>
      </c>
      <c r="Q34" s="4" t="s">
        <v>22</v>
      </c>
      <c r="R34" s="1" t="s">
        <v>33</v>
      </c>
    </row>
    <row r="35" spans="1:18" x14ac:dyDescent="0.2">
      <c r="A35" s="1" t="s">
        <v>66</v>
      </c>
      <c r="B35">
        <v>34</v>
      </c>
      <c r="C35">
        <v>48</v>
      </c>
      <c r="D35">
        <v>38</v>
      </c>
      <c r="E35">
        <v>33</v>
      </c>
      <c r="F35">
        <v>104</v>
      </c>
      <c r="G35">
        <v>128</v>
      </c>
      <c r="H35">
        <v>128</v>
      </c>
      <c r="I35">
        <v>108</v>
      </c>
      <c r="J35">
        <f xml:space="preserve"> ((B35-14)/F35)/(((6206.33333-14)*2)/10)*100</f>
        <v>1.5527886021253018E-2</v>
      </c>
      <c r="K35">
        <f xml:space="preserve"> ((C35-14)/G35)/(((6206.33333-14)*2)/10)*100</f>
        <v>2.1447892566855732E-2</v>
      </c>
      <c r="L35">
        <f xml:space="preserve"> ((D35-14)/H35)/(((6206.33333-14)*2)/10)*100</f>
        <v>1.5139688870721693E-2</v>
      </c>
      <c r="M35">
        <f xml:space="preserve"> ((E35-14)/I35)/(((6206.33333-14)*2)/10)*100</f>
        <v>1.4205140174998132E-2</v>
      </c>
      <c r="N35" s="1" t="s">
        <v>63</v>
      </c>
      <c r="O35">
        <v>11</v>
      </c>
      <c r="P35">
        <v>15</v>
      </c>
      <c r="Q35">
        <v>13</v>
      </c>
      <c r="R35">
        <f xml:space="preserve"> (O35+P35+Q35)/3</f>
        <v>13</v>
      </c>
    </row>
    <row r="36" spans="1:18" x14ac:dyDescent="0.2">
      <c r="A36" s="1" t="s">
        <v>67</v>
      </c>
      <c r="B36">
        <v>236</v>
      </c>
      <c r="C36">
        <v>18</v>
      </c>
      <c r="D36">
        <v>24</v>
      </c>
      <c r="E36">
        <v>21</v>
      </c>
      <c r="F36">
        <v>116</v>
      </c>
      <c r="G36">
        <v>116</v>
      </c>
      <c r="H36">
        <v>96</v>
      </c>
      <c r="I36">
        <v>96</v>
      </c>
      <c r="J36">
        <f t="shared" ref="J36:J53" si="4" xml:space="preserve"> ((B36-14)/F36)/(((6206.33333-14)*2)/10)*100</f>
        <v>0.15452923812874553</v>
      </c>
      <c r="K36">
        <f t="shared" ref="K36:K53" si="5" xml:space="preserve"> ((C36-14)/G36)/(((6206.33333-14)*2)/10)*100</f>
        <v>2.7843105969143343E-3</v>
      </c>
      <c r="L36">
        <f t="shared" ref="L36:L53" si="6" xml:space="preserve"> ((D36-14)/H36)/(((6206.33333-14)*2)/10)*100</f>
        <v>8.4109382615120513E-3</v>
      </c>
      <c r="M36">
        <f t="shared" ref="M36:M49" si="7" xml:space="preserve"> ((E36-14)/I36)/(((6206.33333-14)*2)/10)*100</f>
        <v>5.8876567830584365E-3</v>
      </c>
      <c r="N36" s="1" t="s">
        <v>64</v>
      </c>
      <c r="O36">
        <v>14</v>
      </c>
      <c r="P36">
        <v>15</v>
      </c>
      <c r="Q36">
        <v>13</v>
      </c>
      <c r="R36">
        <f t="shared" ref="R36:R40" si="8" xml:space="preserve"> (O36+P36+Q36)/3</f>
        <v>14</v>
      </c>
    </row>
    <row r="37" spans="1:18" x14ac:dyDescent="0.2">
      <c r="A37" s="1" t="s">
        <v>68</v>
      </c>
      <c r="B37">
        <v>23</v>
      </c>
      <c r="C37">
        <v>26</v>
      </c>
      <c r="D37">
        <v>19</v>
      </c>
      <c r="E37">
        <v>20</v>
      </c>
      <c r="F37">
        <v>123</v>
      </c>
      <c r="G37">
        <v>115</v>
      </c>
      <c r="H37">
        <v>123</v>
      </c>
      <c r="I37">
        <v>123</v>
      </c>
      <c r="J37">
        <f t="shared" si="4"/>
        <v>5.9081712666230997E-3</v>
      </c>
      <c r="K37">
        <f t="shared" si="5"/>
        <v>8.4255659802277231E-3</v>
      </c>
      <c r="L37">
        <f t="shared" si="6"/>
        <v>3.2823173703461664E-3</v>
      </c>
      <c r="M37">
        <f t="shared" si="7"/>
        <v>3.9387808444153998E-3</v>
      </c>
      <c r="N37" s="1" t="s">
        <v>32</v>
      </c>
      <c r="O37">
        <v>1310</v>
      </c>
      <c r="P37">
        <v>1502</v>
      </c>
      <c r="Q37">
        <v>1521</v>
      </c>
      <c r="R37">
        <f t="shared" si="8"/>
        <v>1444.3333333333333</v>
      </c>
    </row>
    <row r="38" spans="1:18" x14ac:dyDescent="0.2">
      <c r="A38" s="1" t="s">
        <v>0</v>
      </c>
      <c r="B38">
        <v>20</v>
      </c>
      <c r="C38">
        <v>19</v>
      </c>
      <c r="D38">
        <v>19</v>
      </c>
      <c r="E38">
        <v>21</v>
      </c>
      <c r="F38">
        <v>112</v>
      </c>
      <c r="G38">
        <v>140</v>
      </c>
      <c r="H38">
        <v>147</v>
      </c>
      <c r="I38">
        <v>147</v>
      </c>
      <c r="J38">
        <f t="shared" si="4"/>
        <v>4.3256253916347694E-3</v>
      </c>
      <c r="K38">
        <f t="shared" si="5"/>
        <v>2.883750261089846E-3</v>
      </c>
      <c r="L38">
        <f t="shared" si="6"/>
        <v>2.746428820085568E-3</v>
      </c>
      <c r="M38">
        <f t="shared" si="7"/>
        <v>3.8450003481197946E-3</v>
      </c>
      <c r="N38" s="1">
        <v>1</v>
      </c>
      <c r="O38">
        <v>2346</v>
      </c>
      <c r="P38">
        <v>2280</v>
      </c>
      <c r="Q38">
        <v>2343</v>
      </c>
      <c r="R38">
        <f t="shared" si="8"/>
        <v>2323</v>
      </c>
    </row>
    <row r="39" spans="1:18" x14ac:dyDescent="0.2">
      <c r="A39" s="1" t="s">
        <v>1</v>
      </c>
      <c r="B39">
        <v>23</v>
      </c>
      <c r="C39">
        <v>20</v>
      </c>
      <c r="D39">
        <v>24</v>
      </c>
      <c r="E39">
        <v>18</v>
      </c>
      <c r="F39">
        <v>100</v>
      </c>
      <c r="G39">
        <v>118</v>
      </c>
      <c r="H39">
        <v>138</v>
      </c>
      <c r="I39">
        <v>138</v>
      </c>
      <c r="J39">
        <f t="shared" si="4"/>
        <v>7.2670506579464124E-3</v>
      </c>
      <c r="K39">
        <f t="shared" si="5"/>
        <v>4.105678337822832E-3</v>
      </c>
      <c r="L39">
        <f t="shared" si="6"/>
        <v>5.8510874862692528E-3</v>
      </c>
      <c r="M39">
        <f t="shared" si="7"/>
        <v>2.3404349945077012E-3</v>
      </c>
      <c r="N39" s="1">
        <v>2</v>
      </c>
      <c r="O39">
        <v>2951</v>
      </c>
      <c r="P39">
        <v>3061</v>
      </c>
      <c r="Q39">
        <v>2798</v>
      </c>
      <c r="R39">
        <f t="shared" si="8"/>
        <v>2936.6666666666665</v>
      </c>
    </row>
    <row r="40" spans="1:18" x14ac:dyDescent="0.2">
      <c r="A40" s="1" t="s">
        <v>2</v>
      </c>
      <c r="B40">
        <v>37</v>
      </c>
      <c r="C40">
        <v>130</v>
      </c>
      <c r="D40">
        <v>108</v>
      </c>
      <c r="E40">
        <v>20</v>
      </c>
      <c r="F40">
        <v>52</v>
      </c>
      <c r="G40">
        <v>138</v>
      </c>
      <c r="H40">
        <v>138</v>
      </c>
      <c r="I40">
        <v>76</v>
      </c>
      <c r="J40">
        <f t="shared" si="4"/>
        <v>3.5714137848881937E-2</v>
      </c>
      <c r="K40">
        <f t="shared" si="5"/>
        <v>6.7872614840723336E-2</v>
      </c>
      <c r="L40">
        <f t="shared" si="6"/>
        <v>5.5000222370930982E-2</v>
      </c>
      <c r="M40">
        <f t="shared" si="7"/>
        <v>6.374605840303871E-3</v>
      </c>
      <c r="N40" s="1">
        <v>5</v>
      </c>
      <c r="O40">
        <v>6431</v>
      </c>
      <c r="P40">
        <v>6218</v>
      </c>
      <c r="Q40">
        <v>5970</v>
      </c>
      <c r="R40">
        <f t="shared" si="8"/>
        <v>6206.333333333333</v>
      </c>
    </row>
    <row r="41" spans="1:18" x14ac:dyDescent="0.2">
      <c r="A41" s="1" t="s">
        <v>3</v>
      </c>
      <c r="B41">
        <v>151</v>
      </c>
      <c r="C41">
        <v>21</v>
      </c>
      <c r="D41">
        <v>20</v>
      </c>
      <c r="E41">
        <v>56</v>
      </c>
      <c r="F41">
        <v>117</v>
      </c>
      <c r="G41">
        <v>117</v>
      </c>
      <c r="H41">
        <v>116</v>
      </c>
      <c r="I41">
        <v>117</v>
      </c>
      <c r="J41">
        <f t="shared" si="4"/>
        <v>9.4547572662740595E-2</v>
      </c>
      <c r="K41">
        <f t="shared" si="5"/>
        <v>4.8308978732787174E-3</v>
      </c>
      <c r="L41">
        <f t="shared" si="6"/>
        <v>4.1764658953715016E-3</v>
      </c>
      <c r="M41">
        <f t="shared" si="7"/>
        <v>2.8985387239672301E-2</v>
      </c>
    </row>
    <row r="42" spans="1:18" x14ac:dyDescent="0.2">
      <c r="A42" s="1" t="s">
        <v>4</v>
      </c>
      <c r="B42">
        <v>19</v>
      </c>
      <c r="C42">
        <v>23</v>
      </c>
      <c r="D42">
        <v>33</v>
      </c>
      <c r="E42">
        <v>32</v>
      </c>
      <c r="F42">
        <v>108</v>
      </c>
      <c r="G42">
        <v>112</v>
      </c>
      <c r="H42">
        <v>112</v>
      </c>
      <c r="I42">
        <v>111</v>
      </c>
      <c r="J42">
        <f t="shared" si="4"/>
        <v>3.7381947828942449E-3</v>
      </c>
      <c r="K42">
        <f t="shared" si="5"/>
        <v>6.4884380874521549E-3</v>
      </c>
      <c r="L42">
        <f t="shared" si="6"/>
        <v>1.369781374017677E-2</v>
      </c>
      <c r="M42">
        <f t="shared" si="7"/>
        <v>1.3093784969272815E-2</v>
      </c>
    </row>
    <row r="43" spans="1:18" x14ac:dyDescent="0.2">
      <c r="A43" s="1" t="s">
        <v>5</v>
      </c>
      <c r="B43">
        <v>39</v>
      </c>
      <c r="C43">
        <v>35</v>
      </c>
      <c r="D43">
        <v>77</v>
      </c>
      <c r="E43">
        <v>94</v>
      </c>
      <c r="F43">
        <v>120</v>
      </c>
      <c r="G43">
        <v>120</v>
      </c>
      <c r="H43">
        <v>76</v>
      </c>
      <c r="I43">
        <v>60</v>
      </c>
      <c r="J43">
        <f t="shared" si="4"/>
        <v>1.6821876523024103E-2</v>
      </c>
      <c r="K43">
        <f t="shared" si="5"/>
        <v>1.4130376279340245E-2</v>
      </c>
      <c r="L43">
        <f t="shared" si="6"/>
        <v>6.6933361323190638E-2</v>
      </c>
      <c r="M43">
        <f t="shared" si="7"/>
        <v>0.10766000974735425</v>
      </c>
    </row>
    <row r="44" spans="1:18" x14ac:dyDescent="0.2">
      <c r="A44" s="1" t="s">
        <v>6</v>
      </c>
      <c r="B44">
        <v>80</v>
      </c>
      <c r="C44">
        <v>81</v>
      </c>
      <c r="D44">
        <v>53</v>
      </c>
      <c r="E44">
        <v>24</v>
      </c>
      <c r="F44">
        <v>52</v>
      </c>
      <c r="G44">
        <v>52</v>
      </c>
      <c r="H44">
        <v>52</v>
      </c>
      <c r="I44">
        <v>32</v>
      </c>
      <c r="J44">
        <f t="shared" si="4"/>
        <v>0.10248404774026991</v>
      </c>
      <c r="K44">
        <f t="shared" si="5"/>
        <v>0.10403683634239522</v>
      </c>
      <c r="L44">
        <f t="shared" si="6"/>
        <v>6.0558755482886771E-2</v>
      </c>
      <c r="M44">
        <f t="shared" si="7"/>
        <v>2.5232814784536158E-2</v>
      </c>
    </row>
    <row r="45" spans="1:18" x14ac:dyDescent="0.2">
      <c r="A45" s="1" t="s">
        <v>7</v>
      </c>
      <c r="B45">
        <v>43</v>
      </c>
      <c r="C45">
        <v>44</v>
      </c>
      <c r="D45">
        <v>59</v>
      </c>
      <c r="E45">
        <v>155</v>
      </c>
      <c r="F45">
        <v>52</v>
      </c>
      <c r="G45">
        <v>52</v>
      </c>
      <c r="H45">
        <v>36</v>
      </c>
      <c r="I45">
        <v>36</v>
      </c>
      <c r="J45">
        <f t="shared" si="4"/>
        <v>4.5030869461633753E-2</v>
      </c>
      <c r="K45">
        <f t="shared" si="5"/>
        <v>4.6583658063759047E-2</v>
      </c>
      <c r="L45">
        <f t="shared" si="6"/>
        <v>0.10093125913814463</v>
      </c>
      <c r="M45">
        <f t="shared" si="7"/>
        <v>0.31625127863285313</v>
      </c>
    </row>
    <row r="46" spans="1:18" x14ac:dyDescent="0.2">
      <c r="A46" s="1" t="s">
        <v>8</v>
      </c>
      <c r="B46">
        <v>189</v>
      </c>
      <c r="C46">
        <v>190</v>
      </c>
      <c r="D46">
        <v>112</v>
      </c>
      <c r="E46">
        <v>63</v>
      </c>
      <c r="F46">
        <v>52</v>
      </c>
      <c r="G46">
        <v>120</v>
      </c>
      <c r="H46">
        <v>120</v>
      </c>
      <c r="I46">
        <v>40</v>
      </c>
      <c r="J46">
        <f t="shared" si="4"/>
        <v>0.27173800537192783</v>
      </c>
      <c r="K46">
        <f t="shared" si="5"/>
        <v>0.11842601072208968</v>
      </c>
      <c r="L46">
        <f t="shared" si="6"/>
        <v>6.5941755970254493E-2</v>
      </c>
      <c r="M46">
        <f t="shared" si="7"/>
        <v>9.8912633955381718E-2</v>
      </c>
    </row>
    <row r="47" spans="1:18" x14ac:dyDescent="0.2">
      <c r="A47" s="1" t="s">
        <v>9</v>
      </c>
      <c r="B47">
        <v>247</v>
      </c>
      <c r="C47">
        <v>211</v>
      </c>
      <c r="D47">
        <v>227</v>
      </c>
      <c r="E47">
        <v>94</v>
      </c>
      <c r="F47">
        <v>112</v>
      </c>
      <c r="G47">
        <v>112</v>
      </c>
      <c r="H47">
        <v>52</v>
      </c>
      <c r="I47">
        <v>36</v>
      </c>
      <c r="J47">
        <f t="shared" si="4"/>
        <v>0.16797845270848352</v>
      </c>
      <c r="K47">
        <f t="shared" si="5"/>
        <v>0.14202470035867493</v>
      </c>
      <c r="L47">
        <f t="shared" si="6"/>
        <v>0.33074397225268926</v>
      </c>
      <c r="M47">
        <f t="shared" si="7"/>
        <v>0.17943334957892376</v>
      </c>
    </row>
    <row r="48" spans="1:18" x14ac:dyDescent="0.2">
      <c r="A48" s="1" t="s">
        <v>10</v>
      </c>
      <c r="B48">
        <v>30</v>
      </c>
      <c r="C48">
        <v>191</v>
      </c>
      <c r="D48">
        <v>139</v>
      </c>
      <c r="E48">
        <v>138</v>
      </c>
      <c r="F48">
        <v>64</v>
      </c>
      <c r="G48">
        <v>48</v>
      </c>
      <c r="H48">
        <v>129</v>
      </c>
      <c r="I48">
        <v>129</v>
      </c>
      <c r="J48">
        <f t="shared" si="4"/>
        <v>2.0186251827628923E-2</v>
      </c>
      <c r="K48">
        <f t="shared" si="5"/>
        <v>0.29774721445752661</v>
      </c>
      <c r="L48">
        <f t="shared" si="6"/>
        <v>7.8241286153600473E-2</v>
      </c>
      <c r="M48">
        <f t="shared" si="7"/>
        <v>7.7615355864371682E-2</v>
      </c>
    </row>
    <row r="49" spans="1:23" x14ac:dyDescent="0.2">
      <c r="A49" s="1" t="s">
        <v>11</v>
      </c>
      <c r="B49">
        <v>22</v>
      </c>
      <c r="C49">
        <v>19</v>
      </c>
      <c r="D49">
        <v>35</v>
      </c>
      <c r="E49">
        <v>62</v>
      </c>
      <c r="F49">
        <v>114</v>
      </c>
      <c r="G49">
        <v>88</v>
      </c>
      <c r="H49">
        <v>88</v>
      </c>
      <c r="I49">
        <v>48</v>
      </c>
      <c r="J49">
        <f t="shared" si="4"/>
        <v>5.6663163024923292E-3</v>
      </c>
      <c r="K49">
        <f t="shared" si="5"/>
        <v>4.5877845062793007E-3</v>
      </c>
      <c r="L49">
        <f t="shared" si="6"/>
        <v>1.9268694926373064E-2</v>
      </c>
      <c r="M49">
        <f t="shared" si="7"/>
        <v>8.074500731051569E-2</v>
      </c>
    </row>
    <row r="50" spans="1:23" x14ac:dyDescent="0.2">
      <c r="A50" s="1" t="s">
        <v>12</v>
      </c>
      <c r="B50">
        <v>30</v>
      </c>
      <c r="C50">
        <v>53</v>
      </c>
      <c r="D50">
        <v>41</v>
      </c>
      <c r="F50">
        <v>146</v>
      </c>
      <c r="G50">
        <v>76</v>
      </c>
      <c r="H50">
        <v>105</v>
      </c>
      <c r="J50">
        <f t="shared" si="4"/>
        <v>8.8487679244400753E-3</v>
      </c>
      <c r="K50">
        <f t="shared" si="5"/>
        <v>4.1434937961975157E-2</v>
      </c>
      <c r="L50">
        <f t="shared" si="6"/>
        <v>2.0763001879846889E-2</v>
      </c>
    </row>
    <row r="51" spans="1:23" x14ac:dyDescent="0.2">
      <c r="A51" s="1" t="s">
        <v>13</v>
      </c>
      <c r="B51">
        <v>35</v>
      </c>
      <c r="C51">
        <v>31</v>
      </c>
      <c r="D51">
        <v>28</v>
      </c>
      <c r="F51">
        <v>118</v>
      </c>
      <c r="G51">
        <v>183</v>
      </c>
      <c r="H51">
        <v>97</v>
      </c>
      <c r="J51">
        <f t="shared" si="4"/>
        <v>1.4369874182379911E-2</v>
      </c>
      <c r="K51">
        <f t="shared" si="5"/>
        <v>7.5009023184632075E-3</v>
      </c>
      <c r="L51">
        <f t="shared" si="6"/>
        <v>1.1653918580899172E-2</v>
      </c>
    </row>
    <row r="52" spans="1:23" x14ac:dyDescent="0.2">
      <c r="A52" s="1" t="s">
        <v>14</v>
      </c>
      <c r="B52">
        <v>27</v>
      </c>
      <c r="C52">
        <v>30</v>
      </c>
      <c r="D52">
        <v>30</v>
      </c>
      <c r="F52">
        <v>138</v>
      </c>
      <c r="G52">
        <v>84</v>
      </c>
      <c r="H52">
        <v>88</v>
      </c>
      <c r="J52">
        <f t="shared" si="4"/>
        <v>7.6064137321500292E-3</v>
      </c>
      <c r="K52">
        <f t="shared" si="5"/>
        <v>1.5380001392479178E-2</v>
      </c>
      <c r="L52">
        <f t="shared" si="6"/>
        <v>1.4680910420093762E-2</v>
      </c>
    </row>
    <row r="53" spans="1:23" x14ac:dyDescent="0.2">
      <c r="A53" s="1" t="s">
        <v>15</v>
      </c>
      <c r="B53">
        <v>35</v>
      </c>
      <c r="C53">
        <v>28</v>
      </c>
      <c r="D53">
        <v>27</v>
      </c>
      <c r="F53">
        <v>108</v>
      </c>
      <c r="G53">
        <v>164</v>
      </c>
      <c r="H53">
        <v>126</v>
      </c>
      <c r="J53">
        <f t="shared" si="4"/>
        <v>1.5700418088155831E-2</v>
      </c>
      <c r="K53">
        <f t="shared" si="5"/>
        <v>6.8928664777269501E-3</v>
      </c>
      <c r="L53">
        <f t="shared" si="6"/>
        <v>8.3308340875928883E-3</v>
      </c>
    </row>
    <row r="55" spans="1:23" ht="21" x14ac:dyDescent="0.25">
      <c r="A55" s="3" t="s">
        <v>46</v>
      </c>
      <c r="H55" s="5" t="s">
        <v>47</v>
      </c>
      <c r="Q55" s="6" t="s">
        <v>48</v>
      </c>
    </row>
    <row r="57" spans="1:23" x14ac:dyDescent="0.2">
      <c r="B57" s="1" t="s">
        <v>49</v>
      </c>
      <c r="F57" s="1" t="s">
        <v>27</v>
      </c>
      <c r="J57" s="1" t="s">
        <v>51</v>
      </c>
      <c r="N57" s="1" t="s">
        <v>50</v>
      </c>
      <c r="S57" s="1" t="s">
        <v>52</v>
      </c>
    </row>
    <row r="58" spans="1:23" x14ac:dyDescent="0.2">
      <c r="A58" s="1" t="s">
        <v>16</v>
      </c>
      <c r="B58" s="1" t="s">
        <v>20</v>
      </c>
      <c r="C58" s="1" t="s">
        <v>21</v>
      </c>
      <c r="D58" s="4" t="s">
        <v>22</v>
      </c>
      <c r="F58" s="1" t="s">
        <v>20</v>
      </c>
      <c r="G58" s="1" t="s">
        <v>21</v>
      </c>
      <c r="H58" s="4" t="s">
        <v>22</v>
      </c>
      <c r="J58" s="1" t="s">
        <v>20</v>
      </c>
      <c r="K58" s="1" t="s">
        <v>21</v>
      </c>
      <c r="L58" s="4" t="s">
        <v>22</v>
      </c>
      <c r="N58" s="1" t="s">
        <v>20</v>
      </c>
      <c r="O58" s="1" t="s">
        <v>21</v>
      </c>
      <c r="P58" s="4" t="s">
        <v>22</v>
      </c>
      <c r="S58" s="1" t="s">
        <v>31</v>
      </c>
      <c r="T58" s="1" t="s">
        <v>20</v>
      </c>
      <c r="U58" s="1" t="s">
        <v>21</v>
      </c>
      <c r="V58" s="4" t="s">
        <v>22</v>
      </c>
      <c r="W58" s="1" t="s">
        <v>33</v>
      </c>
    </row>
    <row r="59" spans="1:23" x14ac:dyDescent="0.2">
      <c r="A59" s="1" t="s">
        <v>66</v>
      </c>
      <c r="B59">
        <v>4.4999999999999998E-2</v>
      </c>
      <c r="C59">
        <v>4.3999999999999997E-2</v>
      </c>
      <c r="D59">
        <v>4.7E-2</v>
      </c>
      <c r="E59">
        <v>4.3999999999999997E-2</v>
      </c>
      <c r="F59">
        <v>300</v>
      </c>
      <c r="G59">
        <v>300</v>
      </c>
      <c r="H59">
        <v>300</v>
      </c>
      <c r="I59">
        <v>300</v>
      </c>
      <c r="J59">
        <f xml:space="preserve"> (B59-0.043)/0.0028377</f>
        <v>0.70479613771716598</v>
      </c>
      <c r="K59">
        <f xml:space="preserve"> (C59-0.043)/0.0028377</f>
        <v>0.35239806885858299</v>
      </c>
      <c r="L59">
        <f xml:space="preserve"> (D59-0.043)/0.0028377</f>
        <v>1.409592275434332</v>
      </c>
      <c r="M59">
        <f xml:space="preserve"> (E59-0.043)/0.0028377</f>
        <v>0.35239806885858299</v>
      </c>
      <c r="N59">
        <f xml:space="preserve"> (J59/F59)*100</f>
        <v>0.234932045905722</v>
      </c>
      <c r="O59">
        <f xml:space="preserve"> (K59/G59)*100</f>
        <v>0.117466022952861</v>
      </c>
      <c r="P59">
        <f xml:space="preserve"> (L59/H59)*100</f>
        <v>0.46986409181144401</v>
      </c>
      <c r="Q59">
        <f xml:space="preserve"> (M59/I59)*100</f>
        <v>0.117466022952861</v>
      </c>
      <c r="S59" s="1">
        <v>0</v>
      </c>
      <c r="T59">
        <v>4.2999999999999997E-2</v>
      </c>
      <c r="U59">
        <v>4.3999999999999997E-2</v>
      </c>
      <c r="V59">
        <v>4.3999999999999997E-2</v>
      </c>
      <c r="W59">
        <f xml:space="preserve"> (T59+U59+V59)/3</f>
        <v>4.3666666666666666E-2</v>
      </c>
    </row>
    <row r="60" spans="1:23" x14ac:dyDescent="0.2">
      <c r="A60" s="1" t="s">
        <v>67</v>
      </c>
      <c r="B60">
        <v>4.4999999999999998E-2</v>
      </c>
      <c r="C60">
        <v>4.5999999999999999E-2</v>
      </c>
      <c r="D60">
        <v>4.7E-2</v>
      </c>
      <c r="E60">
        <v>4.5999999999999999E-2</v>
      </c>
      <c r="F60">
        <v>128</v>
      </c>
      <c r="G60">
        <v>300</v>
      </c>
      <c r="H60">
        <v>184</v>
      </c>
      <c r="I60">
        <v>184</v>
      </c>
      <c r="J60">
        <f t="shared" ref="J60:J77" si="9" xml:space="preserve"> (B60-0.043)/0.0028377</f>
        <v>0.70479613771716598</v>
      </c>
      <c r="K60">
        <f t="shared" ref="K60:K77" si="10" xml:space="preserve"> (C60-0.043)/0.0028377</f>
        <v>1.0571942065757489</v>
      </c>
      <c r="L60">
        <f t="shared" ref="L60:L77" si="11" xml:space="preserve"> (D60-0.043)/0.0028377</f>
        <v>1.409592275434332</v>
      </c>
      <c r="M60">
        <f t="shared" ref="M60:M71" si="12" xml:space="preserve"> (E60-0.043)/0.0028377</f>
        <v>1.0571942065757489</v>
      </c>
      <c r="N60">
        <f t="shared" ref="N60:N77" si="13" xml:space="preserve"> (J60/F60)*100</f>
        <v>0.55062198259153594</v>
      </c>
      <c r="O60">
        <f t="shared" ref="O60:O77" si="14" xml:space="preserve"> (K60/G60)*100</f>
        <v>0.35239806885858299</v>
      </c>
      <c r="P60">
        <f t="shared" ref="P60:P77" si="15" xml:space="preserve"> (L60/H60)*100</f>
        <v>0.76608275838822393</v>
      </c>
      <c r="Q60">
        <f t="shared" ref="Q60:Q71" si="16" xml:space="preserve"> (M60/I60)*100</f>
        <v>0.57456206879116789</v>
      </c>
      <c r="S60" s="1">
        <v>10</v>
      </c>
      <c r="T60">
        <v>7.8E-2</v>
      </c>
      <c r="U60">
        <v>0.114</v>
      </c>
      <c r="V60">
        <v>9.5000000000000001E-2</v>
      </c>
      <c r="W60">
        <f t="shared" ref="W60:W65" si="17" xml:space="preserve"> (T60+U60+V60)/3</f>
        <v>9.5666666666666678E-2</v>
      </c>
    </row>
    <row r="61" spans="1:23" x14ac:dyDescent="0.2">
      <c r="A61" s="1" t="s">
        <v>68</v>
      </c>
      <c r="B61">
        <v>4.8000000000000001E-2</v>
      </c>
      <c r="C61">
        <v>4.3999999999999997E-2</v>
      </c>
      <c r="D61">
        <v>4.5999999999999999E-2</v>
      </c>
      <c r="E61">
        <v>4.5999999999999999E-2</v>
      </c>
      <c r="F61">
        <v>300</v>
      </c>
      <c r="G61">
        <v>160</v>
      </c>
      <c r="H61">
        <v>176</v>
      </c>
      <c r="I61">
        <v>176</v>
      </c>
      <c r="J61">
        <f t="shared" si="9"/>
        <v>1.761990344292915</v>
      </c>
      <c r="K61">
        <f t="shared" si="10"/>
        <v>0.35239806885858299</v>
      </c>
      <c r="L61">
        <f t="shared" si="11"/>
        <v>1.0571942065757489</v>
      </c>
      <c r="M61">
        <f t="shared" si="12"/>
        <v>1.0571942065757489</v>
      </c>
      <c r="N61">
        <f t="shared" si="13"/>
        <v>0.58733011476430497</v>
      </c>
      <c r="O61">
        <f t="shared" si="14"/>
        <v>0.22024879303661438</v>
      </c>
      <c r="P61">
        <f t="shared" si="15"/>
        <v>0.60067852646349373</v>
      </c>
      <c r="Q61">
        <f t="shared" si="16"/>
        <v>0.60067852646349373</v>
      </c>
      <c r="S61" s="1">
        <v>20</v>
      </c>
      <c r="T61">
        <v>0.18099999999999999</v>
      </c>
      <c r="U61">
        <v>0.16400000000000001</v>
      </c>
      <c r="V61">
        <v>0.17299999999999999</v>
      </c>
      <c r="W61">
        <f t="shared" si="17"/>
        <v>0.17266666666666666</v>
      </c>
    </row>
    <row r="62" spans="1:23" x14ac:dyDescent="0.2">
      <c r="A62" s="1" t="s">
        <v>0</v>
      </c>
      <c r="B62">
        <v>4.9000000000000002E-2</v>
      </c>
      <c r="C62">
        <v>4.9000000000000002E-2</v>
      </c>
      <c r="D62">
        <v>4.3999999999999997E-2</v>
      </c>
      <c r="E62">
        <v>4.8000000000000001E-2</v>
      </c>
      <c r="F62">
        <v>216</v>
      </c>
      <c r="G62">
        <v>216</v>
      </c>
      <c r="H62">
        <v>300</v>
      </c>
      <c r="I62">
        <v>300</v>
      </c>
      <c r="J62">
        <f t="shared" si="9"/>
        <v>2.1143884131514978</v>
      </c>
      <c r="K62">
        <f t="shared" si="10"/>
        <v>2.1143884131514978</v>
      </c>
      <c r="L62">
        <f t="shared" si="11"/>
        <v>0.35239806885858299</v>
      </c>
      <c r="M62">
        <f t="shared" si="12"/>
        <v>1.761990344292915</v>
      </c>
      <c r="N62">
        <f t="shared" si="13"/>
        <v>0.97888352460717487</v>
      </c>
      <c r="O62">
        <f t="shared" si="14"/>
        <v>0.97888352460717487</v>
      </c>
      <c r="P62">
        <f t="shared" si="15"/>
        <v>0.117466022952861</v>
      </c>
      <c r="Q62">
        <f t="shared" si="16"/>
        <v>0.58733011476430497</v>
      </c>
      <c r="S62" s="1">
        <v>40</v>
      </c>
      <c r="T62">
        <v>0.27700000000000002</v>
      </c>
      <c r="U62">
        <v>0.29599999999999999</v>
      </c>
      <c r="V62">
        <v>0.25700000000000001</v>
      </c>
      <c r="W62">
        <f t="shared" si="17"/>
        <v>0.27666666666666667</v>
      </c>
    </row>
    <row r="63" spans="1:23" x14ac:dyDescent="0.2">
      <c r="A63" s="1" t="s">
        <v>1</v>
      </c>
      <c r="B63">
        <v>4.8000000000000001E-2</v>
      </c>
      <c r="C63">
        <v>4.5999999999999999E-2</v>
      </c>
      <c r="D63">
        <v>4.5999999999999999E-2</v>
      </c>
      <c r="F63">
        <v>300</v>
      </c>
      <c r="G63">
        <v>300</v>
      </c>
      <c r="H63">
        <v>300</v>
      </c>
      <c r="J63">
        <f t="shared" si="9"/>
        <v>1.761990344292915</v>
      </c>
      <c r="K63">
        <f t="shared" si="10"/>
        <v>1.0571942065757489</v>
      </c>
      <c r="L63">
        <f t="shared" si="11"/>
        <v>1.0571942065757489</v>
      </c>
      <c r="N63">
        <f t="shared" si="13"/>
        <v>0.58733011476430497</v>
      </c>
      <c r="O63">
        <f t="shared" si="14"/>
        <v>0.35239806885858299</v>
      </c>
      <c r="P63">
        <f t="shared" si="15"/>
        <v>0.35239806885858299</v>
      </c>
      <c r="S63" s="1">
        <v>100</v>
      </c>
      <c r="T63">
        <v>0.48299999999999998</v>
      </c>
      <c r="U63">
        <v>0.46400000000000002</v>
      </c>
      <c r="V63">
        <v>0.42899999999999999</v>
      </c>
      <c r="W63">
        <f t="shared" si="17"/>
        <v>0.45866666666666672</v>
      </c>
    </row>
    <row r="64" spans="1:23" x14ac:dyDescent="0.2">
      <c r="A64" s="1" t="s">
        <v>2</v>
      </c>
      <c r="B64">
        <v>4.7E-2</v>
      </c>
      <c r="C64">
        <v>4.7E-2</v>
      </c>
      <c r="D64">
        <v>4.8000000000000001E-2</v>
      </c>
      <c r="E64">
        <v>5.0999999999999997E-2</v>
      </c>
      <c r="F64">
        <v>300</v>
      </c>
      <c r="G64">
        <v>300</v>
      </c>
      <c r="H64">
        <v>300</v>
      </c>
      <c r="I64">
        <v>300</v>
      </c>
      <c r="J64">
        <f t="shared" si="9"/>
        <v>1.409592275434332</v>
      </c>
      <c r="K64">
        <f t="shared" si="10"/>
        <v>1.409592275434332</v>
      </c>
      <c r="L64">
        <f t="shared" si="11"/>
        <v>1.761990344292915</v>
      </c>
      <c r="M64">
        <f t="shared" si="12"/>
        <v>2.8191845508686613</v>
      </c>
      <c r="N64">
        <f t="shared" si="13"/>
        <v>0.46986409181144401</v>
      </c>
      <c r="O64">
        <f t="shared" si="14"/>
        <v>0.46986409181144401</v>
      </c>
      <c r="P64">
        <f t="shared" si="15"/>
        <v>0.58733011476430497</v>
      </c>
      <c r="Q64">
        <f t="shared" si="16"/>
        <v>0.93972818362288713</v>
      </c>
      <c r="S64" s="1">
        <v>200</v>
      </c>
      <c r="T64">
        <v>0.79600000000000004</v>
      </c>
      <c r="U64">
        <v>0.75900000000000001</v>
      </c>
      <c r="V64">
        <v>0.68799999999999994</v>
      </c>
      <c r="W64">
        <f t="shared" si="17"/>
        <v>0.74766666666666681</v>
      </c>
    </row>
    <row r="65" spans="1:23" x14ac:dyDescent="0.2">
      <c r="A65" s="1" t="s">
        <v>3</v>
      </c>
      <c r="B65">
        <v>4.9000000000000002E-2</v>
      </c>
      <c r="C65">
        <v>4.4999999999999998E-2</v>
      </c>
      <c r="D65">
        <v>4.4999999999999998E-2</v>
      </c>
      <c r="E65">
        <v>4.7E-2</v>
      </c>
      <c r="F65">
        <v>300</v>
      </c>
      <c r="G65">
        <v>300</v>
      </c>
      <c r="H65">
        <v>300</v>
      </c>
      <c r="I65">
        <v>300</v>
      </c>
      <c r="J65">
        <f t="shared" si="9"/>
        <v>2.1143884131514978</v>
      </c>
      <c r="K65">
        <f t="shared" si="10"/>
        <v>0.70479613771716598</v>
      </c>
      <c r="L65">
        <f t="shared" si="11"/>
        <v>0.70479613771716598</v>
      </c>
      <c r="M65">
        <f t="shared" si="12"/>
        <v>1.409592275434332</v>
      </c>
      <c r="N65">
        <f t="shared" si="13"/>
        <v>0.70479613771716598</v>
      </c>
      <c r="O65">
        <f t="shared" si="14"/>
        <v>0.234932045905722</v>
      </c>
      <c r="P65">
        <f t="shared" si="15"/>
        <v>0.234932045905722</v>
      </c>
      <c r="Q65">
        <f t="shared" si="16"/>
        <v>0.46986409181144401</v>
      </c>
      <c r="S65" s="1">
        <v>400</v>
      </c>
      <c r="T65">
        <v>1.198</v>
      </c>
      <c r="U65">
        <v>1.2250000000000001</v>
      </c>
      <c r="V65">
        <v>1.1779999999999999</v>
      </c>
      <c r="W65">
        <f t="shared" si="17"/>
        <v>1.2003333333333333</v>
      </c>
    </row>
    <row r="66" spans="1:23" x14ac:dyDescent="0.2">
      <c r="A66" s="1" t="s">
        <v>4</v>
      </c>
      <c r="B66">
        <v>4.4999999999999998E-2</v>
      </c>
      <c r="C66">
        <v>4.4999999999999998E-2</v>
      </c>
      <c r="D66">
        <v>4.4999999999999998E-2</v>
      </c>
      <c r="E66">
        <v>4.3999999999999997E-2</v>
      </c>
      <c r="F66">
        <v>300</v>
      </c>
      <c r="G66">
        <v>300</v>
      </c>
      <c r="H66">
        <v>224</v>
      </c>
      <c r="I66">
        <v>300</v>
      </c>
      <c r="J66">
        <f t="shared" si="9"/>
        <v>0.70479613771716598</v>
      </c>
      <c r="K66">
        <f t="shared" si="10"/>
        <v>0.70479613771716598</v>
      </c>
      <c r="L66">
        <f t="shared" si="11"/>
        <v>0.70479613771716598</v>
      </c>
      <c r="M66">
        <f t="shared" si="12"/>
        <v>0.35239806885858299</v>
      </c>
      <c r="N66">
        <f t="shared" si="13"/>
        <v>0.234932045905722</v>
      </c>
      <c r="O66">
        <f t="shared" si="14"/>
        <v>0.234932045905722</v>
      </c>
      <c r="P66">
        <f t="shared" si="15"/>
        <v>0.31464113290944906</v>
      </c>
      <c r="Q66">
        <f t="shared" si="16"/>
        <v>0.117466022952861</v>
      </c>
    </row>
    <row r="67" spans="1:23" x14ac:dyDescent="0.2">
      <c r="A67" s="1" t="s">
        <v>5</v>
      </c>
      <c r="B67">
        <v>4.4999999999999998E-2</v>
      </c>
      <c r="C67">
        <v>4.8000000000000001E-2</v>
      </c>
      <c r="D67">
        <v>4.4999999999999998E-2</v>
      </c>
      <c r="E67">
        <v>4.3999999999999997E-2</v>
      </c>
      <c r="F67">
        <v>300</v>
      </c>
      <c r="G67">
        <v>300</v>
      </c>
      <c r="H67">
        <v>300</v>
      </c>
      <c r="I67">
        <v>300</v>
      </c>
      <c r="J67">
        <f t="shared" si="9"/>
        <v>0.70479613771716598</v>
      </c>
      <c r="K67">
        <f t="shared" si="10"/>
        <v>1.761990344292915</v>
      </c>
      <c r="L67">
        <f t="shared" si="11"/>
        <v>0.70479613771716598</v>
      </c>
      <c r="M67">
        <f t="shared" si="12"/>
        <v>0.35239806885858299</v>
      </c>
      <c r="N67">
        <f t="shared" si="13"/>
        <v>0.234932045905722</v>
      </c>
      <c r="O67">
        <f t="shared" si="14"/>
        <v>0.58733011476430497</v>
      </c>
      <c r="P67">
        <f t="shared" si="15"/>
        <v>0.234932045905722</v>
      </c>
      <c r="Q67">
        <f t="shared" si="16"/>
        <v>0.117466022952861</v>
      </c>
      <c r="V67" s="1" t="s">
        <v>53</v>
      </c>
      <c r="W67">
        <f>SLOPE(W59:W65,S59:S65)</f>
        <v>2.8377027734170588E-3</v>
      </c>
    </row>
    <row r="68" spans="1:23" x14ac:dyDescent="0.2">
      <c r="A68" s="1" t="s">
        <v>6</v>
      </c>
      <c r="B68">
        <v>4.5999999999999999E-2</v>
      </c>
      <c r="C68">
        <v>4.7E-2</v>
      </c>
      <c r="D68">
        <v>4.7E-2</v>
      </c>
      <c r="F68">
        <v>216</v>
      </c>
      <c r="G68">
        <v>216</v>
      </c>
      <c r="H68">
        <v>216</v>
      </c>
      <c r="J68">
        <f t="shared" si="9"/>
        <v>1.0571942065757489</v>
      </c>
      <c r="K68">
        <f t="shared" si="10"/>
        <v>1.409592275434332</v>
      </c>
      <c r="L68">
        <f t="shared" si="11"/>
        <v>1.409592275434332</v>
      </c>
      <c r="N68">
        <f t="shared" si="13"/>
        <v>0.48944176230358744</v>
      </c>
      <c r="O68">
        <f t="shared" si="14"/>
        <v>0.65258901640478328</v>
      </c>
      <c r="P68">
        <f t="shared" si="15"/>
        <v>0.65258901640478328</v>
      </c>
    </row>
    <row r="69" spans="1:23" x14ac:dyDescent="0.2">
      <c r="A69" s="1" t="s">
        <v>7</v>
      </c>
      <c r="B69">
        <v>4.9000000000000002E-2</v>
      </c>
      <c r="C69">
        <v>5.0999999999999997E-2</v>
      </c>
      <c r="D69">
        <v>4.7E-2</v>
      </c>
      <c r="E69">
        <v>4.5999999999999999E-2</v>
      </c>
      <c r="F69">
        <v>300</v>
      </c>
      <c r="G69">
        <v>300</v>
      </c>
      <c r="H69">
        <v>300</v>
      </c>
      <c r="I69">
        <v>300</v>
      </c>
      <c r="J69">
        <f t="shared" si="9"/>
        <v>2.1143884131514978</v>
      </c>
      <c r="K69">
        <f t="shared" si="10"/>
        <v>2.8191845508686613</v>
      </c>
      <c r="L69">
        <f t="shared" si="11"/>
        <v>1.409592275434332</v>
      </c>
      <c r="M69">
        <f t="shared" si="12"/>
        <v>1.0571942065757489</v>
      </c>
      <c r="N69">
        <f t="shared" si="13"/>
        <v>0.70479613771716598</v>
      </c>
      <c r="O69">
        <f t="shared" si="14"/>
        <v>0.93972818362288713</v>
      </c>
      <c r="P69">
        <f t="shared" si="15"/>
        <v>0.46986409181144401</v>
      </c>
      <c r="Q69">
        <f t="shared" si="16"/>
        <v>0.35239806885858299</v>
      </c>
    </row>
    <row r="70" spans="1:23" x14ac:dyDescent="0.2">
      <c r="A70" s="1" t="s">
        <v>8</v>
      </c>
      <c r="B70">
        <v>5.0999999999999997E-2</v>
      </c>
      <c r="C70">
        <v>4.7E-2</v>
      </c>
      <c r="D70">
        <v>4.7E-2</v>
      </c>
      <c r="F70">
        <v>256</v>
      </c>
      <c r="G70">
        <v>300</v>
      </c>
      <c r="H70">
        <v>300</v>
      </c>
      <c r="J70">
        <f t="shared" si="9"/>
        <v>2.8191845508686613</v>
      </c>
      <c r="K70">
        <f t="shared" si="10"/>
        <v>1.409592275434332</v>
      </c>
      <c r="L70">
        <f t="shared" si="11"/>
        <v>1.409592275434332</v>
      </c>
      <c r="N70">
        <f t="shared" si="13"/>
        <v>1.1012439651830708</v>
      </c>
      <c r="O70">
        <f t="shared" si="14"/>
        <v>0.46986409181144401</v>
      </c>
      <c r="P70">
        <f t="shared" si="15"/>
        <v>0.46986409181144401</v>
      </c>
    </row>
    <row r="71" spans="1:23" x14ac:dyDescent="0.2">
      <c r="A71" s="1" t="s">
        <v>9</v>
      </c>
      <c r="B71">
        <v>4.8000000000000001E-2</v>
      </c>
      <c r="C71">
        <v>4.4999999999999998E-2</v>
      </c>
      <c r="D71">
        <v>4.3999999999999997E-2</v>
      </c>
      <c r="E71">
        <v>4.4999999999999998E-2</v>
      </c>
      <c r="F71">
        <v>192</v>
      </c>
      <c r="G71">
        <v>256</v>
      </c>
      <c r="H71">
        <v>256</v>
      </c>
      <c r="I71">
        <v>216</v>
      </c>
      <c r="J71">
        <f t="shared" si="9"/>
        <v>1.761990344292915</v>
      </c>
      <c r="K71">
        <f t="shared" si="10"/>
        <v>0.70479613771716598</v>
      </c>
      <c r="L71">
        <f t="shared" si="11"/>
        <v>0.35239806885858299</v>
      </c>
      <c r="M71">
        <f t="shared" si="12"/>
        <v>0.70479613771716598</v>
      </c>
      <c r="N71">
        <f t="shared" si="13"/>
        <v>0.91770330431922653</v>
      </c>
      <c r="O71">
        <f t="shared" si="14"/>
        <v>0.27531099129576797</v>
      </c>
      <c r="P71">
        <f t="shared" si="15"/>
        <v>0.13765549564788399</v>
      </c>
      <c r="Q71">
        <f t="shared" si="16"/>
        <v>0.32629450820239164</v>
      </c>
    </row>
    <row r="72" spans="1:23" x14ac:dyDescent="0.2">
      <c r="A72" s="1" t="s">
        <v>10</v>
      </c>
      <c r="B72">
        <v>4.4999999999999998E-2</v>
      </c>
      <c r="C72">
        <v>4.5999999999999999E-2</v>
      </c>
      <c r="D72">
        <v>4.3999999999999997E-2</v>
      </c>
      <c r="F72">
        <v>256</v>
      </c>
      <c r="G72">
        <v>300</v>
      </c>
      <c r="H72">
        <v>300</v>
      </c>
      <c r="J72">
        <f t="shared" si="9"/>
        <v>0.70479613771716598</v>
      </c>
      <c r="K72">
        <f t="shared" si="10"/>
        <v>1.0571942065757489</v>
      </c>
      <c r="L72">
        <f t="shared" si="11"/>
        <v>0.35239806885858299</v>
      </c>
      <c r="N72">
        <f t="shared" si="13"/>
        <v>0.27531099129576797</v>
      </c>
      <c r="O72">
        <f t="shared" si="14"/>
        <v>0.35239806885858299</v>
      </c>
      <c r="P72">
        <f t="shared" si="15"/>
        <v>0.117466022952861</v>
      </c>
    </row>
    <row r="73" spans="1:23" x14ac:dyDescent="0.2">
      <c r="A73" s="1" t="s">
        <v>11</v>
      </c>
      <c r="B73">
        <v>4.5999999999999999E-2</v>
      </c>
      <c r="C73">
        <v>4.7E-2</v>
      </c>
      <c r="D73">
        <v>4.4999999999999998E-2</v>
      </c>
      <c r="F73">
        <v>300</v>
      </c>
      <c r="G73">
        <v>300</v>
      </c>
      <c r="H73">
        <v>300</v>
      </c>
      <c r="J73">
        <f t="shared" si="9"/>
        <v>1.0571942065757489</v>
      </c>
      <c r="K73">
        <f t="shared" si="10"/>
        <v>1.409592275434332</v>
      </c>
      <c r="L73">
        <f t="shared" si="11"/>
        <v>0.70479613771716598</v>
      </c>
      <c r="N73">
        <f t="shared" si="13"/>
        <v>0.35239806885858299</v>
      </c>
      <c r="O73">
        <f t="shared" si="14"/>
        <v>0.46986409181144401</v>
      </c>
      <c r="P73">
        <f t="shared" si="15"/>
        <v>0.234932045905722</v>
      </c>
    </row>
    <row r="74" spans="1:23" x14ac:dyDescent="0.2">
      <c r="A74" s="1" t="s">
        <v>12</v>
      </c>
      <c r="B74">
        <v>4.5999999999999999E-2</v>
      </c>
      <c r="C74">
        <v>4.5999999999999999E-2</v>
      </c>
      <c r="D74">
        <v>4.4999999999999998E-2</v>
      </c>
      <c r="F74">
        <v>300</v>
      </c>
      <c r="G74">
        <v>300</v>
      </c>
      <c r="H74">
        <v>300</v>
      </c>
      <c r="J74">
        <f t="shared" si="9"/>
        <v>1.0571942065757489</v>
      </c>
      <c r="K74">
        <f t="shared" si="10"/>
        <v>1.0571942065757489</v>
      </c>
      <c r="L74">
        <f t="shared" si="11"/>
        <v>0.70479613771716598</v>
      </c>
      <c r="N74">
        <f t="shared" si="13"/>
        <v>0.35239806885858299</v>
      </c>
      <c r="O74">
        <f t="shared" si="14"/>
        <v>0.35239806885858299</v>
      </c>
      <c r="P74">
        <f t="shared" si="15"/>
        <v>0.234932045905722</v>
      </c>
    </row>
    <row r="75" spans="1:23" x14ac:dyDescent="0.2">
      <c r="A75" s="1" t="s">
        <v>13</v>
      </c>
      <c r="B75">
        <v>4.3999999999999997E-2</v>
      </c>
      <c r="C75">
        <v>4.5999999999999999E-2</v>
      </c>
      <c r="D75">
        <v>4.4999999999999998E-2</v>
      </c>
      <c r="F75">
        <v>300</v>
      </c>
      <c r="G75">
        <v>300</v>
      </c>
      <c r="H75">
        <v>300</v>
      </c>
      <c r="J75">
        <f t="shared" si="9"/>
        <v>0.35239806885858299</v>
      </c>
      <c r="K75">
        <f t="shared" si="10"/>
        <v>1.0571942065757489</v>
      </c>
      <c r="L75">
        <f t="shared" si="11"/>
        <v>0.70479613771716598</v>
      </c>
      <c r="N75">
        <f t="shared" si="13"/>
        <v>0.117466022952861</v>
      </c>
      <c r="O75">
        <f t="shared" si="14"/>
        <v>0.35239806885858299</v>
      </c>
      <c r="P75">
        <f t="shared" si="15"/>
        <v>0.234932045905722</v>
      </c>
    </row>
    <row r="76" spans="1:23" x14ac:dyDescent="0.2">
      <c r="A76" s="1" t="s">
        <v>14</v>
      </c>
      <c r="B76">
        <v>5.0999999999999997E-2</v>
      </c>
      <c r="C76">
        <v>4.8000000000000001E-2</v>
      </c>
      <c r="D76">
        <v>4.5999999999999999E-2</v>
      </c>
      <c r="F76">
        <v>300</v>
      </c>
      <c r="G76">
        <v>300</v>
      </c>
      <c r="H76">
        <v>168</v>
      </c>
      <c r="J76">
        <f t="shared" si="9"/>
        <v>2.8191845508686613</v>
      </c>
      <c r="K76">
        <f t="shared" si="10"/>
        <v>1.761990344292915</v>
      </c>
      <c r="L76">
        <f t="shared" si="11"/>
        <v>1.0571942065757489</v>
      </c>
      <c r="N76">
        <f t="shared" si="13"/>
        <v>0.93972818362288713</v>
      </c>
      <c r="O76">
        <f t="shared" si="14"/>
        <v>0.58733011476430497</v>
      </c>
      <c r="P76">
        <f t="shared" si="15"/>
        <v>0.62928226581889812</v>
      </c>
    </row>
    <row r="77" spans="1:23" x14ac:dyDescent="0.2">
      <c r="A77" s="1" t="s">
        <v>15</v>
      </c>
      <c r="B77">
        <v>4.5999999999999999E-2</v>
      </c>
      <c r="C77">
        <v>4.5999999999999999E-2</v>
      </c>
      <c r="D77">
        <v>4.5999999999999999E-2</v>
      </c>
      <c r="F77">
        <v>300</v>
      </c>
      <c r="G77">
        <v>300</v>
      </c>
      <c r="H77">
        <v>300</v>
      </c>
      <c r="J77">
        <f t="shared" si="9"/>
        <v>1.0571942065757489</v>
      </c>
      <c r="K77">
        <f t="shared" si="10"/>
        <v>1.0571942065757489</v>
      </c>
      <c r="L77">
        <f t="shared" si="11"/>
        <v>1.0571942065757489</v>
      </c>
      <c r="N77">
        <f t="shared" si="13"/>
        <v>0.35239806885858299</v>
      </c>
      <c r="O77">
        <f t="shared" si="14"/>
        <v>0.35239806885858299</v>
      </c>
      <c r="P77">
        <f t="shared" si="15"/>
        <v>0.35239806885858299</v>
      </c>
    </row>
  </sheetData>
  <hyperlinks>
    <hyperlink ref="Q30" r:id="rId1" xr:uid="{00000000-0004-0000-0300-000000000000}"/>
    <hyperlink ref="Q55" r:id="rId2" xr:uid="{00000000-0004-0000-0300-000001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23"/>
  <sheetViews>
    <sheetView workbookViewId="0">
      <selection activeCell="B22" sqref="B22"/>
    </sheetView>
  </sheetViews>
  <sheetFormatPr baseColWidth="10" defaultRowHeight="16" x14ac:dyDescent="0.2"/>
  <cols>
    <col min="1" max="1" width="14.83203125" customWidth="1"/>
    <col min="2" max="2" width="25.5" customWidth="1"/>
  </cols>
  <sheetData>
    <row r="2" spans="1:2" ht="21" x14ac:dyDescent="0.25">
      <c r="A2" s="8" t="s">
        <v>72</v>
      </c>
    </row>
    <row r="4" spans="1:2" x14ac:dyDescent="0.2">
      <c r="A4" s="4" t="s">
        <v>16</v>
      </c>
    </row>
    <row r="5" spans="1:2" x14ac:dyDescent="0.2">
      <c r="A5" s="4" t="s">
        <v>24</v>
      </c>
      <c r="B5" t="s">
        <v>80</v>
      </c>
    </row>
    <row r="6" spans="1:2" x14ac:dyDescent="0.2">
      <c r="A6" s="4" t="s">
        <v>25</v>
      </c>
      <c r="B6" t="s">
        <v>81</v>
      </c>
    </row>
    <row r="7" spans="1:2" x14ac:dyDescent="0.2">
      <c r="A7" s="4" t="s">
        <v>26</v>
      </c>
      <c r="B7" t="s">
        <v>82</v>
      </c>
    </row>
    <row r="8" spans="1:2" x14ac:dyDescent="0.2">
      <c r="A8" s="4" t="s">
        <v>0</v>
      </c>
      <c r="B8" t="s">
        <v>73</v>
      </c>
    </row>
    <row r="9" spans="1:2" x14ac:dyDescent="0.2">
      <c r="A9" s="4" t="s">
        <v>1</v>
      </c>
      <c r="B9" t="s">
        <v>74</v>
      </c>
    </row>
    <row r="10" spans="1:2" x14ac:dyDescent="0.2">
      <c r="A10" s="4" t="s">
        <v>2</v>
      </c>
      <c r="B10" t="s">
        <v>75</v>
      </c>
    </row>
    <row r="11" spans="1:2" x14ac:dyDescent="0.2">
      <c r="A11" s="4" t="s">
        <v>3</v>
      </c>
      <c r="B11" t="s">
        <v>89</v>
      </c>
    </row>
    <row r="12" spans="1:2" x14ac:dyDescent="0.2">
      <c r="A12" s="4" t="s">
        <v>4</v>
      </c>
      <c r="B12" t="s">
        <v>76</v>
      </c>
    </row>
    <row r="13" spans="1:2" x14ac:dyDescent="0.2">
      <c r="A13" s="4" t="s">
        <v>5</v>
      </c>
      <c r="B13" t="s">
        <v>77</v>
      </c>
    </row>
    <row r="14" spans="1:2" x14ac:dyDescent="0.2">
      <c r="A14" s="4" t="s">
        <v>6</v>
      </c>
      <c r="B14" t="s">
        <v>83</v>
      </c>
    </row>
    <row r="15" spans="1:2" x14ac:dyDescent="0.2">
      <c r="A15" s="4" t="s">
        <v>7</v>
      </c>
      <c r="B15" t="s">
        <v>84</v>
      </c>
    </row>
    <row r="16" spans="1:2" x14ac:dyDescent="0.2">
      <c r="A16" s="4" t="s">
        <v>8</v>
      </c>
      <c r="B16" t="s">
        <v>78</v>
      </c>
    </row>
    <row r="17" spans="1:2" x14ac:dyDescent="0.2">
      <c r="A17" s="4" t="s">
        <v>9</v>
      </c>
      <c r="B17" t="s">
        <v>85</v>
      </c>
    </row>
    <row r="18" spans="1:2" x14ac:dyDescent="0.2">
      <c r="A18" s="4" t="s">
        <v>10</v>
      </c>
      <c r="B18" t="s">
        <v>79</v>
      </c>
    </row>
    <row r="19" spans="1:2" x14ac:dyDescent="0.2">
      <c r="A19" s="4" t="s">
        <v>11</v>
      </c>
      <c r="B19" t="s">
        <v>86</v>
      </c>
    </row>
    <row r="20" spans="1:2" x14ac:dyDescent="0.2">
      <c r="A20" s="4" t="s">
        <v>12</v>
      </c>
      <c r="B20" t="s">
        <v>90</v>
      </c>
    </row>
    <row r="21" spans="1:2" x14ac:dyDescent="0.2">
      <c r="A21" s="4" t="s">
        <v>13</v>
      </c>
      <c r="B21" t="s">
        <v>91</v>
      </c>
    </row>
    <row r="22" spans="1:2" x14ac:dyDescent="0.2">
      <c r="A22" s="4" t="s">
        <v>14</v>
      </c>
      <c r="B22" t="s">
        <v>88</v>
      </c>
    </row>
    <row r="23" spans="1:2" x14ac:dyDescent="0.2">
      <c r="A23" s="4" t="s">
        <v>15</v>
      </c>
      <c r="B23" t="s">
        <v>87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Acropora hyacinthus</vt:lpstr>
      <vt:lpstr>Acropora cytherea</vt:lpstr>
      <vt:lpstr>Acropora retusa</vt:lpstr>
      <vt:lpstr>Acropora pulchra</vt:lpstr>
      <vt:lpstr>Stage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Reviewer</cp:lastModifiedBy>
  <dcterms:created xsi:type="dcterms:W3CDTF">2024-02-09T23:26:01Z</dcterms:created>
  <dcterms:modified xsi:type="dcterms:W3CDTF">2024-09-01T02:36:11Z</dcterms:modified>
</cp:coreProperties>
</file>