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5.xml" ContentType="application/vnd.ms-office.chartstyle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5.xml" ContentType="application/vnd.ms-office.chartcolorstyle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760"/>
  </bookViews>
  <sheets>
    <sheet name="CaSki" sheetId="1" r:id="rId1"/>
    <sheet name="HaCaT" sheetId="2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1"/>
  <c r="K45"/>
  <c r="L45"/>
  <c r="J46"/>
  <c r="K46"/>
  <c r="L46"/>
  <c r="J47"/>
  <c r="K47"/>
  <c r="L47"/>
  <c r="J48"/>
  <c r="K48"/>
  <c r="L48"/>
  <c r="L44"/>
  <c r="K44"/>
  <c r="J44"/>
  <c r="G43"/>
  <c r="H43"/>
  <c r="I43"/>
  <c r="G44"/>
  <c r="H44"/>
  <c r="I44"/>
  <c r="G45"/>
  <c r="H45"/>
  <c r="I45"/>
  <c r="G46"/>
  <c r="H46"/>
  <c r="I46"/>
  <c r="G47"/>
  <c r="H47"/>
  <c r="I47"/>
  <c r="G48"/>
  <c r="H48"/>
  <c r="I48"/>
  <c r="I42"/>
  <c r="H42"/>
  <c r="G42"/>
  <c r="G45" i="2"/>
  <c r="H45"/>
  <c r="I45"/>
  <c r="G46"/>
  <c r="J46" s="1"/>
  <c r="H46"/>
  <c r="K46" s="1"/>
  <c r="I46"/>
  <c r="L46" s="1"/>
  <c r="G47"/>
  <c r="J47" s="1"/>
  <c r="H47"/>
  <c r="K47" s="1"/>
  <c r="I47"/>
  <c r="L47" s="1"/>
  <c r="G48"/>
  <c r="J48" s="1"/>
  <c r="H48"/>
  <c r="K48" s="1"/>
  <c r="I48"/>
  <c r="L48" s="1"/>
  <c r="G49"/>
  <c r="J49" s="1"/>
  <c r="H49"/>
  <c r="K49" s="1"/>
  <c r="I49"/>
  <c r="L49" s="1"/>
  <c r="G50"/>
  <c r="J50" s="1"/>
  <c r="H50"/>
  <c r="K50" s="1"/>
  <c r="I50"/>
  <c r="L50" s="1"/>
  <c r="I44"/>
  <c r="H44"/>
  <c r="G44"/>
  <c r="M44" i="1" l="1"/>
  <c r="M49" i="2"/>
  <c r="M46"/>
  <c r="N48"/>
  <c r="M48"/>
  <c r="N47"/>
  <c r="M47"/>
  <c r="N50"/>
  <c r="M50"/>
  <c r="N49"/>
  <c r="M46" i="1"/>
  <c r="N46"/>
  <c r="M45"/>
  <c r="N45"/>
  <c r="N47"/>
  <c r="M47"/>
  <c r="N48"/>
  <c r="M48"/>
  <c r="L31" i="2"/>
  <c r="L33"/>
  <c r="K30"/>
  <c r="K32"/>
  <c r="J31"/>
  <c r="J33"/>
  <c r="G28"/>
  <c r="H28"/>
  <c r="I28"/>
  <c r="G29"/>
  <c r="J29" s="1"/>
  <c r="H29"/>
  <c r="K29" s="1"/>
  <c r="I29"/>
  <c r="L29" s="1"/>
  <c r="G30"/>
  <c r="J30" s="1"/>
  <c r="H30"/>
  <c r="I30"/>
  <c r="L30" s="1"/>
  <c r="G31"/>
  <c r="H31"/>
  <c r="K31" s="1"/>
  <c r="I31"/>
  <c r="G32"/>
  <c r="J32" s="1"/>
  <c r="H32"/>
  <c r="I32"/>
  <c r="L32" s="1"/>
  <c r="G33"/>
  <c r="H33"/>
  <c r="K33" s="1"/>
  <c r="I33"/>
  <c r="I27"/>
  <c r="H27"/>
  <c r="G27"/>
  <c r="I28" i="1"/>
  <c r="L28" s="1"/>
  <c r="H28"/>
  <c r="K28" s="1"/>
  <c r="G28"/>
  <c r="J28" s="1"/>
  <c r="L27"/>
  <c r="K27"/>
  <c r="I27"/>
  <c r="H27"/>
  <c r="G27"/>
  <c r="J27" s="1"/>
  <c r="I26"/>
  <c r="L26" s="1"/>
  <c r="H26"/>
  <c r="K26" s="1"/>
  <c r="G26"/>
  <c r="J26" s="1"/>
  <c r="I25"/>
  <c r="L25" s="1"/>
  <c r="H25"/>
  <c r="K25" s="1"/>
  <c r="G25"/>
  <c r="J25" s="1"/>
  <c r="L24"/>
  <c r="K24"/>
  <c r="J24"/>
  <c r="M24" s="1"/>
  <c r="I24"/>
  <c r="H24"/>
  <c r="G24"/>
  <c r="I23"/>
  <c r="H23"/>
  <c r="G23"/>
  <c r="I22"/>
  <c r="H22"/>
  <c r="G22"/>
  <c r="M32" i="2" l="1"/>
  <c r="M30"/>
  <c r="N30"/>
  <c r="M33"/>
  <c r="N33"/>
  <c r="M29"/>
  <c r="N31"/>
  <c r="M31"/>
  <c r="N32"/>
  <c r="N26" i="1"/>
  <c r="M26"/>
  <c r="M27"/>
  <c r="N27"/>
  <c r="N28"/>
  <c r="M28"/>
  <c r="N25"/>
  <c r="M25"/>
  <c r="G7" i="2"/>
  <c r="H7"/>
  <c r="I7"/>
  <c r="G8"/>
  <c r="J8" s="1"/>
  <c r="H8"/>
  <c r="K8" s="1"/>
  <c r="I8"/>
  <c r="L8" s="1"/>
  <c r="G9"/>
  <c r="J9" s="1"/>
  <c r="H9"/>
  <c r="K9" s="1"/>
  <c r="I9"/>
  <c r="L9" s="1"/>
  <c r="G10"/>
  <c r="J10" s="1"/>
  <c r="H10"/>
  <c r="K10" s="1"/>
  <c r="I10"/>
  <c r="L10" s="1"/>
  <c r="G11"/>
  <c r="J11" s="1"/>
  <c r="H11"/>
  <c r="K11" s="1"/>
  <c r="I11"/>
  <c r="L11" s="1"/>
  <c r="G12"/>
  <c r="J12" s="1"/>
  <c r="H12"/>
  <c r="K12" s="1"/>
  <c r="I12"/>
  <c r="L12" s="1"/>
  <c r="I6"/>
  <c r="H6"/>
  <c r="G6"/>
  <c r="J8" i="1"/>
  <c r="J9"/>
  <c r="J10"/>
  <c r="K6"/>
  <c r="I7"/>
  <c r="I10"/>
  <c r="I6"/>
  <c r="F6"/>
  <c r="G6"/>
  <c r="J6" s="1"/>
  <c r="M6" s="1"/>
  <c r="H6"/>
  <c r="F7"/>
  <c r="G7"/>
  <c r="J7" s="1"/>
  <c r="H7"/>
  <c r="K7" s="1"/>
  <c r="F8"/>
  <c r="I8" s="1"/>
  <c r="G8"/>
  <c r="H8"/>
  <c r="K8" s="1"/>
  <c r="F9"/>
  <c r="I9" s="1"/>
  <c r="G9"/>
  <c r="H9"/>
  <c r="K9" s="1"/>
  <c r="F10"/>
  <c r="G10"/>
  <c r="H10"/>
  <c r="K10" s="1"/>
  <c r="H5"/>
  <c r="G5"/>
  <c r="F5"/>
  <c r="M10" i="2" l="1"/>
  <c r="M9"/>
  <c r="N9"/>
  <c r="M8"/>
  <c r="L9" i="1"/>
  <c r="M9"/>
  <c r="L7"/>
  <c r="N12" i="2"/>
  <c r="M12"/>
  <c r="L10" i="1"/>
  <c r="M11" i="2"/>
  <c r="N11"/>
  <c r="M10" i="1"/>
  <c r="M8"/>
  <c r="L8"/>
  <c r="L6"/>
  <c r="N10" i="2"/>
  <c r="M7" i="1"/>
</calcChain>
</file>

<file path=xl/sharedStrings.xml><?xml version="1.0" encoding="utf-8"?>
<sst xmlns="http://schemas.openxmlformats.org/spreadsheetml/2006/main" count="96" uniqueCount="19">
  <si>
    <t>Ab1</t>
  </si>
  <si>
    <t>Ab2</t>
  </si>
  <si>
    <t>Ab3</t>
  </si>
  <si>
    <t>Blank2</t>
  </si>
  <si>
    <t>Blank3</t>
  </si>
  <si>
    <t>blank</t>
  </si>
  <si>
    <t>media</t>
  </si>
  <si>
    <t>(1% DMSO)</t>
  </si>
  <si>
    <t>24 hours</t>
  </si>
  <si>
    <t>Average</t>
  </si>
  <si>
    <t>Blank 1</t>
  </si>
  <si>
    <t>Cell Viability 1</t>
  </si>
  <si>
    <t>Cell Viability 2</t>
  </si>
  <si>
    <t>Cell Viability 3</t>
  </si>
  <si>
    <t>SD</t>
  </si>
  <si>
    <r>
      <t>Con</t>
    </r>
    <r>
      <rPr>
        <sz val="11"/>
        <color theme="1"/>
        <rFont val="Calibri"/>
        <family val="2"/>
        <scheme val="minor"/>
      </rPr>
      <t>c.</t>
    </r>
  </si>
  <si>
    <t>48 hours</t>
  </si>
  <si>
    <t>Conc.</t>
  </si>
  <si>
    <t>72 hours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</si>
</sst>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100" b="1"/>
              <a:t>The effect of peptide</a:t>
            </a:r>
            <a:r>
              <a:rPr lang="en-MY" sz="1100" b="1" baseline="0"/>
              <a:t> on CaSki cell line for 24 hours</a:t>
            </a:r>
            <a:endParaRPr lang="en-MY" sz="1100" b="1"/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plus>
              <c:numRef>
                <c:f>CaSki!$M$6:$M$10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10.261815068532108</c:v>
                  </c:pt>
                  <c:pt idx="2">
                    <c:v>6.0092808518692822</c:v>
                  </c:pt>
                  <c:pt idx="3">
                    <c:v>8.7160177628449311</c:v>
                  </c:pt>
                  <c:pt idx="4">
                    <c:v>4.912866689274586</c:v>
                  </c:pt>
                </c:numCache>
              </c:numRef>
            </c:plus>
            <c:minus>
              <c:numRef>
                <c:f>CaSki!$M$6:$M$10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10.261815068532108</c:v>
                  </c:pt>
                  <c:pt idx="2">
                    <c:v>6.0092808518692822</c:v>
                  </c:pt>
                  <c:pt idx="3">
                    <c:v>8.7160177628449311</c:v>
                  </c:pt>
                  <c:pt idx="4">
                    <c:v>4.912866689274586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CaSki!$B$6:$B$10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CaSki!$L$6:$L$10</c:f>
              <c:numCache>
                <c:formatCode>0</c:formatCode>
                <c:ptCount val="5"/>
                <c:pt idx="0">
                  <c:v>100</c:v>
                </c:pt>
                <c:pt idx="1">
                  <c:v>98.084464713243491</c:v>
                </c:pt>
                <c:pt idx="2">
                  <c:v>99.355692785841654</c:v>
                </c:pt>
                <c:pt idx="3">
                  <c:v>96.328473718431837</c:v>
                </c:pt>
                <c:pt idx="4">
                  <c:v>74.168422977555238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A96-4D3C-80BA-1C498C31320A}"/>
            </c:ext>
          </c:extLst>
        </c:ser>
        <c:axId val="87082112"/>
        <c:axId val="87084416"/>
      </c:scatterChart>
      <c:valAx>
        <c:axId val="87082112"/>
        <c:scaling>
          <c:orientation val="minMax"/>
          <c:max val="55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/>
                  <a:t>Peptide concentration</a:t>
                </a:r>
                <a:r>
                  <a:rPr lang="en-MY" b="1" baseline="0"/>
                  <a:t> (µM)</a:t>
                </a:r>
                <a:endParaRPr lang="en-MY" b="1"/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4416"/>
        <c:crosses val="autoZero"/>
        <c:crossBetween val="midCat"/>
        <c:majorUnit val="5"/>
        <c:minorUnit val="0.5"/>
      </c:valAx>
      <c:valAx>
        <c:axId val="87084416"/>
        <c:scaling>
          <c:orientation val="minMax"/>
          <c:max val="12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/>
                  <a:t>Cell</a:t>
                </a:r>
                <a:r>
                  <a:rPr lang="en-MY" b="1" baseline="0"/>
                  <a:t> viability (%)</a:t>
                </a:r>
                <a:endParaRPr lang="en-MY" b="1"/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2112"/>
        <c:crosses val="autoZero"/>
        <c:crossBetween val="midCat"/>
        <c:minorUnit val="2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1" i="0" baseline="0">
                <a:effectLst/>
              </a:rPr>
              <a:t>The effect of peptide on CaSki cells for 48 hours</a:t>
            </a:r>
            <a:endParaRPr lang="en-MY" sz="1400" b="1">
              <a:effectLst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plus>
              <c:numRef>
                <c:f>CaSki!$N$24:$N$28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5.5666178972101923</c:v>
                  </c:pt>
                  <c:pt idx="2">
                    <c:v>16.326724768314133</c:v>
                  </c:pt>
                  <c:pt idx="3">
                    <c:v>10.97705720566929</c:v>
                  </c:pt>
                  <c:pt idx="4">
                    <c:v>6.1633188168829935</c:v>
                  </c:pt>
                </c:numCache>
              </c:numRef>
            </c:plus>
            <c:minus>
              <c:numRef>
                <c:f>CaSki!$N$24:$N$28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5.5666178972101923</c:v>
                  </c:pt>
                  <c:pt idx="2">
                    <c:v>16.326724768314133</c:v>
                  </c:pt>
                  <c:pt idx="3">
                    <c:v>10.97705720566929</c:v>
                  </c:pt>
                  <c:pt idx="4">
                    <c:v>6.1633188168829935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CaSki!$C$24:$C$28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CaSki!$M$24:$M$28</c:f>
              <c:numCache>
                <c:formatCode>0</c:formatCode>
                <c:ptCount val="5"/>
                <c:pt idx="0">
                  <c:v>100</c:v>
                </c:pt>
                <c:pt idx="1">
                  <c:v>97.386622759543613</c:v>
                </c:pt>
                <c:pt idx="2">
                  <c:v>91.734658501083459</c:v>
                </c:pt>
                <c:pt idx="3">
                  <c:v>92.308921452678419</c:v>
                </c:pt>
                <c:pt idx="4">
                  <c:v>82.180422514952596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264-448E-BF3E-83AC4E8D70B5}"/>
            </c:ext>
          </c:extLst>
        </c:ser>
        <c:axId val="85848448"/>
        <c:axId val="85850368"/>
      </c:scatterChart>
      <c:valAx>
        <c:axId val="858484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/>
                  <a:t>Peptide</a:t>
                </a:r>
                <a:r>
                  <a:rPr lang="en-MY" b="1" baseline="0"/>
                  <a:t> concentration (µM)</a:t>
                </a:r>
                <a:endParaRPr lang="en-MY" b="1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0368"/>
        <c:crosses val="autoZero"/>
        <c:crossBetween val="midCat"/>
      </c:valAx>
      <c:valAx>
        <c:axId val="858503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/>
                  <a:t>Cell</a:t>
                </a:r>
                <a:r>
                  <a:rPr lang="en-MY" b="1" baseline="0"/>
                  <a:t> viability (%)</a:t>
                </a:r>
                <a:endParaRPr lang="en-MY" b="1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1" i="0" baseline="0"/>
              <a:t>The effect of peptide on CaSki cells for 48 hours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plus>
              <c:numRef>
                <c:f>CaSki!$N$44:$N$48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2.5048861524853137</c:v>
                  </c:pt>
                  <c:pt idx="2">
                    <c:v>2.0008312509118995</c:v>
                  </c:pt>
                  <c:pt idx="3">
                    <c:v>3.6729286047712595</c:v>
                  </c:pt>
                  <c:pt idx="4">
                    <c:v>9.4205842050390682</c:v>
                  </c:pt>
                </c:numCache>
              </c:numRef>
            </c:plus>
            <c:minus>
              <c:numRef>
                <c:f>CaSki!$N$44:$N$48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2.5048861524853137</c:v>
                  </c:pt>
                  <c:pt idx="2">
                    <c:v>2.0008312509118995</c:v>
                  </c:pt>
                  <c:pt idx="3">
                    <c:v>3.6729286047712595</c:v>
                  </c:pt>
                  <c:pt idx="4">
                    <c:v>9.4205842050390682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CaSki!$C$44:$C$48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CaSki!$M$44:$M$48</c:f>
              <c:numCache>
                <c:formatCode>0</c:formatCode>
                <c:ptCount val="5"/>
                <c:pt idx="0">
                  <c:v>100.00000000000001</c:v>
                </c:pt>
                <c:pt idx="1">
                  <c:v>94.424863824525616</c:v>
                </c:pt>
                <c:pt idx="2">
                  <c:v>91.780291578904553</c:v>
                </c:pt>
                <c:pt idx="3">
                  <c:v>86.441635289486371</c:v>
                </c:pt>
                <c:pt idx="4">
                  <c:v>79.504485641062146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70-44ED-A731-7F24B5BC554D}"/>
            </c:ext>
          </c:extLst>
        </c:ser>
        <c:axId val="87428096"/>
        <c:axId val="87450752"/>
      </c:scatterChart>
      <c:valAx>
        <c:axId val="87428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1"/>
                </a:pPr>
                <a:r>
                  <a:rPr lang="en-US" sz="1100" b="1" i="0" baseline="0"/>
                  <a:t>Peptide concentration (µM)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0752"/>
        <c:crosses val="autoZero"/>
        <c:crossBetween val="midCat"/>
      </c:valAx>
      <c:valAx>
        <c:axId val="874507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</a:t>
                </a:r>
                <a:r>
                  <a:rPr lang="en-US" baseline="0"/>
                  <a:t> viability</a:t>
                </a:r>
                <a:endParaRPr lang="en-US"/>
              </a:p>
            </c:rich>
          </c:tx>
          <c:layout/>
        </c:title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MY" sz="1100" b="1">
                <a:solidFill>
                  <a:schemeClr val="tx1"/>
                </a:solidFill>
              </a:rPr>
              <a:t>The effect of peptide</a:t>
            </a:r>
            <a:r>
              <a:rPr lang="en-MY" sz="1100" b="1" baseline="0">
                <a:solidFill>
                  <a:schemeClr val="tx1"/>
                </a:solidFill>
              </a:rPr>
              <a:t> on CaSki cell line</a:t>
            </a:r>
            <a:endParaRPr lang="en-MY" sz="1100" b="1">
              <a:solidFill>
                <a:schemeClr val="tx1"/>
              </a:solidFill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24 hours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plus>
              <c:numRef>
                <c:f>CaSki!$M$6:$M$10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10.261815068532108</c:v>
                  </c:pt>
                  <c:pt idx="2">
                    <c:v>6.0092808518692822</c:v>
                  </c:pt>
                  <c:pt idx="3">
                    <c:v>8.7160177628449311</c:v>
                  </c:pt>
                  <c:pt idx="4">
                    <c:v>4.912866689274586</c:v>
                  </c:pt>
                </c:numCache>
              </c:numRef>
            </c:plus>
            <c:minus>
              <c:numRef>
                <c:f>CaSki!$M$6:$M$10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10.261815068532108</c:v>
                  </c:pt>
                  <c:pt idx="2">
                    <c:v>6.0092808518692822</c:v>
                  </c:pt>
                  <c:pt idx="3">
                    <c:v>8.7160177628449311</c:v>
                  </c:pt>
                  <c:pt idx="4">
                    <c:v>4.912866689274586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CaSki!$B$6:$B$10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CaSki!$L$6:$L$10</c:f>
              <c:numCache>
                <c:formatCode>0</c:formatCode>
                <c:ptCount val="5"/>
                <c:pt idx="0">
                  <c:v>100</c:v>
                </c:pt>
                <c:pt idx="1">
                  <c:v>98.084464713243491</c:v>
                </c:pt>
                <c:pt idx="2">
                  <c:v>99.355692785841654</c:v>
                </c:pt>
                <c:pt idx="3">
                  <c:v>96.328473718431837</c:v>
                </c:pt>
                <c:pt idx="4">
                  <c:v>74.168422977555238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A96-4D3C-80BA-1C498C31320A}"/>
            </c:ext>
          </c:extLst>
        </c:ser>
        <c:ser>
          <c:idx val="1"/>
          <c:order val="1"/>
          <c:tx>
            <c:v>48 hours</c:v>
          </c:tx>
          <c:spPr>
            <a:ln>
              <a:solidFill>
                <a:srgbClr val="0070C0"/>
              </a:solidFill>
            </a:ln>
          </c:spPr>
          <c:marker>
            <c:symbol val="square"/>
            <c:size val="4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CaSki!$N$24:$N$28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5.5666178972101923</c:v>
                  </c:pt>
                  <c:pt idx="2">
                    <c:v>16.326724768314133</c:v>
                  </c:pt>
                  <c:pt idx="3">
                    <c:v>10.97705720566929</c:v>
                  </c:pt>
                  <c:pt idx="4">
                    <c:v>6.1633188168829935</c:v>
                  </c:pt>
                </c:numCache>
              </c:numRef>
            </c:plus>
            <c:minus>
              <c:numRef>
                <c:f>CaSki!$N$24:$N$28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5.5666178972101923</c:v>
                  </c:pt>
                  <c:pt idx="2">
                    <c:v>16.326724768314133</c:v>
                  </c:pt>
                  <c:pt idx="3">
                    <c:v>10.97705720566929</c:v>
                  </c:pt>
                  <c:pt idx="4">
                    <c:v>6.1633188168829935</c:v>
                  </c:pt>
                </c:numCache>
              </c:numRef>
            </c:minus>
          </c:errBars>
          <c:xVal>
            <c:numRef>
              <c:f>CaSki!$C$24:$C$28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CaSki!$M$24:$M$28</c:f>
              <c:numCache>
                <c:formatCode>0</c:formatCode>
                <c:ptCount val="5"/>
                <c:pt idx="0">
                  <c:v>100</c:v>
                </c:pt>
                <c:pt idx="1">
                  <c:v>97.386622759543613</c:v>
                </c:pt>
                <c:pt idx="2">
                  <c:v>91.734658501083459</c:v>
                </c:pt>
                <c:pt idx="3">
                  <c:v>92.308921452678419</c:v>
                </c:pt>
                <c:pt idx="4">
                  <c:v>82.180422514952596</c:v>
                </c:pt>
              </c:numCache>
            </c:numRef>
          </c:yVal>
          <c:smooth val="1"/>
        </c:ser>
        <c:ser>
          <c:idx val="2"/>
          <c:order val="2"/>
          <c:tx>
            <c:v>72 hours</c:v>
          </c:tx>
          <c:spPr>
            <a:ln w="19050">
              <a:solidFill>
                <a:schemeClr val="tx1"/>
              </a:solidFill>
            </a:ln>
          </c:spPr>
          <c:marker>
            <c:symbol val="triang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CaSki!$N$44:$N$48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2.5048861524853137</c:v>
                  </c:pt>
                  <c:pt idx="2">
                    <c:v>2.0008312509118995</c:v>
                  </c:pt>
                  <c:pt idx="3">
                    <c:v>3.6729286047712595</c:v>
                  </c:pt>
                  <c:pt idx="4">
                    <c:v>9.4205842050390682</c:v>
                  </c:pt>
                </c:numCache>
              </c:numRef>
            </c:plus>
            <c:minus>
              <c:numRef>
                <c:f>CaSki!$N$44:$N$48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2.5048861524853137</c:v>
                  </c:pt>
                  <c:pt idx="2">
                    <c:v>2.0008312509118995</c:v>
                  </c:pt>
                  <c:pt idx="3">
                    <c:v>3.6729286047712595</c:v>
                  </c:pt>
                  <c:pt idx="4">
                    <c:v>9.4205842050390682</c:v>
                  </c:pt>
                </c:numCache>
              </c:numRef>
            </c:minus>
          </c:errBars>
          <c:xVal>
            <c:numRef>
              <c:f>CaSki!$C$44:$C$48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CaSki!$M$44:$M$48</c:f>
              <c:numCache>
                <c:formatCode>0</c:formatCode>
                <c:ptCount val="5"/>
                <c:pt idx="0">
                  <c:v>100.00000000000001</c:v>
                </c:pt>
                <c:pt idx="1">
                  <c:v>94.424863824525616</c:v>
                </c:pt>
                <c:pt idx="2">
                  <c:v>91.780291578904553</c:v>
                </c:pt>
                <c:pt idx="3">
                  <c:v>86.441635289486371</c:v>
                </c:pt>
                <c:pt idx="4">
                  <c:v>79.504485641062146</c:v>
                </c:pt>
              </c:numCache>
            </c:numRef>
          </c:yVal>
          <c:smooth val="1"/>
        </c:ser>
        <c:axId val="87581056"/>
        <c:axId val="87582976"/>
      </c:scatterChart>
      <c:valAx>
        <c:axId val="87581056"/>
        <c:scaling>
          <c:orientation val="minMax"/>
          <c:max val="55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chemeClr val="tx1"/>
                    </a:solidFill>
                  </a:rPr>
                  <a:t>Peptide concentration</a:t>
                </a:r>
                <a:r>
                  <a:rPr lang="en-MY" b="1" baseline="0">
                    <a:solidFill>
                      <a:schemeClr val="tx1"/>
                    </a:solidFill>
                  </a:rPr>
                  <a:t> (µM)</a:t>
                </a:r>
                <a:endParaRPr lang="en-MY" b="1">
                  <a:solidFill>
                    <a:schemeClr val="tx1"/>
                  </a:solidFill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2976"/>
        <c:crosses val="autoZero"/>
        <c:crossBetween val="midCat"/>
        <c:majorUnit val="5"/>
        <c:minorUnit val="0.5"/>
      </c:valAx>
      <c:valAx>
        <c:axId val="87582976"/>
        <c:scaling>
          <c:orientation val="minMax"/>
          <c:max val="12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chemeClr val="tx1"/>
                    </a:solidFill>
                  </a:rPr>
                  <a:t>Cell</a:t>
                </a:r>
                <a:r>
                  <a:rPr lang="en-MY" b="1" baseline="0">
                    <a:solidFill>
                      <a:schemeClr val="tx1"/>
                    </a:solidFill>
                  </a:rPr>
                  <a:t> viability (%)</a:t>
                </a:r>
                <a:endParaRPr lang="en-MY" b="1">
                  <a:solidFill>
                    <a:schemeClr val="tx1"/>
                  </a:solidFill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1056"/>
        <c:crosses val="autoZero"/>
        <c:crossBetween val="midCat"/>
        <c:minorUnit val="2"/>
      </c:valAx>
      <c:spPr>
        <a:noFill/>
        <a:ln>
          <a:noFill/>
        </a:ln>
        <a:effectLst/>
      </c:spPr>
    </c:plotArea>
    <c:legend>
      <c:legendPos val="r"/>
      <c:layout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200" b="1"/>
              <a:t>The effect of peptide on HaCaT cells for 24 hours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plus>
              <c:numRef>
                <c:f>HaCaT!$N$8:$N$12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5.5113622358947616</c:v>
                  </c:pt>
                  <c:pt idx="2">
                    <c:v>9.3701771476228384</c:v>
                  </c:pt>
                  <c:pt idx="3">
                    <c:v>6.3801278392788854</c:v>
                  </c:pt>
                  <c:pt idx="4">
                    <c:v>5.4346878680195143</c:v>
                  </c:pt>
                </c:numCache>
              </c:numRef>
            </c:plus>
            <c:minus>
              <c:numRef>
                <c:f>HaCaT!$N$8:$N$12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5.5113622358947616</c:v>
                  </c:pt>
                  <c:pt idx="2">
                    <c:v>9.3701771476228384</c:v>
                  </c:pt>
                  <c:pt idx="3">
                    <c:v>6.3801278392788854</c:v>
                  </c:pt>
                  <c:pt idx="4">
                    <c:v>5.4346878680195143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HaCaT!$C$8:$C$12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HaCaT!$M$8:$M$12</c:f>
              <c:numCache>
                <c:formatCode>0</c:formatCode>
                <c:ptCount val="5"/>
                <c:pt idx="0">
                  <c:v>100</c:v>
                </c:pt>
                <c:pt idx="1">
                  <c:v>89.407006811023777</c:v>
                </c:pt>
                <c:pt idx="2">
                  <c:v>83.122598357736578</c:v>
                </c:pt>
                <c:pt idx="3">
                  <c:v>87.065504284225653</c:v>
                </c:pt>
                <c:pt idx="4">
                  <c:v>81.379103262525234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E3E-49FA-8F1C-84C4D8241822}"/>
            </c:ext>
          </c:extLst>
        </c:ser>
        <c:axId val="87142400"/>
        <c:axId val="87144320"/>
      </c:scatterChart>
      <c:valAx>
        <c:axId val="871424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Peptide concentration (µM)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4320"/>
        <c:crosses val="autoZero"/>
        <c:crossBetween val="midCat"/>
        <c:majorUnit val="5"/>
      </c:valAx>
      <c:valAx>
        <c:axId val="871443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/>
                  <a:t>Cell</a:t>
                </a:r>
                <a:r>
                  <a:rPr lang="en-MY" b="1" baseline="0"/>
                  <a:t> viability (%)</a:t>
                </a:r>
                <a:endParaRPr lang="en-MY" b="1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MY" sz="1200" b="1" i="0" baseline="0"/>
              <a:t>The effect of peptide on HaCaT cells for 48 hours</a:t>
            </a:r>
            <a:endParaRPr lang="en-US" sz="1050" b="1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1050" b="1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plus>
              <c:numRef>
                <c:f>HaCaT!$N$29:$N$33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3.8924000458658781</c:v>
                  </c:pt>
                  <c:pt idx="2">
                    <c:v>7.1041976588800955</c:v>
                  </c:pt>
                  <c:pt idx="3">
                    <c:v>7.3484129292056313</c:v>
                  </c:pt>
                  <c:pt idx="4">
                    <c:v>2.4018989457352653</c:v>
                  </c:pt>
                </c:numCache>
              </c:numRef>
            </c:plus>
            <c:minus>
              <c:numRef>
                <c:f>HaCaT!$N$29:$N$33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3.8924000458658781</c:v>
                  </c:pt>
                  <c:pt idx="2">
                    <c:v>7.1041976588800955</c:v>
                  </c:pt>
                  <c:pt idx="3">
                    <c:v>7.3484129292056313</c:v>
                  </c:pt>
                  <c:pt idx="4">
                    <c:v>2.4018989457352653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HaCaT!$C$29:$C$33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HaCaT!$M$29:$M$33</c:f>
              <c:numCache>
                <c:formatCode>0</c:formatCode>
                <c:ptCount val="5"/>
                <c:pt idx="0">
                  <c:v>99.999999999999986</c:v>
                </c:pt>
                <c:pt idx="1">
                  <c:v>97.259740682272835</c:v>
                </c:pt>
                <c:pt idx="2">
                  <c:v>93.199499925131008</c:v>
                </c:pt>
                <c:pt idx="3">
                  <c:v>96.575854585631546</c:v>
                </c:pt>
                <c:pt idx="4">
                  <c:v>95.321457910820072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C38-4A48-9E70-B2D11FC2B9E3}"/>
            </c:ext>
          </c:extLst>
        </c:ser>
        <c:axId val="98728576"/>
        <c:axId val="98730752"/>
      </c:scatterChart>
      <c:valAx>
        <c:axId val="987285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Peptide</a:t>
                </a:r>
                <a:r>
                  <a:rPr lang="en-US" b="1" baseline="0"/>
                  <a:t> concentration (</a:t>
                </a:r>
                <a:r>
                  <a:rPr lang="en-US" b="1" baseline="0">
                    <a:latin typeface="Calibri"/>
                  </a:rPr>
                  <a:t>µM)</a:t>
                </a:r>
                <a:endParaRPr lang="en-US" b="1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0752"/>
        <c:crosses val="autoZero"/>
        <c:crossBetween val="midCat"/>
      </c:valAx>
      <c:valAx>
        <c:axId val="98730752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Cell</a:t>
                </a:r>
                <a:r>
                  <a:rPr lang="en-US" b="1" baseline="0"/>
                  <a:t> viability (%)</a:t>
                </a:r>
                <a:endParaRPr lang="en-US" b="1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2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baseline="0"/>
              <a:t>The effect of peptide on HaCaT cells for 72 hours</a:t>
            </a:r>
            <a:endParaRPr lang="en-US" sz="110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1100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plus>
              <c:numRef>
                <c:f>HaCaT!$N$46:$N$50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1.1488722452514224</c:v>
                  </c:pt>
                  <c:pt idx="2">
                    <c:v>6.0515346964978631</c:v>
                  </c:pt>
                  <c:pt idx="3">
                    <c:v>10.2195456036485</c:v>
                  </c:pt>
                  <c:pt idx="4">
                    <c:v>6.1923779364092972</c:v>
                  </c:pt>
                </c:numCache>
              </c:numRef>
            </c:plus>
            <c:minus>
              <c:numRef>
                <c:f>HaCaT!$N$46:$N$50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1.1488722452514224</c:v>
                  </c:pt>
                  <c:pt idx="2">
                    <c:v>6.0515346964978631</c:v>
                  </c:pt>
                  <c:pt idx="3">
                    <c:v>10.2195456036485</c:v>
                  </c:pt>
                  <c:pt idx="4">
                    <c:v>6.1923779364092972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HaCaT!$C$46:$C$50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HaCaT!$M$46:$M$50</c:f>
              <c:numCache>
                <c:formatCode>0</c:formatCode>
                <c:ptCount val="5"/>
                <c:pt idx="0">
                  <c:v>100</c:v>
                </c:pt>
                <c:pt idx="1">
                  <c:v>91.486939571150103</c:v>
                </c:pt>
                <c:pt idx="2">
                  <c:v>80.299860763018657</c:v>
                </c:pt>
                <c:pt idx="3">
                  <c:v>84.618379281537173</c:v>
                </c:pt>
                <c:pt idx="4">
                  <c:v>81.063993316624888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C96-417E-8837-4BE3BDE974AD}"/>
            </c:ext>
          </c:extLst>
        </c:ser>
        <c:axId val="98752000"/>
        <c:axId val="98753920"/>
      </c:scatterChart>
      <c:valAx>
        <c:axId val="98752000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/>
                  <a:t>Peptide concentration (µM)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600" b="1"/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3920"/>
        <c:crosses val="autoZero"/>
        <c:crossBetween val="midCat"/>
      </c:valAx>
      <c:valAx>
        <c:axId val="98753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</a:t>
                </a:r>
                <a:r>
                  <a:rPr lang="en-US" baseline="0"/>
                  <a:t> viability (%)</a:t>
                </a:r>
                <a:endParaRPr lang="en-US"/>
              </a:p>
            </c:rich>
          </c:tx>
          <c:layout/>
        </c:title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Effect</a:t>
            </a:r>
            <a:r>
              <a:rPr lang="en-US" baseline="0"/>
              <a:t> of peptide on HaCaT cell line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24 hours</c:v>
          </c:tx>
          <c:spPr>
            <a:ln w="22225"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HaCaT!$N$8:$N$12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5.5113622358947616</c:v>
                  </c:pt>
                  <c:pt idx="2">
                    <c:v>9.3701771476228384</c:v>
                  </c:pt>
                  <c:pt idx="3">
                    <c:v>6.3801278392788854</c:v>
                  </c:pt>
                  <c:pt idx="4">
                    <c:v>5.4346878680195143</c:v>
                  </c:pt>
                </c:numCache>
              </c:numRef>
            </c:plus>
            <c:minus>
              <c:numRef>
                <c:f>HaCaT!$N$8:$N$12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5.5113622358947616</c:v>
                  </c:pt>
                  <c:pt idx="2">
                    <c:v>9.3701771476228384</c:v>
                  </c:pt>
                  <c:pt idx="3">
                    <c:v>6.3801278392788854</c:v>
                  </c:pt>
                  <c:pt idx="4">
                    <c:v>5.4346878680195143</c:v>
                  </c:pt>
                </c:numCache>
              </c:numRef>
            </c:minus>
          </c:errBars>
          <c:xVal>
            <c:numRef>
              <c:f>HaCaT!$C$8:$C$12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HaCaT!$M$8:$M$12</c:f>
              <c:numCache>
                <c:formatCode>0</c:formatCode>
                <c:ptCount val="5"/>
                <c:pt idx="0">
                  <c:v>100</c:v>
                </c:pt>
                <c:pt idx="1">
                  <c:v>89.407006811023777</c:v>
                </c:pt>
                <c:pt idx="2">
                  <c:v>83.122598357736578</c:v>
                </c:pt>
                <c:pt idx="3">
                  <c:v>87.065504284225653</c:v>
                </c:pt>
                <c:pt idx="4">
                  <c:v>81.379103262525234</c:v>
                </c:pt>
              </c:numCache>
            </c:numRef>
          </c:yVal>
          <c:smooth val="1"/>
        </c:ser>
        <c:ser>
          <c:idx val="1"/>
          <c:order val="1"/>
          <c:tx>
            <c:v>48 hours</c:v>
          </c:tx>
          <c:spPr>
            <a:ln w="22225">
              <a:solidFill>
                <a:srgbClr val="0070C0"/>
              </a:solidFill>
            </a:ln>
          </c:spPr>
          <c:marker>
            <c:symbol val="circle"/>
            <c:size val="4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HaCaT!$N$29:$N$33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3.8924000458658781</c:v>
                  </c:pt>
                  <c:pt idx="2">
                    <c:v>7.1041976588800955</c:v>
                  </c:pt>
                  <c:pt idx="3">
                    <c:v>7.3484129292056313</c:v>
                  </c:pt>
                  <c:pt idx="4">
                    <c:v>2.4018989457352653</c:v>
                  </c:pt>
                </c:numCache>
              </c:numRef>
            </c:plus>
            <c:minus>
              <c:numRef>
                <c:f>HaCaT!$N$29:$N$33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3.8924000458658781</c:v>
                  </c:pt>
                  <c:pt idx="2">
                    <c:v>7.1041976588800955</c:v>
                  </c:pt>
                  <c:pt idx="3">
                    <c:v>7.3484129292056313</c:v>
                  </c:pt>
                  <c:pt idx="4">
                    <c:v>2.4018989457352653</c:v>
                  </c:pt>
                </c:numCache>
              </c:numRef>
            </c:minus>
          </c:errBars>
          <c:xVal>
            <c:numRef>
              <c:f>HaCaT!$C$29:$C$33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HaCaT!$M$29:$M$33</c:f>
              <c:numCache>
                <c:formatCode>0</c:formatCode>
                <c:ptCount val="5"/>
                <c:pt idx="0">
                  <c:v>99.999999999999986</c:v>
                </c:pt>
                <c:pt idx="1">
                  <c:v>97.259740682272835</c:v>
                </c:pt>
                <c:pt idx="2">
                  <c:v>93.199499925131008</c:v>
                </c:pt>
                <c:pt idx="3">
                  <c:v>96.575854585631546</c:v>
                </c:pt>
                <c:pt idx="4">
                  <c:v>95.321457910820072</c:v>
                </c:pt>
              </c:numCache>
            </c:numRef>
          </c:yVal>
          <c:smooth val="1"/>
        </c:ser>
        <c:ser>
          <c:idx val="2"/>
          <c:order val="2"/>
          <c:tx>
            <c:v>72 hours</c:v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HaCaT!$N$29:$N$33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3.8924000458658781</c:v>
                  </c:pt>
                  <c:pt idx="2">
                    <c:v>7.1041976588800955</c:v>
                  </c:pt>
                  <c:pt idx="3">
                    <c:v>7.3484129292056313</c:v>
                  </c:pt>
                  <c:pt idx="4">
                    <c:v>2.4018989457352653</c:v>
                  </c:pt>
                </c:numCache>
              </c:numRef>
            </c:plus>
            <c:minus>
              <c:numRef>
                <c:f>HaCaT!$N$29:$N$33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3.8924000458658781</c:v>
                  </c:pt>
                  <c:pt idx="2">
                    <c:v>7.1041976588800955</c:v>
                  </c:pt>
                  <c:pt idx="3">
                    <c:v>7.3484129292056313</c:v>
                  </c:pt>
                  <c:pt idx="4">
                    <c:v>2.4018989457352653</c:v>
                  </c:pt>
                </c:numCache>
              </c:numRef>
            </c:minus>
          </c:errBars>
          <c:xVal>
            <c:numRef>
              <c:f>HaCaT!$C$46:$C$50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HaCaT!$M$46:$M$50</c:f>
              <c:numCache>
                <c:formatCode>0</c:formatCode>
                <c:ptCount val="5"/>
                <c:pt idx="0">
                  <c:v>100</c:v>
                </c:pt>
                <c:pt idx="1">
                  <c:v>91.486939571150103</c:v>
                </c:pt>
                <c:pt idx="2">
                  <c:v>80.299860763018657</c:v>
                </c:pt>
                <c:pt idx="3">
                  <c:v>84.618379281537173</c:v>
                </c:pt>
                <c:pt idx="4">
                  <c:v>81.063993316624888</c:v>
                </c:pt>
              </c:numCache>
            </c:numRef>
          </c:yVal>
          <c:smooth val="1"/>
        </c:ser>
        <c:axId val="100258176"/>
        <c:axId val="100260096"/>
      </c:scatterChart>
      <c:valAx>
        <c:axId val="100258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Peptide concentration (</a:t>
                </a:r>
                <a:r>
                  <a:rPr lang="en-US">
                    <a:latin typeface="Calibri"/>
                  </a:rPr>
                  <a:t>µM)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0260096"/>
        <c:crosses val="autoZero"/>
        <c:crossBetween val="midCat"/>
      </c:valAx>
      <c:valAx>
        <c:axId val="100260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</a:t>
                </a:r>
                <a:r>
                  <a:rPr lang="en-US" baseline="0"/>
                  <a:t> viability (%)</a:t>
                </a:r>
                <a:endParaRPr lang="en-US"/>
              </a:p>
            </c:rich>
          </c:tx>
          <c:layout/>
        </c:title>
        <c:numFmt formatCode="0" sourceLinked="1"/>
        <c:tickLblPos val="nextTo"/>
        <c:crossAx val="100258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533399</xdr:colOff>
      <xdr:row>1</xdr:row>
      <xdr:rowOff>166687</xdr:rowOff>
    </xdr:from>
    <xdr:to>
      <xdr:col>20</xdr:col>
      <xdr:colOff>247650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8500B1A-DBD5-40FC-83E7-D1FE18F6B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476250</xdr:colOff>
      <xdr:row>19</xdr:row>
      <xdr:rowOff>109140</xdr:rowOff>
    </xdr:from>
    <xdr:to>
      <xdr:col>22</xdr:col>
      <xdr:colOff>245586</xdr:colOff>
      <xdr:row>33</xdr:row>
      <xdr:rowOff>168846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51A57AF-163C-4C29-B38F-17DF10C0F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457200</xdr:colOff>
      <xdr:row>36</xdr:row>
      <xdr:rowOff>33337</xdr:rowOff>
    </xdr:from>
    <xdr:to>
      <xdr:col>22</xdr:col>
      <xdr:colOff>152400</xdr:colOff>
      <xdr:row>50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0FF5105-DEDD-489B-AD21-A2C781553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10</xdr:col>
      <xdr:colOff>481601</xdr:colOff>
      <xdr:row>67</xdr:row>
      <xdr:rowOff>159304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28500B1A-DBD5-40FC-83E7-D1FE18F6B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421822</xdr:colOff>
      <xdr:row>0</xdr:row>
      <xdr:rowOff>136751</xdr:rowOff>
    </xdr:from>
    <xdr:to>
      <xdr:col>22</xdr:col>
      <xdr:colOff>117022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ED36ED3-5816-45C6-B7DA-DEFBA9A6B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153657</xdr:colOff>
      <xdr:row>22</xdr:row>
      <xdr:rowOff>57150</xdr:rowOff>
    </xdr:from>
    <xdr:to>
      <xdr:col>22</xdr:col>
      <xdr:colOff>238125</xdr:colOff>
      <xdr:row>36</xdr:row>
      <xdr:rowOff>140538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833B6DE-FA3B-478C-A984-B96DACC45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229961</xdr:colOff>
      <xdr:row>41</xdr:row>
      <xdr:rowOff>10205</xdr:rowOff>
    </xdr:from>
    <xdr:to>
      <xdr:col>22</xdr:col>
      <xdr:colOff>537483</xdr:colOff>
      <xdr:row>55</xdr:row>
      <xdr:rowOff>94569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E13BF3A-2E39-4A25-98ED-56D1035F2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508000</xdr:colOff>
      <xdr:row>55</xdr:row>
      <xdr:rowOff>116417</xdr:rowOff>
    </xdr:from>
    <xdr:to>
      <xdr:col>12</xdr:col>
      <xdr:colOff>476250</xdr:colOff>
      <xdr:row>70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3"/>
  <sheetViews>
    <sheetView tabSelected="1" topLeftCell="A44" zoomScaleNormal="100" workbookViewId="0">
      <selection activeCell="D61" sqref="D61"/>
    </sheetView>
  </sheetViews>
  <sheetFormatPr defaultRowHeight="15"/>
  <cols>
    <col min="1" max="1" width="10.85546875" style="1" bestFit="1" customWidth="1"/>
    <col min="2" max="2" width="10.85546875" style="2" bestFit="1" customWidth="1"/>
    <col min="3" max="8" width="9.140625" style="1"/>
    <col min="9" max="9" width="17.42578125" style="1" bestFit="1" customWidth="1"/>
    <col min="10" max="12" width="17.85546875" style="1" bestFit="1" customWidth="1"/>
    <col min="13" max="16384" width="9.140625" style="1"/>
  </cols>
  <sheetData>
    <row r="1" spans="1:13">
      <c r="A1" s="4" t="s">
        <v>8</v>
      </c>
    </row>
    <row r="3" spans="1:13" s="2" customFormat="1">
      <c r="B3" s="5" t="s">
        <v>15</v>
      </c>
      <c r="C3" s="5" t="s">
        <v>0</v>
      </c>
      <c r="D3" s="5" t="s">
        <v>1</v>
      </c>
      <c r="E3" s="5" t="s">
        <v>2</v>
      </c>
      <c r="F3" s="5" t="s">
        <v>10</v>
      </c>
      <c r="G3" s="5" t="s">
        <v>3</v>
      </c>
      <c r="H3" s="5" t="s">
        <v>4</v>
      </c>
      <c r="I3" s="5" t="s">
        <v>11</v>
      </c>
      <c r="J3" s="5" t="s">
        <v>12</v>
      </c>
      <c r="K3" s="5" t="s">
        <v>13</v>
      </c>
      <c r="L3" s="5" t="s">
        <v>9</v>
      </c>
      <c r="M3" s="5" t="s">
        <v>14</v>
      </c>
    </row>
    <row r="4" spans="1:13">
      <c r="B4" s="5" t="s">
        <v>5</v>
      </c>
      <c r="C4" s="3">
        <v>0.19700000000000001</v>
      </c>
      <c r="D4" s="3">
        <v>0.19400000000000001</v>
      </c>
      <c r="E4" s="3">
        <v>0.192</v>
      </c>
      <c r="F4" s="3"/>
      <c r="G4" s="3"/>
      <c r="H4" s="3"/>
      <c r="I4" s="3"/>
      <c r="J4" s="3"/>
      <c r="K4" s="3"/>
      <c r="L4" s="3"/>
      <c r="M4" s="3"/>
    </row>
    <row r="5" spans="1:13">
      <c r="B5" s="5" t="s">
        <v>6</v>
      </c>
      <c r="C5" s="3">
        <v>1.081</v>
      </c>
      <c r="D5" s="3">
        <v>1.0669999999999999</v>
      </c>
      <c r="E5" s="3">
        <v>1.008</v>
      </c>
      <c r="F5" s="3">
        <f>C5-0.197</f>
        <v>0.8839999999999999</v>
      </c>
      <c r="G5" s="3">
        <f>D5-0.194</f>
        <v>0.873</v>
      </c>
      <c r="H5" s="3">
        <f>E5-0.192</f>
        <v>0.81600000000000006</v>
      </c>
      <c r="I5" s="6"/>
      <c r="J5" s="6"/>
      <c r="K5" s="6"/>
      <c r="L5" s="6"/>
      <c r="M5" s="3"/>
    </row>
    <row r="6" spans="1:13">
      <c r="A6" s="1" t="s">
        <v>7</v>
      </c>
      <c r="B6" s="5">
        <v>0</v>
      </c>
      <c r="C6" s="3">
        <v>1.0760000000000001</v>
      </c>
      <c r="D6" s="3">
        <v>1.0669999999999999</v>
      </c>
      <c r="E6" s="3">
        <v>1.0429999999999999</v>
      </c>
      <c r="F6" s="3">
        <f t="shared" ref="F6:F10" si="0">C6-0.197</f>
        <v>0.879</v>
      </c>
      <c r="G6" s="3">
        <f t="shared" ref="G6:G10" si="1">D6-0.194</f>
        <v>0.873</v>
      </c>
      <c r="H6" s="3">
        <f t="shared" ref="H6:H10" si="2">E6-0.192</f>
        <v>0.85099999999999998</v>
      </c>
      <c r="I6" s="6">
        <f>(F6/0.879)*100</f>
        <v>100</v>
      </c>
      <c r="J6" s="6">
        <f t="shared" ref="J6:J10" si="3">(G6/0.873)*100</f>
        <v>100</v>
      </c>
      <c r="K6" s="6">
        <f>(H6/0.851)*100</f>
        <v>100</v>
      </c>
      <c r="L6" s="6">
        <f t="shared" ref="L6:L10" si="4">AVERAGE(I6:K6)</f>
        <v>100</v>
      </c>
      <c r="M6" s="3">
        <f>STDEV(I6:K6)</f>
        <v>0</v>
      </c>
    </row>
    <row r="7" spans="1:13">
      <c r="B7" s="5">
        <v>6.25</v>
      </c>
      <c r="C7" s="3">
        <v>1.1499999999999999</v>
      </c>
      <c r="D7" s="3">
        <v>1.0489999999999999</v>
      </c>
      <c r="E7" s="3">
        <v>0.94</v>
      </c>
      <c r="F7" s="3">
        <f t="shared" si="0"/>
        <v>0.95299999999999985</v>
      </c>
      <c r="G7" s="3">
        <f t="shared" si="1"/>
        <v>0.85499999999999998</v>
      </c>
      <c r="H7" s="3">
        <f t="shared" si="2"/>
        <v>0.748</v>
      </c>
      <c r="I7" s="6">
        <f t="shared" ref="I7:I10" si="5">(F7/0.879)*100</f>
        <v>108.41865756541522</v>
      </c>
      <c r="J7" s="6">
        <f t="shared" si="3"/>
        <v>97.9381443298969</v>
      </c>
      <c r="K7" s="6">
        <f t="shared" ref="K7:K10" si="6">(H7/0.851)*100</f>
        <v>87.896592244418343</v>
      </c>
      <c r="L7" s="6">
        <f t="shared" si="4"/>
        <v>98.084464713243491</v>
      </c>
      <c r="M7" s="6">
        <f t="shared" ref="M7:M10" si="7">STDEV(I7:K7)</f>
        <v>10.261815068532108</v>
      </c>
    </row>
    <row r="8" spans="1:13">
      <c r="B8" s="5">
        <v>12</v>
      </c>
      <c r="C8" s="3">
        <v>1.1120000000000001</v>
      </c>
      <c r="D8" s="3">
        <v>1.079</v>
      </c>
      <c r="E8" s="3">
        <v>0.98</v>
      </c>
      <c r="F8" s="3">
        <f t="shared" si="0"/>
        <v>0.91500000000000004</v>
      </c>
      <c r="G8" s="3">
        <f t="shared" si="1"/>
        <v>0.88500000000000001</v>
      </c>
      <c r="H8" s="3">
        <f t="shared" si="2"/>
        <v>0.78800000000000003</v>
      </c>
      <c r="I8" s="6">
        <f t="shared" si="5"/>
        <v>104.09556313993174</v>
      </c>
      <c r="J8" s="6">
        <f t="shared" si="3"/>
        <v>101.37457044673539</v>
      </c>
      <c r="K8" s="6">
        <f t="shared" si="6"/>
        <v>92.596944770857831</v>
      </c>
      <c r="L8" s="6">
        <f t="shared" si="4"/>
        <v>99.355692785841654</v>
      </c>
      <c r="M8" s="6">
        <f t="shared" si="7"/>
        <v>6.0092808518692822</v>
      </c>
    </row>
    <row r="9" spans="1:13">
      <c r="B9" s="5">
        <v>25</v>
      </c>
      <c r="C9" s="3">
        <v>1.103</v>
      </c>
      <c r="D9" s="3">
        <v>1.0620000000000001</v>
      </c>
      <c r="E9" s="3">
        <v>0.92800000000000005</v>
      </c>
      <c r="F9" s="3">
        <f t="shared" si="0"/>
        <v>0.90599999999999992</v>
      </c>
      <c r="G9" s="3">
        <f t="shared" si="1"/>
        <v>0.8680000000000001</v>
      </c>
      <c r="H9" s="3">
        <f t="shared" si="2"/>
        <v>0.73599999999999999</v>
      </c>
      <c r="I9" s="6">
        <f t="shared" si="5"/>
        <v>103.07167235494879</v>
      </c>
      <c r="J9" s="6">
        <f t="shared" si="3"/>
        <v>99.427262313860268</v>
      </c>
      <c r="K9" s="6">
        <f t="shared" si="6"/>
        <v>86.486486486486484</v>
      </c>
      <c r="L9" s="6">
        <f t="shared" si="4"/>
        <v>96.328473718431837</v>
      </c>
      <c r="M9" s="6">
        <f t="shared" si="7"/>
        <v>8.7160177628449311</v>
      </c>
    </row>
    <row r="10" spans="1:13">
      <c r="B10" s="5">
        <v>50</v>
      </c>
      <c r="C10" s="3">
        <v>0.871</v>
      </c>
      <c r="D10" s="3">
        <v>0.86899999999999999</v>
      </c>
      <c r="E10" s="3">
        <v>0.77500000000000002</v>
      </c>
      <c r="F10" s="3">
        <f t="shared" si="0"/>
        <v>0.67399999999999993</v>
      </c>
      <c r="G10" s="3">
        <f t="shared" si="1"/>
        <v>0.67500000000000004</v>
      </c>
      <c r="H10" s="3">
        <f t="shared" si="2"/>
        <v>0.58299999999999996</v>
      </c>
      <c r="I10" s="6">
        <f t="shared" si="5"/>
        <v>76.678043230944255</v>
      </c>
      <c r="J10" s="6">
        <f t="shared" si="3"/>
        <v>77.319587628865989</v>
      </c>
      <c r="K10" s="6">
        <f t="shared" si="6"/>
        <v>68.507638072855457</v>
      </c>
      <c r="L10" s="6">
        <f t="shared" si="4"/>
        <v>74.168422977555238</v>
      </c>
      <c r="M10" s="6">
        <f t="shared" si="7"/>
        <v>4.912866689274586</v>
      </c>
    </row>
    <row r="15" spans="1:13">
      <c r="A15"/>
      <c r="B15" s="1"/>
      <c r="C15" s="2"/>
    </row>
    <row r="16" spans="1:13">
      <c r="A16"/>
      <c r="B16" s="1"/>
      <c r="C16" s="2"/>
    </row>
    <row r="17" spans="1:17" ht="15.75" thickBot="1">
      <c r="A17"/>
      <c r="B17" s="1"/>
      <c r="C17" s="2"/>
    </row>
    <row r="18" spans="1:17" ht="15.75" thickBot="1">
      <c r="A18"/>
      <c r="B18" s="7" t="s">
        <v>16</v>
      </c>
      <c r="C18" s="2"/>
    </row>
    <row r="19" spans="1:17">
      <c r="A19"/>
      <c r="B19" s="1"/>
      <c r="C19" s="2"/>
    </row>
    <row r="20" spans="1:17">
      <c r="A20"/>
      <c r="B20" s="1"/>
      <c r="C20" s="2"/>
    </row>
    <row r="21" spans="1:17">
      <c r="A21"/>
      <c r="C21" s="5" t="s">
        <v>15</v>
      </c>
      <c r="D21" s="5" t="s">
        <v>0</v>
      </c>
      <c r="E21" s="5" t="s">
        <v>1</v>
      </c>
      <c r="F21" s="5" t="s">
        <v>2</v>
      </c>
      <c r="G21" s="5" t="s">
        <v>10</v>
      </c>
      <c r="H21" s="5" t="s">
        <v>3</v>
      </c>
      <c r="I21" s="5" t="s">
        <v>4</v>
      </c>
      <c r="J21" s="5" t="s">
        <v>11</v>
      </c>
      <c r="K21" s="5" t="s">
        <v>12</v>
      </c>
      <c r="L21" s="5" t="s">
        <v>13</v>
      </c>
      <c r="M21" s="5" t="s">
        <v>9</v>
      </c>
      <c r="N21" s="5" t="s">
        <v>14</v>
      </c>
    </row>
    <row r="22" spans="1:17">
      <c r="A22"/>
      <c r="B22" s="1"/>
      <c r="C22" s="5" t="s">
        <v>5</v>
      </c>
      <c r="D22" s="3">
        <v>0.16300000000000001</v>
      </c>
      <c r="E22" s="3">
        <v>0.16</v>
      </c>
      <c r="F22" s="3">
        <v>0.159</v>
      </c>
      <c r="G22" s="3">
        <f t="shared" ref="G22:G28" si="8">D22-0.163</f>
        <v>0</v>
      </c>
      <c r="H22" s="3">
        <f t="shared" ref="H22:H28" si="9">E22-0.16</f>
        <v>0</v>
      </c>
      <c r="I22" s="3">
        <f t="shared" ref="I22:I28" si="10">F22-0.159</f>
        <v>0</v>
      </c>
      <c r="J22" s="3"/>
      <c r="K22" s="3"/>
      <c r="L22" s="3"/>
      <c r="M22" s="3"/>
      <c r="N22" s="3"/>
      <c r="O22"/>
      <c r="P22"/>
      <c r="Q22"/>
    </row>
    <row r="23" spans="1:17">
      <c r="A23"/>
      <c r="B23" s="1"/>
      <c r="C23" s="5" t="s">
        <v>6</v>
      </c>
      <c r="D23" s="3">
        <v>0.84099999999999997</v>
      </c>
      <c r="E23" s="3">
        <v>0.83299999999999996</v>
      </c>
      <c r="F23" s="3">
        <v>0.81399999999999995</v>
      </c>
      <c r="G23" s="3">
        <f t="shared" si="8"/>
        <v>0.67799999999999994</v>
      </c>
      <c r="H23" s="3">
        <f t="shared" si="9"/>
        <v>0.67299999999999993</v>
      </c>
      <c r="I23" s="3">
        <f t="shared" si="10"/>
        <v>0.65499999999999992</v>
      </c>
      <c r="J23" s="6"/>
      <c r="K23" s="6"/>
      <c r="L23" s="6"/>
      <c r="M23" s="6"/>
      <c r="N23" s="3"/>
      <c r="O23"/>
      <c r="P23"/>
      <c r="Q23"/>
    </row>
    <row r="24" spans="1:17">
      <c r="A24"/>
      <c r="B24" s="1" t="s">
        <v>7</v>
      </c>
      <c r="C24" s="5">
        <v>0</v>
      </c>
      <c r="D24" s="3">
        <v>1.0920000000000001</v>
      </c>
      <c r="E24" s="3">
        <v>0.94799999999999995</v>
      </c>
      <c r="F24" s="3">
        <v>0.87</v>
      </c>
      <c r="G24" s="3">
        <f t="shared" si="8"/>
        <v>0.92900000000000005</v>
      </c>
      <c r="H24" s="3">
        <f t="shared" si="9"/>
        <v>0.78799999999999992</v>
      </c>
      <c r="I24" s="3">
        <f t="shared" si="10"/>
        <v>0.71099999999999997</v>
      </c>
      <c r="J24" s="6">
        <f>(G24/0.929)*100</f>
        <v>100</v>
      </c>
      <c r="K24" s="6">
        <f>(H24/0.788)*100</f>
        <v>99.999999999999986</v>
      </c>
      <c r="L24" s="6">
        <f>(I24/0.711)*100</f>
        <v>100</v>
      </c>
      <c r="M24" s="6">
        <f>AVERAGE(J24:L24)</f>
        <v>100</v>
      </c>
      <c r="N24" s="3">
        <v>0</v>
      </c>
      <c r="O24"/>
      <c r="P24"/>
      <c r="Q24"/>
    </row>
    <row r="25" spans="1:17">
      <c r="A25"/>
      <c r="B25" s="1"/>
      <c r="C25" s="5">
        <v>6.25</v>
      </c>
      <c r="D25" s="3">
        <v>1.0489999999999999</v>
      </c>
      <c r="E25" s="3">
        <v>0.97699999999999998</v>
      </c>
      <c r="F25" s="3">
        <v>0.82099999999999995</v>
      </c>
      <c r="G25" s="3">
        <f t="shared" si="8"/>
        <v>0.8859999999999999</v>
      </c>
      <c r="H25" s="3">
        <f t="shared" si="9"/>
        <v>0.81699999999999995</v>
      </c>
      <c r="I25" s="3">
        <f t="shared" si="10"/>
        <v>0.66199999999999992</v>
      </c>
      <c r="J25" s="6">
        <f>(G25/0.929)*100</f>
        <v>95.371367061356281</v>
      </c>
      <c r="K25" s="6">
        <f>(H25/0.788)*100</f>
        <v>103.68020304568526</v>
      </c>
      <c r="L25" s="6">
        <f>(I25/0.711)*100</f>
        <v>93.108298171589311</v>
      </c>
      <c r="M25" s="6">
        <f>AVERAGE(J25:L25)</f>
        <v>97.386622759543613</v>
      </c>
      <c r="N25" s="6">
        <f>STDEV(J25:L25)</f>
        <v>5.5666178972101923</v>
      </c>
      <c r="O25"/>
      <c r="P25"/>
      <c r="Q25"/>
    </row>
    <row r="26" spans="1:17">
      <c r="A26"/>
      <c r="B26" s="1"/>
      <c r="C26" s="5">
        <v>12</v>
      </c>
      <c r="D26" s="3">
        <v>1.0209999999999999</v>
      </c>
      <c r="E26" s="3">
        <v>1.0089999999999999</v>
      </c>
      <c r="F26" s="3">
        <v>0.69299999999999995</v>
      </c>
      <c r="G26" s="3">
        <f t="shared" si="8"/>
        <v>0.85799999999999987</v>
      </c>
      <c r="H26" s="3">
        <f t="shared" si="9"/>
        <v>0.84899999999999987</v>
      </c>
      <c r="I26" s="3">
        <f t="shared" si="10"/>
        <v>0.53399999999999992</v>
      </c>
      <c r="J26" s="6">
        <f>(G26/0.929)*100</f>
        <v>92.357373519913864</v>
      </c>
      <c r="K26" s="6">
        <f>(H26/0.788)*100</f>
        <v>107.741116751269</v>
      </c>
      <c r="L26" s="6">
        <f>(I26/0.711)*100</f>
        <v>75.105485232067508</v>
      </c>
      <c r="M26" s="6">
        <f>AVERAGE(J26:L26)</f>
        <v>91.734658501083459</v>
      </c>
      <c r="N26" s="6">
        <f>STDEV(J26:L26)</f>
        <v>16.326724768314133</v>
      </c>
      <c r="O26"/>
      <c r="P26"/>
      <c r="Q26"/>
    </row>
    <row r="27" spans="1:17">
      <c r="A27"/>
      <c r="B27" s="1"/>
      <c r="C27" s="5">
        <v>25</v>
      </c>
      <c r="D27" s="3">
        <v>0.90900000000000003</v>
      </c>
      <c r="E27" s="3">
        <v>0.90700000000000003</v>
      </c>
      <c r="F27" s="3">
        <v>0.88300000000000001</v>
      </c>
      <c r="G27" s="3">
        <f t="shared" si="8"/>
        <v>0.746</v>
      </c>
      <c r="H27" s="3">
        <f t="shared" si="9"/>
        <v>0.747</v>
      </c>
      <c r="I27" s="3">
        <f t="shared" si="10"/>
        <v>0.72399999999999998</v>
      </c>
      <c r="J27" s="6">
        <f>(G27/0.929)*100</f>
        <v>80.301399354144237</v>
      </c>
      <c r="K27" s="6">
        <f>(H27/0.788)*100</f>
        <v>94.796954314720807</v>
      </c>
      <c r="L27" s="6">
        <f>(I27/0.711)*100</f>
        <v>101.82841068917018</v>
      </c>
      <c r="M27" s="6">
        <f>AVERAGE(J27:L27)</f>
        <v>92.308921452678419</v>
      </c>
      <c r="N27" s="6">
        <f>STDEV(J27:L27)</f>
        <v>10.97705720566929</v>
      </c>
      <c r="O27"/>
      <c r="P27"/>
      <c r="Q27"/>
    </row>
    <row r="28" spans="1:17">
      <c r="A28"/>
      <c r="B28" s="1"/>
      <c r="C28" s="5">
        <v>50</v>
      </c>
      <c r="D28" s="3">
        <v>0.91800000000000004</v>
      </c>
      <c r="E28" s="3">
        <v>0.76300000000000001</v>
      </c>
      <c r="F28" s="3">
        <v>0.79</v>
      </c>
      <c r="G28" s="3">
        <f t="shared" si="8"/>
        <v>0.755</v>
      </c>
      <c r="H28" s="3">
        <f t="shared" si="9"/>
        <v>0.60299999999999998</v>
      </c>
      <c r="I28" s="3">
        <f t="shared" si="10"/>
        <v>0.63100000000000001</v>
      </c>
      <c r="J28" s="6">
        <f>(G28/0.929)*100</f>
        <v>81.27018299246501</v>
      </c>
      <c r="K28" s="6">
        <f>(H28/0.788)*100</f>
        <v>76.522842639593904</v>
      </c>
      <c r="L28" s="6">
        <f>(I28/0.711)*100</f>
        <v>88.748241912798875</v>
      </c>
      <c r="M28" s="6">
        <f>AVERAGE(J28:L28)</f>
        <v>82.180422514952596</v>
      </c>
      <c r="N28" s="6">
        <f>STDEV(J28:L28)</f>
        <v>6.1633188168829935</v>
      </c>
      <c r="O28"/>
      <c r="P28"/>
      <c r="Q28"/>
    </row>
    <row r="29" spans="1:17">
      <c r="A29"/>
      <c r="B29" s="1"/>
      <c r="C29" s="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1:17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1:17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1:17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7" spans="1:17" ht="15.75" thickBot="1">
      <c r="A37"/>
      <c r="B37" s="1"/>
      <c r="C37" s="2"/>
    </row>
    <row r="38" spans="1:17" ht="15.75" thickBot="1">
      <c r="A38"/>
      <c r="B38" s="7" t="s">
        <v>18</v>
      </c>
      <c r="C38" s="2"/>
    </row>
    <row r="39" spans="1:17">
      <c r="A39"/>
      <c r="B39" s="1"/>
      <c r="C39" s="2"/>
    </row>
    <row r="40" spans="1:17">
      <c r="A40"/>
      <c r="B40" s="1"/>
      <c r="C40" s="2"/>
    </row>
    <row r="41" spans="1:17">
      <c r="A41"/>
      <c r="C41" s="5" t="s">
        <v>15</v>
      </c>
      <c r="D41" s="5" t="s">
        <v>0</v>
      </c>
      <c r="E41" s="5" t="s">
        <v>1</v>
      </c>
      <c r="F41" s="5" t="s">
        <v>2</v>
      </c>
      <c r="G41" s="5" t="s">
        <v>10</v>
      </c>
      <c r="H41" s="5" t="s">
        <v>3</v>
      </c>
      <c r="I41" s="5" t="s">
        <v>4</v>
      </c>
      <c r="J41" s="5" t="s">
        <v>11</v>
      </c>
      <c r="K41" s="5" t="s">
        <v>12</v>
      </c>
      <c r="L41" s="5" t="s">
        <v>13</v>
      </c>
      <c r="M41" s="5" t="s">
        <v>9</v>
      </c>
      <c r="N41" s="5" t="s">
        <v>14</v>
      </c>
    </row>
    <row r="42" spans="1:17">
      <c r="A42"/>
      <c r="B42" s="1"/>
      <c r="C42" s="5" t="s">
        <v>5</v>
      </c>
      <c r="D42" s="3">
        <v>0.17100000000000001</v>
      </c>
      <c r="E42" s="3">
        <v>0.17</v>
      </c>
      <c r="F42" s="3">
        <v>0.17</v>
      </c>
      <c r="G42" s="3">
        <f>D42-0.171</f>
        <v>0</v>
      </c>
      <c r="H42" s="3">
        <f>E42-0.17</f>
        <v>0</v>
      </c>
      <c r="I42" s="3">
        <f>F42-0.17</f>
        <v>0</v>
      </c>
      <c r="J42" s="3"/>
      <c r="K42" s="3"/>
      <c r="L42" s="3"/>
      <c r="M42" s="3"/>
      <c r="N42" s="3"/>
    </row>
    <row r="43" spans="1:17">
      <c r="A43"/>
      <c r="B43" s="1"/>
      <c r="C43" s="5" t="s">
        <v>6</v>
      </c>
      <c r="D43" s="3">
        <v>1.25</v>
      </c>
      <c r="E43" s="3">
        <v>1.254</v>
      </c>
      <c r="F43" s="3">
        <v>1.292</v>
      </c>
      <c r="G43" s="3">
        <f t="shared" ref="G43:G48" si="11">D43-0.171</f>
        <v>1.079</v>
      </c>
      <c r="H43" s="3">
        <f t="shared" ref="H43:H48" si="12">E43-0.17</f>
        <v>1.0840000000000001</v>
      </c>
      <c r="I43" s="3">
        <f t="shared" ref="I43:I48" si="13">F43-0.17</f>
        <v>1.1220000000000001</v>
      </c>
      <c r="J43" s="6"/>
      <c r="K43" s="6"/>
      <c r="L43" s="6"/>
      <c r="M43" s="6"/>
      <c r="N43" s="3"/>
    </row>
    <row r="44" spans="1:17">
      <c r="A44"/>
      <c r="B44" s="1" t="s">
        <v>7</v>
      </c>
      <c r="C44" s="5">
        <v>0</v>
      </c>
      <c r="D44" s="3">
        <v>1.429</v>
      </c>
      <c r="E44" s="3">
        <v>1.429</v>
      </c>
      <c r="F44" s="3">
        <v>1.3560000000000001</v>
      </c>
      <c r="G44" s="3">
        <f t="shared" si="11"/>
        <v>1.258</v>
      </c>
      <c r="H44" s="3">
        <f t="shared" si="12"/>
        <v>1.2590000000000001</v>
      </c>
      <c r="I44" s="3">
        <f t="shared" si="13"/>
        <v>1.1860000000000002</v>
      </c>
      <c r="J44" s="6">
        <f>(G44/1.258)*100</f>
        <v>100</v>
      </c>
      <c r="K44" s="6">
        <f>(H44/1.259)*100</f>
        <v>100.00000000000003</v>
      </c>
      <c r="L44" s="6">
        <f>(I44/1.186)*100</f>
        <v>100.00000000000003</v>
      </c>
      <c r="M44" s="6">
        <f>AVERAGE(J44:L44)</f>
        <v>100.00000000000001</v>
      </c>
      <c r="N44" s="3">
        <v>0</v>
      </c>
    </row>
    <row r="45" spans="1:17">
      <c r="A45"/>
      <c r="B45" s="1"/>
      <c r="C45" s="5">
        <v>6.25</v>
      </c>
      <c r="D45" s="3">
        <v>1.367</v>
      </c>
      <c r="E45" s="3">
        <v>1.3240000000000001</v>
      </c>
      <c r="F45" s="3">
        <v>1.3149999999999999</v>
      </c>
      <c r="G45" s="3">
        <f t="shared" si="11"/>
        <v>1.196</v>
      </c>
      <c r="H45" s="3">
        <f t="shared" si="12"/>
        <v>1.1540000000000001</v>
      </c>
      <c r="I45" s="3">
        <f t="shared" si="13"/>
        <v>1.145</v>
      </c>
      <c r="J45" s="6">
        <f t="shared" ref="J45:J48" si="14">(G45/1.258)*100</f>
        <v>95.071542130365657</v>
      </c>
      <c r="K45" s="6">
        <f t="shared" ref="K45:K48" si="15">(H45/1.259)*100</f>
        <v>91.660047656870546</v>
      </c>
      <c r="L45" s="6">
        <f t="shared" ref="L45:L48" si="16">(I45/1.186)*100</f>
        <v>96.543001686340645</v>
      </c>
      <c r="M45" s="6">
        <f>AVERAGE(J45:L45)</f>
        <v>94.424863824525616</v>
      </c>
      <c r="N45" s="6">
        <f>STDEV(J45:L45)</f>
        <v>2.5048861524853137</v>
      </c>
    </row>
    <row r="46" spans="1:17">
      <c r="A46"/>
      <c r="B46" s="1"/>
      <c r="C46" s="5">
        <v>12</v>
      </c>
      <c r="D46" s="3">
        <v>1.3180000000000001</v>
      </c>
      <c r="E46" s="3">
        <v>1.3049999999999999</v>
      </c>
      <c r="F46" s="3">
        <v>1.2849999999999999</v>
      </c>
      <c r="G46" s="3">
        <f t="shared" si="11"/>
        <v>1.147</v>
      </c>
      <c r="H46" s="3">
        <f t="shared" si="12"/>
        <v>1.135</v>
      </c>
      <c r="I46" s="3">
        <f t="shared" si="13"/>
        <v>1.115</v>
      </c>
      <c r="J46" s="6">
        <f t="shared" si="14"/>
        <v>91.17647058823529</v>
      </c>
      <c r="K46" s="6">
        <f t="shared" si="15"/>
        <v>90.150913423351881</v>
      </c>
      <c r="L46" s="6">
        <f t="shared" si="16"/>
        <v>94.013490725126474</v>
      </c>
      <c r="M46" s="6">
        <f>AVERAGE(J46:L46)</f>
        <v>91.780291578904553</v>
      </c>
      <c r="N46" s="6">
        <f>STDEV(J46:L46)</f>
        <v>2.0008312509118995</v>
      </c>
    </row>
    <row r="47" spans="1:17">
      <c r="A47"/>
      <c r="B47" s="1"/>
      <c r="C47" s="5">
        <v>25</v>
      </c>
      <c r="D47" s="3">
        <v>1.288</v>
      </c>
      <c r="E47" s="3">
        <v>1.282</v>
      </c>
      <c r="F47" s="3">
        <v>1.145</v>
      </c>
      <c r="G47" s="3">
        <f t="shared" si="11"/>
        <v>1.117</v>
      </c>
      <c r="H47" s="3">
        <f t="shared" si="12"/>
        <v>1.1120000000000001</v>
      </c>
      <c r="I47" s="3">
        <f t="shared" si="13"/>
        <v>0.97499999999999998</v>
      </c>
      <c r="J47" s="6">
        <f t="shared" si="14"/>
        <v>88.791732909379974</v>
      </c>
      <c r="K47" s="6">
        <f t="shared" si="15"/>
        <v>88.32406671961877</v>
      </c>
      <c r="L47" s="6">
        <f t="shared" si="16"/>
        <v>82.209106239460368</v>
      </c>
      <c r="M47" s="6">
        <f>AVERAGE(J47:L47)</f>
        <v>86.441635289486371</v>
      </c>
      <c r="N47" s="6">
        <f>STDEV(J47:L47)</f>
        <v>3.6729286047712595</v>
      </c>
    </row>
    <row r="48" spans="1:17">
      <c r="A48"/>
      <c r="B48" s="1"/>
      <c r="C48" s="5">
        <v>50</v>
      </c>
      <c r="D48" s="3">
        <v>1.3080000000000001</v>
      </c>
      <c r="E48" s="3">
        <v>1.1040000000000001</v>
      </c>
      <c r="F48" s="3">
        <v>1.0469999999999999</v>
      </c>
      <c r="G48" s="3">
        <f t="shared" si="11"/>
        <v>1.137</v>
      </c>
      <c r="H48" s="3">
        <f t="shared" si="12"/>
        <v>0.93400000000000005</v>
      </c>
      <c r="I48" s="3">
        <f t="shared" si="13"/>
        <v>0.87699999999999989</v>
      </c>
      <c r="J48" s="6">
        <f t="shared" si="14"/>
        <v>90.381558028616851</v>
      </c>
      <c r="K48" s="6">
        <f t="shared" si="15"/>
        <v>74.185861795075468</v>
      </c>
      <c r="L48" s="6">
        <f t="shared" si="16"/>
        <v>73.946037099494092</v>
      </c>
      <c r="M48" s="6">
        <f>AVERAGE(J48:L48)</f>
        <v>79.504485641062146</v>
      </c>
      <c r="N48" s="6">
        <f>STDEV(J48:L48)</f>
        <v>9.4205842050390682</v>
      </c>
    </row>
    <row r="49" spans="1:14">
      <c r="A49"/>
      <c r="B49" s="1"/>
      <c r="C49" s="2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Q52"/>
  <sheetViews>
    <sheetView topLeftCell="B54" zoomScale="120" zoomScaleNormal="120" workbookViewId="0">
      <selection activeCell="Q58" sqref="Q58"/>
    </sheetView>
  </sheetViews>
  <sheetFormatPr defaultRowHeight="15"/>
  <cols>
    <col min="2" max="2" width="10.85546875" bestFit="1" customWidth="1"/>
    <col min="10" max="12" width="13.85546875" bestFit="1" customWidth="1"/>
    <col min="14" max="14" width="12" bestFit="1" customWidth="1"/>
  </cols>
  <sheetData>
    <row r="2" spans="2:17" ht="15.75" thickBot="1"/>
    <row r="3" spans="2:17" ht="15.75" thickBot="1">
      <c r="B3" s="7" t="s">
        <v>8</v>
      </c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2:17">
      <c r="B4" s="1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2:17">
      <c r="B5" s="2"/>
      <c r="C5" s="5" t="s">
        <v>15</v>
      </c>
      <c r="D5" s="5" t="s">
        <v>0</v>
      </c>
      <c r="E5" s="5" t="s">
        <v>1</v>
      </c>
      <c r="F5" s="5" t="s">
        <v>2</v>
      </c>
      <c r="G5" s="5" t="s">
        <v>10</v>
      </c>
      <c r="H5" s="5" t="s">
        <v>3</v>
      </c>
      <c r="I5" s="5" t="s">
        <v>4</v>
      </c>
      <c r="J5" s="5" t="s">
        <v>11</v>
      </c>
      <c r="K5" s="5" t="s">
        <v>12</v>
      </c>
      <c r="L5" s="5" t="s">
        <v>13</v>
      </c>
      <c r="M5" s="5" t="s">
        <v>9</v>
      </c>
      <c r="N5" s="5" t="s">
        <v>14</v>
      </c>
      <c r="O5" s="2"/>
      <c r="P5" s="2"/>
      <c r="Q5" s="2"/>
    </row>
    <row r="6" spans="2:17">
      <c r="B6" s="1"/>
      <c r="C6" s="5" t="s">
        <v>5</v>
      </c>
      <c r="D6" s="3">
        <v>0.19</v>
      </c>
      <c r="E6" s="3">
        <v>0.184</v>
      </c>
      <c r="F6" s="3">
        <v>0.182</v>
      </c>
      <c r="G6" s="3">
        <f>D6-0.19</f>
        <v>0</v>
      </c>
      <c r="H6" s="3">
        <f>E6-0.184</f>
        <v>0</v>
      </c>
      <c r="I6" s="3">
        <f>F6-0.182</f>
        <v>0</v>
      </c>
      <c r="J6" s="3"/>
      <c r="K6" s="3"/>
      <c r="L6" s="3"/>
      <c r="M6" s="3"/>
      <c r="N6" s="3"/>
      <c r="O6" s="1"/>
      <c r="P6" s="1"/>
      <c r="Q6" s="1"/>
    </row>
    <row r="7" spans="2:17">
      <c r="B7" s="1"/>
      <c r="C7" s="5" t="s">
        <v>6</v>
      </c>
      <c r="D7" s="3">
        <v>0.91100000000000003</v>
      </c>
      <c r="E7" s="3">
        <v>0.85299999999999998</v>
      </c>
      <c r="F7" s="3">
        <v>0.83699999999999997</v>
      </c>
      <c r="G7" s="3">
        <f t="shared" ref="G7:G12" si="0">D7-0.19</f>
        <v>0.72100000000000009</v>
      </c>
      <c r="H7" s="3">
        <f t="shared" ref="H7:H12" si="1">E7-0.184</f>
        <v>0.66900000000000004</v>
      </c>
      <c r="I7" s="3">
        <f t="shared" ref="I7:I12" si="2">F7-0.182</f>
        <v>0.65500000000000003</v>
      </c>
      <c r="J7" s="6"/>
      <c r="K7" s="6"/>
      <c r="L7" s="6"/>
      <c r="M7" s="6"/>
      <c r="N7" s="3"/>
      <c r="O7" s="1"/>
      <c r="P7" s="1"/>
      <c r="Q7" s="1"/>
    </row>
    <row r="8" spans="2:17">
      <c r="B8" s="1" t="s">
        <v>7</v>
      </c>
      <c r="C8" s="5">
        <v>0</v>
      </c>
      <c r="D8" s="3">
        <v>0.98099999999999998</v>
      </c>
      <c r="E8" s="3">
        <v>0.96599999999999997</v>
      </c>
      <c r="F8" s="3">
        <v>0.93100000000000005</v>
      </c>
      <c r="G8" s="3">
        <f t="shared" si="0"/>
        <v>0.79099999999999993</v>
      </c>
      <c r="H8" s="3">
        <f t="shared" si="1"/>
        <v>0.78200000000000003</v>
      </c>
      <c r="I8" s="3">
        <f t="shared" si="2"/>
        <v>0.74900000000000011</v>
      </c>
      <c r="J8" s="6">
        <f>(G8/0.791)*100</f>
        <v>99.999999999999986</v>
      </c>
      <c r="K8" s="6">
        <f>(H8/0.782)*100</f>
        <v>100</v>
      </c>
      <c r="L8" s="6">
        <f>(I8/0.749)*100</f>
        <v>100.00000000000003</v>
      </c>
      <c r="M8" s="6">
        <f>AVERAGE(J8:L8)</f>
        <v>100</v>
      </c>
      <c r="N8" s="3">
        <v>0</v>
      </c>
      <c r="O8" s="1"/>
      <c r="P8" s="1"/>
      <c r="Q8" s="1"/>
    </row>
    <row r="9" spans="2:17">
      <c r="B9" s="1"/>
      <c r="C9" s="5">
        <v>6.25</v>
      </c>
      <c r="D9" s="3">
        <v>0.94499999999999995</v>
      </c>
      <c r="E9" s="3">
        <v>0.84599999999999997</v>
      </c>
      <c r="F9" s="3">
        <v>0.84199999999999997</v>
      </c>
      <c r="G9" s="3">
        <f t="shared" si="0"/>
        <v>0.75499999999999989</v>
      </c>
      <c r="H9" s="3">
        <f t="shared" si="1"/>
        <v>0.66199999999999992</v>
      </c>
      <c r="I9" s="3">
        <f t="shared" si="2"/>
        <v>0.65999999999999992</v>
      </c>
      <c r="J9" s="6">
        <f t="shared" ref="J9:J12" si="3">(G9/0.791)*100</f>
        <v>95.448798988621974</v>
      </c>
      <c r="K9" s="6">
        <f t="shared" ref="K9:K12" si="4">(H9/0.782)*100</f>
        <v>84.654731457800509</v>
      </c>
      <c r="L9" s="6">
        <f t="shared" ref="L9:L12" si="5">(I9/0.749)*100</f>
        <v>88.117489986648849</v>
      </c>
      <c r="M9" s="6">
        <f t="shared" ref="M9:M12" si="6">AVERAGE(J9:L9)</f>
        <v>89.407006811023777</v>
      </c>
      <c r="N9" s="6">
        <f>STDEV(J9:L9)</f>
        <v>5.5113622358947616</v>
      </c>
      <c r="O9" s="1"/>
      <c r="P9" s="1"/>
      <c r="Q9" s="1"/>
    </row>
    <row r="10" spans="2:17">
      <c r="B10" s="1"/>
      <c r="C10" s="5">
        <v>12</v>
      </c>
      <c r="D10" s="3">
        <v>0.93300000000000005</v>
      </c>
      <c r="E10" s="3">
        <v>0.79500000000000004</v>
      </c>
      <c r="F10" s="3">
        <v>0.76100000000000001</v>
      </c>
      <c r="G10" s="3">
        <f t="shared" si="0"/>
        <v>0.7430000000000001</v>
      </c>
      <c r="H10" s="3">
        <f t="shared" si="1"/>
        <v>0.61099999999999999</v>
      </c>
      <c r="I10" s="3">
        <f t="shared" si="2"/>
        <v>0.57899999999999996</v>
      </c>
      <c r="J10" s="6">
        <f t="shared" si="3"/>
        <v>93.931731984829341</v>
      </c>
      <c r="K10" s="6">
        <f t="shared" si="4"/>
        <v>78.132992327365727</v>
      </c>
      <c r="L10" s="6">
        <f t="shared" si="5"/>
        <v>77.303070761014681</v>
      </c>
      <c r="M10" s="6">
        <f t="shared" si="6"/>
        <v>83.122598357736578</v>
      </c>
      <c r="N10" s="6">
        <f t="shared" ref="N10:N12" si="7">STDEV(J10:L10)</f>
        <v>9.3701771476228384</v>
      </c>
      <c r="O10" s="1"/>
      <c r="P10" s="1"/>
      <c r="Q10" s="1"/>
    </row>
    <row r="11" spans="2:17">
      <c r="B11" s="1"/>
      <c r="C11" s="5">
        <v>25</v>
      </c>
      <c r="D11" s="3">
        <v>0.89100000000000001</v>
      </c>
      <c r="E11" s="3">
        <v>0.81</v>
      </c>
      <c r="F11" s="3">
        <v>0.875</v>
      </c>
      <c r="G11" s="3">
        <f t="shared" si="0"/>
        <v>0.70100000000000007</v>
      </c>
      <c r="H11" s="3">
        <f t="shared" si="1"/>
        <v>0.62600000000000011</v>
      </c>
      <c r="I11" s="3">
        <f t="shared" si="2"/>
        <v>0.69300000000000006</v>
      </c>
      <c r="J11" s="6">
        <f t="shared" si="3"/>
        <v>88.621997471555005</v>
      </c>
      <c r="K11" s="6">
        <f t="shared" si="4"/>
        <v>80.05115089514068</v>
      </c>
      <c r="L11" s="6">
        <f t="shared" si="5"/>
        <v>92.523364485981318</v>
      </c>
      <c r="M11" s="6">
        <f t="shared" si="6"/>
        <v>87.065504284225653</v>
      </c>
      <c r="N11" s="6">
        <f t="shared" si="7"/>
        <v>6.3801278392788854</v>
      </c>
      <c r="O11" s="1"/>
      <c r="P11" s="1"/>
      <c r="Q11" s="1"/>
    </row>
    <row r="12" spans="2:17">
      <c r="B12" s="1"/>
      <c r="C12" s="5">
        <v>50</v>
      </c>
      <c r="D12" s="3">
        <v>0.88300000000000001</v>
      </c>
      <c r="E12" s="3">
        <v>0.79100000000000004</v>
      </c>
      <c r="F12" s="3">
        <v>0.77300000000000002</v>
      </c>
      <c r="G12" s="3">
        <f t="shared" si="0"/>
        <v>0.69300000000000006</v>
      </c>
      <c r="H12" s="3">
        <f t="shared" si="1"/>
        <v>0.60699999999999998</v>
      </c>
      <c r="I12" s="3">
        <f t="shared" si="2"/>
        <v>0.59099999999999997</v>
      </c>
      <c r="J12" s="6">
        <f t="shared" si="3"/>
        <v>87.610619469026545</v>
      </c>
      <c r="K12" s="6">
        <f t="shared" si="4"/>
        <v>77.621483375959073</v>
      </c>
      <c r="L12" s="6">
        <f t="shared" si="5"/>
        <v>78.905206942590112</v>
      </c>
      <c r="M12" s="6">
        <f t="shared" si="6"/>
        <v>81.379103262525234</v>
      </c>
      <c r="N12" s="6">
        <f t="shared" si="7"/>
        <v>5.4346878680195143</v>
      </c>
      <c r="O12" s="1"/>
      <c r="P12" s="1"/>
      <c r="Q12" s="1"/>
    </row>
    <row r="13" spans="2:17"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2:17"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2:17">
      <c r="B16" s="1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23" spans="2:15" ht="15.75" thickBot="1"/>
    <row r="24" spans="2:15" ht="15.75" thickBot="1">
      <c r="B24" s="7" t="s">
        <v>16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>
      <c r="B26" s="2"/>
      <c r="C26" s="5" t="s">
        <v>17</v>
      </c>
      <c r="D26" s="5" t="s">
        <v>0</v>
      </c>
      <c r="E26" s="5" t="s">
        <v>1</v>
      </c>
      <c r="F26" s="5" t="s">
        <v>2</v>
      </c>
      <c r="G26" s="5" t="s">
        <v>10</v>
      </c>
      <c r="H26" s="5" t="s">
        <v>3</v>
      </c>
      <c r="I26" s="5" t="s">
        <v>4</v>
      </c>
      <c r="J26" s="5" t="s">
        <v>11</v>
      </c>
      <c r="K26" s="5" t="s">
        <v>12</v>
      </c>
      <c r="L26" s="5" t="s">
        <v>13</v>
      </c>
      <c r="M26" s="5" t="s">
        <v>9</v>
      </c>
      <c r="N26" s="5" t="s">
        <v>14</v>
      </c>
      <c r="O26" s="2"/>
    </row>
    <row r="27" spans="2:15">
      <c r="B27" s="1"/>
      <c r="C27" s="5" t="s">
        <v>5</v>
      </c>
      <c r="D27" s="3">
        <v>0.187</v>
      </c>
      <c r="E27" s="3">
        <v>0.186</v>
      </c>
      <c r="F27" s="3">
        <v>0.185</v>
      </c>
      <c r="G27" s="3">
        <f>D27-0.187</f>
        <v>0</v>
      </c>
      <c r="H27" s="3">
        <f>E27-0.186</f>
        <v>0</v>
      </c>
      <c r="I27" s="3">
        <f>F27-0.185</f>
        <v>0</v>
      </c>
      <c r="J27" s="3"/>
      <c r="K27" s="3"/>
      <c r="L27" s="3"/>
      <c r="M27" s="3"/>
      <c r="N27" s="3"/>
      <c r="O27" s="1"/>
    </row>
    <row r="28" spans="2:15">
      <c r="B28" s="1"/>
      <c r="C28" s="5" t="s">
        <v>6</v>
      </c>
      <c r="D28" s="3">
        <v>1.101</v>
      </c>
      <c r="E28" s="3">
        <v>1.044</v>
      </c>
      <c r="F28" s="3">
        <v>0.92</v>
      </c>
      <c r="G28" s="3">
        <f t="shared" ref="G28:G33" si="8">D28-0.187</f>
        <v>0.91399999999999992</v>
      </c>
      <c r="H28" s="3">
        <f t="shared" ref="H28:H33" si="9">E28-0.186</f>
        <v>0.8580000000000001</v>
      </c>
      <c r="I28" s="3">
        <f t="shared" ref="I28:I33" si="10">F28-0.185</f>
        <v>0.7350000000000001</v>
      </c>
      <c r="J28" s="6"/>
      <c r="K28" s="6"/>
      <c r="L28" s="6"/>
      <c r="M28" s="6"/>
      <c r="N28" s="3"/>
      <c r="O28" s="1"/>
    </row>
    <row r="29" spans="2:15">
      <c r="B29" s="1" t="s">
        <v>7</v>
      </c>
      <c r="C29" s="5">
        <v>0</v>
      </c>
      <c r="D29" s="3">
        <v>1.0349999999999999</v>
      </c>
      <c r="E29" s="3">
        <v>0.95299999999999996</v>
      </c>
      <c r="F29" s="3">
        <v>0.86699999999999999</v>
      </c>
      <c r="G29" s="3">
        <f t="shared" si="8"/>
        <v>0.84799999999999986</v>
      </c>
      <c r="H29" s="3">
        <f t="shared" si="9"/>
        <v>0.7669999999999999</v>
      </c>
      <c r="I29" s="3">
        <f t="shared" si="10"/>
        <v>0.68199999999999994</v>
      </c>
      <c r="J29" s="6">
        <f>(G29/0.848)*100</f>
        <v>99.999999999999986</v>
      </c>
      <c r="K29" s="6">
        <f>(H29/0.767)*100</f>
        <v>99.999999999999986</v>
      </c>
      <c r="L29" s="6">
        <f>(I29/0.682)*100</f>
        <v>99.999999999999986</v>
      </c>
      <c r="M29" s="6">
        <f>AVERAGE(J29:L29)</f>
        <v>99.999999999999986</v>
      </c>
      <c r="N29" s="3">
        <v>0</v>
      </c>
      <c r="O29" s="1"/>
    </row>
    <row r="30" spans="2:15">
      <c r="B30" s="1"/>
      <c r="C30" s="5">
        <v>6.25</v>
      </c>
      <c r="D30" s="3">
        <v>1.0029999999999999</v>
      </c>
      <c r="E30" s="3">
        <v>0.96499999999999997</v>
      </c>
      <c r="F30" s="3">
        <v>0.82599999999999996</v>
      </c>
      <c r="G30" s="3">
        <f t="shared" si="8"/>
        <v>0.81599999999999984</v>
      </c>
      <c r="H30" s="3">
        <f t="shared" si="9"/>
        <v>0.77899999999999991</v>
      </c>
      <c r="I30" s="3">
        <f t="shared" si="10"/>
        <v>0.64100000000000001</v>
      </c>
      <c r="J30" s="6">
        <f t="shared" ref="J30:J33" si="11">(G30/0.848)*100</f>
        <v>96.2264150943396</v>
      </c>
      <c r="K30" s="6">
        <f t="shared" ref="K30:K33" si="12">(H30/0.767)*100</f>
        <v>101.56453715775748</v>
      </c>
      <c r="L30" s="6">
        <f t="shared" ref="L30:L33" si="13">(I30/0.682)*100</f>
        <v>93.988269794721404</v>
      </c>
      <c r="M30" s="6">
        <f t="shared" ref="M30:M33" si="14">AVERAGE(J30:L30)</f>
        <v>97.259740682272835</v>
      </c>
      <c r="N30" s="6">
        <f>STDEV(J30:L30)</f>
        <v>3.8924000458658781</v>
      </c>
      <c r="O30" s="1"/>
    </row>
    <row r="31" spans="2:15">
      <c r="B31" s="1"/>
      <c r="C31" s="5">
        <v>12</v>
      </c>
      <c r="D31" s="3">
        <v>0.91700000000000004</v>
      </c>
      <c r="E31" s="3">
        <v>0.90100000000000002</v>
      </c>
      <c r="F31" s="3">
        <v>0.86899999999999999</v>
      </c>
      <c r="G31" s="3">
        <f t="shared" si="8"/>
        <v>0.73</v>
      </c>
      <c r="H31" s="3">
        <f t="shared" si="9"/>
        <v>0.71500000000000008</v>
      </c>
      <c r="I31" s="3">
        <f t="shared" si="10"/>
        <v>0.68399999999999994</v>
      </c>
      <c r="J31" s="6">
        <f t="shared" si="11"/>
        <v>86.084905660377359</v>
      </c>
      <c r="K31" s="6">
        <f t="shared" si="12"/>
        <v>93.220338983050851</v>
      </c>
      <c r="L31" s="6">
        <f t="shared" si="13"/>
        <v>100.29325513196478</v>
      </c>
      <c r="M31" s="6">
        <f t="shared" si="14"/>
        <v>93.199499925131008</v>
      </c>
      <c r="N31" s="6">
        <f t="shared" ref="N31:N33" si="15">STDEV(J31:L31)</f>
        <v>7.1041976588800955</v>
      </c>
      <c r="O31" s="1"/>
    </row>
    <row r="32" spans="2:15">
      <c r="B32" s="1"/>
      <c r="C32" s="5">
        <v>25</v>
      </c>
      <c r="D32" s="3">
        <v>0.96199999999999997</v>
      </c>
      <c r="E32" s="3">
        <v>0.90200000000000002</v>
      </c>
      <c r="F32" s="3">
        <v>0.90100000000000002</v>
      </c>
      <c r="G32" s="3">
        <f t="shared" si="8"/>
        <v>0.77499999999999991</v>
      </c>
      <c r="H32" s="3">
        <f t="shared" si="9"/>
        <v>0.71599999999999997</v>
      </c>
      <c r="I32" s="3">
        <f t="shared" si="10"/>
        <v>0.71599999999999997</v>
      </c>
      <c r="J32" s="6">
        <f t="shared" si="11"/>
        <v>91.391509433962256</v>
      </c>
      <c r="K32" s="6">
        <f t="shared" si="12"/>
        <v>93.350717079530625</v>
      </c>
      <c r="L32" s="6">
        <f t="shared" si="13"/>
        <v>104.98533724340176</v>
      </c>
      <c r="M32" s="6">
        <f t="shared" si="14"/>
        <v>96.575854585631546</v>
      </c>
      <c r="N32" s="6">
        <f t="shared" si="15"/>
        <v>7.3484129292056313</v>
      </c>
      <c r="O32" s="1"/>
    </row>
    <row r="33" spans="2:15">
      <c r="B33" s="1"/>
      <c r="C33" s="5">
        <v>50</v>
      </c>
      <c r="D33" s="3">
        <v>0.98299999999999998</v>
      </c>
      <c r="E33" s="3">
        <v>0.90700000000000003</v>
      </c>
      <c r="F33" s="3">
        <v>0.85399999999999998</v>
      </c>
      <c r="G33" s="3">
        <f t="shared" si="8"/>
        <v>0.79600000000000004</v>
      </c>
      <c r="H33" s="3">
        <f t="shared" si="9"/>
        <v>0.72100000000000009</v>
      </c>
      <c r="I33" s="3">
        <f t="shared" si="10"/>
        <v>0.66900000000000004</v>
      </c>
      <c r="J33" s="6">
        <f t="shared" si="11"/>
        <v>93.867924528301899</v>
      </c>
      <c r="K33" s="6">
        <f t="shared" si="12"/>
        <v>94.002607561929608</v>
      </c>
      <c r="L33" s="6">
        <f t="shared" si="13"/>
        <v>98.093841642228739</v>
      </c>
      <c r="M33" s="6">
        <f t="shared" si="14"/>
        <v>95.321457910820072</v>
      </c>
      <c r="N33" s="6">
        <f t="shared" si="15"/>
        <v>2.4018989457352653</v>
      </c>
      <c r="O33" s="1"/>
    </row>
    <row r="34" spans="2:15"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9" spans="2:15" ht="15.75" thickBot="1"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ht="15.75" thickBot="1">
      <c r="B40" s="7" t="s">
        <v>18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>
      <c r="B43" s="2"/>
      <c r="C43" s="5" t="s">
        <v>15</v>
      </c>
      <c r="D43" s="5" t="s">
        <v>0</v>
      </c>
      <c r="E43" s="5" t="s">
        <v>1</v>
      </c>
      <c r="F43" s="5" t="s">
        <v>2</v>
      </c>
      <c r="G43" s="5" t="s">
        <v>10</v>
      </c>
      <c r="H43" s="5" t="s">
        <v>3</v>
      </c>
      <c r="I43" s="5" t="s">
        <v>4</v>
      </c>
      <c r="J43" s="5" t="s">
        <v>11</v>
      </c>
      <c r="K43" s="5" t="s">
        <v>12</v>
      </c>
      <c r="L43" s="5" t="s">
        <v>13</v>
      </c>
      <c r="M43" s="5" t="s">
        <v>9</v>
      </c>
      <c r="N43" s="5" t="s">
        <v>14</v>
      </c>
      <c r="O43" s="1"/>
    </row>
    <row r="44" spans="2:15">
      <c r="B44" s="1"/>
      <c r="C44" s="5" t="s">
        <v>5</v>
      </c>
      <c r="D44" s="3">
        <v>0.17299999999999999</v>
      </c>
      <c r="E44" s="3">
        <v>0.17399999999999999</v>
      </c>
      <c r="F44" s="3">
        <v>0.17299999999999999</v>
      </c>
      <c r="G44" s="3">
        <f>D44-0.173</f>
        <v>0</v>
      </c>
      <c r="H44" s="3">
        <f>E44-0.174</f>
        <v>0</v>
      </c>
      <c r="I44" s="3">
        <f>F44-0.173</f>
        <v>0</v>
      </c>
      <c r="J44" s="3"/>
      <c r="K44" s="3"/>
      <c r="L44" s="3"/>
      <c r="M44" s="3"/>
      <c r="N44" s="3"/>
      <c r="O44" s="1"/>
    </row>
    <row r="45" spans="2:15">
      <c r="B45" s="1"/>
      <c r="C45" s="5" t="s">
        <v>6</v>
      </c>
      <c r="D45" s="3">
        <v>0.89500000000000002</v>
      </c>
      <c r="E45" s="3">
        <v>0.88700000000000001</v>
      </c>
      <c r="F45" s="3">
        <v>0.88800000000000001</v>
      </c>
      <c r="G45" s="3">
        <f t="shared" ref="G45:G50" si="16">D45-0.173</f>
        <v>0.72199999999999998</v>
      </c>
      <c r="H45" s="3">
        <f t="shared" ref="H45:H50" si="17">E45-0.174</f>
        <v>0.71300000000000008</v>
      </c>
      <c r="I45" s="3">
        <f t="shared" ref="I45:I50" si="18">F45-0.173</f>
        <v>0.71500000000000008</v>
      </c>
      <c r="J45" s="6"/>
      <c r="K45" s="6"/>
      <c r="L45" s="6"/>
      <c r="M45" s="6"/>
      <c r="N45" s="3"/>
      <c r="O45" s="1"/>
    </row>
    <row r="46" spans="2:15">
      <c r="B46" s="1" t="s">
        <v>7</v>
      </c>
      <c r="C46" s="5">
        <v>0</v>
      </c>
      <c r="D46" s="3">
        <v>1.028</v>
      </c>
      <c r="E46" s="3">
        <v>1.0740000000000001</v>
      </c>
      <c r="F46" s="3">
        <v>1.048</v>
      </c>
      <c r="G46" s="3">
        <f t="shared" si="16"/>
        <v>0.85499999999999998</v>
      </c>
      <c r="H46" s="3">
        <f t="shared" si="17"/>
        <v>0.90000000000000013</v>
      </c>
      <c r="I46" s="3">
        <f t="shared" si="18"/>
        <v>0.875</v>
      </c>
      <c r="J46" s="6">
        <f>(G46/0.855)*100</f>
        <v>100</v>
      </c>
      <c r="K46" s="6">
        <f>(H46/0.9)*100</f>
        <v>100.00000000000003</v>
      </c>
      <c r="L46" s="6">
        <f>(I46/0.875)*100</f>
        <v>100</v>
      </c>
      <c r="M46" s="6">
        <f>AVERAGE(J46:L46)</f>
        <v>100</v>
      </c>
      <c r="N46" s="3">
        <v>0</v>
      </c>
      <c r="O46" s="1"/>
    </row>
    <row r="47" spans="2:15">
      <c r="B47" s="1"/>
      <c r="C47" s="5">
        <v>6.25</v>
      </c>
      <c r="D47" s="3">
        <v>0.95099999999999996</v>
      </c>
      <c r="E47" s="3">
        <v>0.99</v>
      </c>
      <c r="F47" s="3">
        <v>0.98499999999999999</v>
      </c>
      <c r="G47" s="3">
        <f t="shared" si="16"/>
        <v>0.77800000000000002</v>
      </c>
      <c r="H47" s="3">
        <f t="shared" si="17"/>
        <v>0.81600000000000006</v>
      </c>
      <c r="I47" s="3">
        <f t="shared" si="18"/>
        <v>0.81200000000000006</v>
      </c>
      <c r="J47" s="6">
        <f t="shared" ref="J47:J50" si="19">(G47/0.855)*100</f>
        <v>90.994152046783626</v>
      </c>
      <c r="K47" s="6">
        <f t="shared" ref="K47:K50" si="20">(H47/0.9)*100</f>
        <v>90.666666666666671</v>
      </c>
      <c r="L47" s="6">
        <f t="shared" ref="L47:L50" si="21">(I47/0.875)*100</f>
        <v>92.800000000000011</v>
      </c>
      <c r="M47" s="6">
        <f>AVERAGE(J47:L47)</f>
        <v>91.486939571150103</v>
      </c>
      <c r="N47" s="6">
        <f>STDEV(J47:L47)</f>
        <v>1.1488722452514224</v>
      </c>
      <c r="O47" s="1"/>
    </row>
    <row r="48" spans="2:15">
      <c r="B48" s="1"/>
      <c r="C48" s="5">
        <v>12</v>
      </c>
      <c r="D48" s="3">
        <v>0.84199999999999997</v>
      </c>
      <c r="E48" s="3">
        <v>0.95799999999999996</v>
      </c>
      <c r="F48" s="3">
        <v>0.83399999999999996</v>
      </c>
      <c r="G48" s="3">
        <f t="shared" si="16"/>
        <v>0.66900000000000004</v>
      </c>
      <c r="H48" s="3">
        <f t="shared" si="17"/>
        <v>0.78400000000000003</v>
      </c>
      <c r="I48" s="3">
        <f t="shared" si="18"/>
        <v>0.66100000000000003</v>
      </c>
      <c r="J48" s="6">
        <f t="shared" si="19"/>
        <v>78.245614035087726</v>
      </c>
      <c r="K48" s="6">
        <f t="shared" si="20"/>
        <v>87.111111111111114</v>
      </c>
      <c r="L48" s="6">
        <f t="shared" si="21"/>
        <v>75.542857142857144</v>
      </c>
      <c r="M48" s="6">
        <f>AVERAGE(J48:L48)</f>
        <v>80.299860763018657</v>
      </c>
      <c r="N48" s="6">
        <f>STDEV(J48:L48)</f>
        <v>6.0515346964978631</v>
      </c>
      <c r="O48" s="1"/>
    </row>
    <row r="49" spans="2:15">
      <c r="B49" s="1"/>
      <c r="C49" s="5">
        <v>25</v>
      </c>
      <c r="D49" s="3">
        <v>0.80400000000000005</v>
      </c>
      <c r="E49" s="3">
        <v>1.0209999999999999</v>
      </c>
      <c r="F49" s="3">
        <v>0.92500000000000004</v>
      </c>
      <c r="G49" s="3">
        <f t="shared" si="16"/>
        <v>0.63100000000000001</v>
      </c>
      <c r="H49" s="3">
        <f t="shared" si="17"/>
        <v>0.84699999999999998</v>
      </c>
      <c r="I49" s="3">
        <f t="shared" si="18"/>
        <v>0.752</v>
      </c>
      <c r="J49" s="6">
        <f t="shared" si="19"/>
        <v>73.801169590643283</v>
      </c>
      <c r="K49" s="6">
        <f t="shared" si="20"/>
        <v>94.1111111111111</v>
      </c>
      <c r="L49" s="6">
        <f t="shared" si="21"/>
        <v>85.94285714285715</v>
      </c>
      <c r="M49" s="6">
        <f>AVERAGE(J49:L49)</f>
        <v>84.618379281537173</v>
      </c>
      <c r="N49" s="6">
        <f>STDEV(J49:L49)</f>
        <v>10.2195456036485</v>
      </c>
      <c r="O49" s="1"/>
    </row>
    <row r="50" spans="2:15">
      <c r="B50" s="1"/>
      <c r="C50" s="5">
        <v>50</v>
      </c>
      <c r="D50" s="3">
        <v>0.81599999999999995</v>
      </c>
      <c r="E50" s="3">
        <v>0.89800000000000002</v>
      </c>
      <c r="F50" s="3">
        <v>0.93899999999999995</v>
      </c>
      <c r="G50" s="3">
        <f t="shared" si="16"/>
        <v>0.64300000000000002</v>
      </c>
      <c r="H50" s="3">
        <f t="shared" si="17"/>
        <v>0.72399999999999998</v>
      </c>
      <c r="I50" s="3">
        <f t="shared" si="18"/>
        <v>0.76600000000000001</v>
      </c>
      <c r="J50" s="6">
        <f t="shared" si="19"/>
        <v>75.204678362573105</v>
      </c>
      <c r="K50" s="6">
        <f t="shared" si="20"/>
        <v>80.444444444444443</v>
      </c>
      <c r="L50" s="6">
        <f t="shared" si="21"/>
        <v>87.542857142857144</v>
      </c>
      <c r="M50" s="6">
        <f>AVERAGE(J50:L50)</f>
        <v>81.063993316624888</v>
      </c>
      <c r="N50" s="6">
        <f>STDEV(J50:L50)</f>
        <v>6.1923779364092972</v>
      </c>
      <c r="O50" s="1"/>
    </row>
    <row r="51" spans="2:15"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>
      <c r="O5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CaSki</vt:lpstr>
      <vt:lpstr>HaCaT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Loh</dc:creator>
  <cp:lastModifiedBy>sue</cp:lastModifiedBy>
  <dcterms:created xsi:type="dcterms:W3CDTF">2020-12-22T13:43:25Z</dcterms:created>
  <dcterms:modified xsi:type="dcterms:W3CDTF">2021-09-06T07:25:47Z</dcterms:modified>
</cp:coreProperties>
</file>