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savo_bajic_mail_utoronto_ca/Documents/HPVDT/arbiter_lighting/"/>
    </mc:Choice>
  </mc:AlternateContent>
  <xr:revisionPtr revIDLastSave="25" documentId="13_ncr:1_{2D47C7E3-56ED-4F4A-9034-EF97A90C0EC4}" xr6:coauthVersionLast="40" xr6:coauthVersionMax="40" xr10:uidLastSave="{538D5875-46CF-4C9A-9FA3-7287191A4AE9}"/>
  <bookViews>
    <workbookView xWindow="3580" yWindow="4040" windowWidth="28800" windowHeight="15460" xr2:uid="{3A1D97D1-ED21-41C0-98E0-699438827595}"/>
  </bookViews>
  <sheets>
    <sheet name="LED Setup" sheetId="1" r:id="rId1"/>
  </sheets>
  <definedNames>
    <definedName name="_xlnm.Print_Area" localSheetId="0">'LED Setup'!$A$1:$T$16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I21" i="1"/>
  <c r="J21" i="1" s="1"/>
  <c r="I22" i="1"/>
  <c r="I23" i="1"/>
  <c r="I19" i="1"/>
  <c r="J19" i="1" s="1"/>
  <c r="J20" i="1"/>
  <c r="J22" i="1"/>
  <c r="J23" i="1"/>
  <c r="K20" i="1" l="1"/>
  <c r="K21" i="1"/>
  <c r="K22" i="1"/>
  <c r="K23" i="1"/>
  <c r="K19" i="1"/>
  <c r="H20" i="1"/>
  <c r="H21" i="1"/>
  <c r="H22" i="1"/>
  <c r="H23" i="1"/>
  <c r="H19" i="1"/>
  <c r="H4" i="1"/>
  <c r="H5" i="1"/>
  <c r="H6" i="1"/>
  <c r="H7" i="1"/>
  <c r="H3" i="1"/>
  <c r="F3" i="1" l="1"/>
  <c r="G3" i="1"/>
  <c r="J3" i="1"/>
  <c r="K3" i="1" s="1"/>
  <c r="L3" i="1"/>
  <c r="P3" i="1" s="1"/>
  <c r="T3" i="1" s="1"/>
  <c r="F4" i="1"/>
  <c r="G4" i="1"/>
  <c r="J4" i="1"/>
  <c r="K4" i="1" s="1"/>
  <c r="M4" i="1" s="1"/>
  <c r="N4" i="1" s="1"/>
  <c r="L4" i="1"/>
  <c r="P4" i="1" s="1"/>
  <c r="F5" i="1"/>
  <c r="G5" i="1"/>
  <c r="J5" i="1"/>
  <c r="K5" i="1" s="1"/>
  <c r="L5" i="1"/>
  <c r="P5" i="1" s="1"/>
  <c r="T5" i="1" s="1"/>
  <c r="F6" i="1"/>
  <c r="G6" i="1"/>
  <c r="J6" i="1"/>
  <c r="K6" i="1" s="1"/>
  <c r="L6" i="1"/>
  <c r="P6" i="1" s="1"/>
  <c r="T6" i="1" s="1"/>
  <c r="F7" i="1"/>
  <c r="G7" i="1"/>
  <c r="J7" i="1"/>
  <c r="K7" i="1" s="1"/>
  <c r="L7" i="1"/>
  <c r="P7" i="1" s="1"/>
  <c r="T7" i="1" s="1"/>
  <c r="B10" i="1"/>
  <c r="C10" i="1"/>
  <c r="M3" i="1" l="1"/>
  <c r="N3" i="1" s="1"/>
  <c r="T4" i="1"/>
  <c r="R4" i="1"/>
  <c r="S4" i="1" s="1"/>
  <c r="M5" i="1"/>
  <c r="M7" i="1"/>
  <c r="M6" i="1"/>
  <c r="Q3" i="1"/>
  <c r="R3" i="1" s="1"/>
  <c r="S3" i="1" s="1"/>
  <c r="Q5" i="1" l="1"/>
  <c r="R5" i="1" s="1"/>
  <c r="S5" i="1" s="1"/>
  <c r="N5" i="1"/>
  <c r="Q6" i="1"/>
  <c r="R6" i="1" s="1"/>
  <c r="S6" i="1" s="1"/>
  <c r="N6" i="1"/>
  <c r="Q7" i="1"/>
  <c r="R7" i="1" s="1"/>
  <c r="S7" i="1" s="1"/>
  <c r="N7" i="1"/>
</calcChain>
</file>

<file path=xl/sharedStrings.xml><?xml version="1.0" encoding="utf-8"?>
<sst xmlns="http://schemas.openxmlformats.org/spreadsheetml/2006/main" count="40" uniqueCount="31">
  <si>
    <t>Battery V:</t>
  </si>
  <si>
    <t>Min</t>
  </si>
  <si>
    <t>Max</t>
  </si>
  <si>
    <t>Limited to possible current given resistance or 1.25 Max LED rated</t>
  </si>
  <si>
    <t>This resistance means that the current can be set to 0.8 the required (if LEDs are changed)</t>
  </si>
  <si>
    <t>Tail</t>
  </si>
  <si>
    <t>Right Ind.</t>
  </si>
  <si>
    <t>Left Ind.</t>
  </si>
  <si>
    <t>High Beam</t>
  </si>
  <si>
    <t>Head</t>
  </si>
  <si>
    <t>AVG Resis</t>
  </si>
  <si>
    <t>Power Per resis</t>
  </si>
  <si>
    <t>Power across resis</t>
  </si>
  <si>
    <t>Max Current at Rec. Resis.</t>
  </si>
  <si>
    <t>Recommended Line Resis.</t>
  </si>
  <si>
    <t>FET Trigger V</t>
  </si>
  <si>
    <t>Max Line resistance</t>
  </si>
  <si>
    <t>Min V Left across resistors</t>
  </si>
  <si>
    <t>Max V drop</t>
  </si>
  <si>
    <t>LEDs per Line</t>
  </si>
  <si>
    <t>Lines Required</t>
  </si>
  <si>
    <t>Peak Current (A)</t>
  </si>
  <si>
    <t>LEDs Required</t>
  </si>
  <si>
    <t>Light</t>
  </si>
  <si>
    <t>Peak Power (W)</t>
  </si>
  <si>
    <t>LED V Drop (V)</t>
  </si>
  <si>
    <t>Total Current to lights</t>
  </si>
  <si>
    <t>LED power</t>
  </si>
  <si>
    <t>Power dissipated on shunt</t>
  </si>
  <si>
    <t>Effiency of power deliver to LED (%)</t>
  </si>
  <si>
    <t>Current through shunt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</si>
</sst>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2" fontId="0" fillId="0" borderId="2" xfId="0" applyNumberFormat="1" applyBorder="1"/>
    <xf numFmtId="2" fontId="0" fillId="0" borderId="1" xfId="0" applyNumberFormat="1" applyBorder="1"/>
    <xf numFmtId="2" fontId="0" fillId="0" borderId="3" xfId="0" applyNumberFormat="1" applyBorder="1"/>
    <xf numFmtId="1" fontId="0" fillId="0" borderId="2" xfId="0" applyNumberFormat="1" applyBorder="1"/>
    <xf numFmtId="1" fontId="0" fillId="0" borderId="3" xfId="0" applyNumberFormat="1" applyBorder="1"/>
    <xf numFmtId="2" fontId="0" fillId="0" borderId="1" xfId="0" applyNumberFormat="1" applyBorder="1" applyAlignment="1">
      <alignment horizontal="left"/>
    </xf>
    <xf numFmtId="2" fontId="0" fillId="0" borderId="2" xfId="0" applyNumberFormat="1" applyBorder="1" applyAlignment="1">
      <alignment horizontal="right"/>
    </xf>
    <xf numFmtId="164" fontId="0" fillId="0" borderId="2" xfId="0" applyNumberFormat="1" applyBorder="1"/>
    <xf numFmtId="2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center"/>
    </xf>
    <xf numFmtId="2" fontId="2" fillId="0" borderId="3" xfId="0" applyNumberFormat="1" applyFon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1" fontId="0" fillId="0" borderId="0" xfId="0" applyNumberFormat="1" applyBorder="1"/>
    <xf numFmtId="1" fontId="0" fillId="0" borderId="8" xfId="0" applyNumberFormat="1" applyBorder="1"/>
    <xf numFmtId="2" fontId="0" fillId="0" borderId="7" xfId="0" applyNumberFormat="1" applyBorder="1" applyAlignment="1">
      <alignment horizontal="left"/>
    </xf>
    <xf numFmtId="2" fontId="0" fillId="0" borderId="0" xfId="0" applyNumberFormat="1" applyBorder="1" applyAlignment="1">
      <alignment horizontal="right"/>
    </xf>
    <xf numFmtId="164" fontId="0" fillId="0" borderId="0" xfId="0" applyNumberFormat="1" applyBorder="1"/>
    <xf numFmtId="2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center"/>
    </xf>
    <xf numFmtId="2" fontId="2" fillId="0" borderId="8" xfId="0" applyNumberFormat="1" applyFont="1" applyBorder="1"/>
    <xf numFmtId="2" fontId="0" fillId="3" borderId="0" xfId="0" applyNumberFormat="1" applyFill="1" applyBorder="1"/>
    <xf numFmtId="2" fontId="0" fillId="0" borderId="5" xfId="0" applyNumberFormat="1" applyBorder="1"/>
    <xf numFmtId="2" fontId="0" fillId="0" borderId="4" xfId="0" applyNumberFormat="1" applyBorder="1"/>
    <xf numFmtId="2" fontId="0" fillId="0" borderId="6" xfId="0" applyNumberFormat="1" applyBorder="1"/>
    <xf numFmtId="1" fontId="0" fillId="0" borderId="5" xfId="0" applyNumberFormat="1" applyBorder="1"/>
    <xf numFmtId="1" fontId="0" fillId="0" borderId="6" xfId="0" applyNumberFormat="1" applyBorder="1"/>
    <xf numFmtId="2" fontId="0" fillId="0" borderId="4" xfId="0" applyNumberFormat="1" applyBorder="1" applyAlignment="1">
      <alignment horizontal="left"/>
    </xf>
    <xf numFmtId="2" fontId="0" fillId="0" borderId="5" xfId="0" applyNumberFormat="1" applyBorder="1" applyAlignment="1">
      <alignment horizontal="right"/>
    </xf>
    <xf numFmtId="164" fontId="0" fillId="0" borderId="5" xfId="0" applyNumberFormat="1" applyBorder="1"/>
    <xf numFmtId="2" fontId="0" fillId="0" borderId="5" xfId="0" applyNumberFormat="1" applyBorder="1" applyAlignment="1">
      <alignment horizontal="left"/>
    </xf>
    <xf numFmtId="1" fontId="0" fillId="0" borderId="5" xfId="0" applyNumberFormat="1" applyBorder="1" applyAlignment="1">
      <alignment horizontal="center"/>
    </xf>
    <xf numFmtId="2" fontId="2" fillId="0" borderId="6" xfId="0" applyNumberFormat="1" applyFont="1" applyBorder="1"/>
    <xf numFmtId="0" fontId="2" fillId="0" borderId="0" xfId="0" applyFont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7" xfId="0" applyFont="1" applyBorder="1" applyAlignment="1">
      <alignment horizontal="lef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left"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2" borderId="7" xfId="1" applyBorder="1" applyAlignment="1">
      <alignment wrapText="1"/>
    </xf>
    <xf numFmtId="2" fontId="1" fillId="2" borderId="4" xfId="1" applyNumberFormat="1" applyBorder="1"/>
    <xf numFmtId="2" fontId="1" fillId="2" borderId="7" xfId="1" applyNumberFormat="1" applyBorder="1"/>
    <xf numFmtId="2" fontId="1" fillId="2" borderId="1" xfId="1" applyNumberFormat="1" applyBorder="1"/>
    <xf numFmtId="0" fontId="2" fillId="0" borderId="5" xfId="0" applyFont="1" applyBorder="1" applyAlignment="1">
      <alignment horizontal="center" wrapText="1"/>
    </xf>
    <xf numFmtId="2" fontId="0" fillId="0" borderId="0" xfId="0" applyNumberFormat="1"/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164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E1A4-B836-46D1-970C-D27B8FB07865}">
  <dimension ref="A1:T23"/>
  <sheetViews>
    <sheetView tabSelected="1" workbookViewId="0">
      <pane xSplit="1" topLeftCell="B1" activePane="topRight" state="frozen"/>
      <selection pane="topRight" activeCell="K23" sqref="G18:K23"/>
    </sheetView>
  </sheetViews>
  <sheetFormatPr defaultRowHeight="14.5" x14ac:dyDescent="0.35"/>
  <cols>
    <col min="1" max="1" width="10.453125" bestFit="1" customWidth="1"/>
    <col min="2" max="2" width="9.453125" style="3" customWidth="1"/>
    <col min="3" max="3" width="6.1796875" customWidth="1"/>
    <col min="4" max="4" width="6" style="2" customWidth="1"/>
    <col min="5" max="5" width="7.453125" customWidth="1"/>
    <col min="6" max="6" width="6.453125" style="1" customWidth="1"/>
    <col min="7" max="7" width="9.7265625" bestFit="1" customWidth="1"/>
    <col min="8" max="8" width="6.26953125" customWidth="1"/>
    <col min="9" max="9" width="23.08984375" bestFit="1" customWidth="1"/>
    <col min="10" max="10" width="6.26953125" customWidth="1"/>
    <col min="11" max="11" width="6.54296875" customWidth="1"/>
    <col min="13" max="13" width="10.1796875" customWidth="1"/>
    <col min="14" max="14" width="10" bestFit="1" customWidth="1"/>
    <col min="15" max="15" width="7.1796875" customWidth="1"/>
    <col min="16" max="16" width="14.1796875" customWidth="1"/>
    <col min="17" max="17" width="11.7265625" customWidth="1"/>
    <col min="18" max="18" width="6.7265625" bestFit="1" customWidth="1"/>
    <col min="20" max="20" width="5.54296875" bestFit="1" customWidth="1"/>
  </cols>
  <sheetData>
    <row r="1" spans="1:20" s="44" customFormat="1" ht="15" customHeight="1" x14ac:dyDescent="0.35">
      <c r="C1" s="60" t="s">
        <v>25</v>
      </c>
      <c r="D1" s="61"/>
      <c r="E1" s="53"/>
      <c r="F1" s="61" t="s">
        <v>24</v>
      </c>
      <c r="G1" s="62"/>
      <c r="H1" s="58"/>
      <c r="I1" s="52"/>
      <c r="J1" s="53"/>
      <c r="K1" s="53"/>
      <c r="L1" s="51"/>
      <c r="S1" s="52"/>
      <c r="T1" s="51"/>
    </row>
    <row r="2" spans="1:20" s="44" customFormat="1" ht="44" thickBot="1" x14ac:dyDescent="0.4">
      <c r="A2" s="44" t="s">
        <v>23</v>
      </c>
      <c r="B2" s="44" t="s">
        <v>22</v>
      </c>
      <c r="C2" s="46" t="s">
        <v>1</v>
      </c>
      <c r="D2" s="50" t="s">
        <v>2</v>
      </c>
      <c r="E2" s="47" t="s">
        <v>21</v>
      </c>
      <c r="F2" s="49" t="s">
        <v>1</v>
      </c>
      <c r="G2" s="48" t="s">
        <v>2</v>
      </c>
      <c r="H2" s="50"/>
      <c r="I2" s="46" t="s">
        <v>20</v>
      </c>
      <c r="J2" s="47" t="s">
        <v>19</v>
      </c>
      <c r="K2" s="47" t="s">
        <v>18</v>
      </c>
      <c r="L2" s="54" t="s">
        <v>26</v>
      </c>
      <c r="M2" s="44" t="s">
        <v>17</v>
      </c>
      <c r="N2" s="44" t="s">
        <v>16</v>
      </c>
      <c r="O2" s="44" t="s">
        <v>15</v>
      </c>
      <c r="P2" s="44" t="s">
        <v>14</v>
      </c>
      <c r="Q2" s="44" t="s">
        <v>13</v>
      </c>
      <c r="R2" s="44" t="s">
        <v>12</v>
      </c>
      <c r="S2" s="46" t="s">
        <v>11</v>
      </c>
      <c r="T2" s="45" t="s">
        <v>10</v>
      </c>
    </row>
    <row r="3" spans="1:20" s="33" customFormat="1" ht="15" thickBot="1" x14ac:dyDescent="0.4">
      <c r="A3" s="43" t="s">
        <v>9</v>
      </c>
      <c r="B3" s="42">
        <v>8</v>
      </c>
      <c r="C3" s="35">
        <v>3.2</v>
      </c>
      <c r="D3" s="41">
        <v>3.4</v>
      </c>
      <c r="E3" s="40">
        <v>0.35</v>
      </c>
      <c r="F3" s="39">
        <f t="shared" ref="F3:G7" si="0">C3*$E3</f>
        <v>1.1199999999999999</v>
      </c>
      <c r="G3" s="38">
        <f t="shared" si="0"/>
        <v>1.19</v>
      </c>
      <c r="H3" s="41">
        <f>G3*B3</f>
        <v>9.52</v>
      </c>
      <c r="I3" s="37">
        <v>4</v>
      </c>
      <c r="J3" s="36">
        <f>B3/I3</f>
        <v>2</v>
      </c>
      <c r="K3" s="33">
        <f>J3*D3</f>
        <v>6.8</v>
      </c>
      <c r="L3" s="55">
        <f>I3*E3</f>
        <v>1.4</v>
      </c>
      <c r="M3" s="33">
        <f>$C$10-K3</f>
        <v>4.3000000000000016</v>
      </c>
      <c r="N3" s="33">
        <f>M3/L3</f>
        <v>3.071428571428573</v>
      </c>
      <c r="O3" s="33">
        <v>3</v>
      </c>
      <c r="P3" s="33">
        <f>O3/(0.8*L3)</f>
        <v>2.6785714285714288</v>
      </c>
      <c r="Q3" s="33">
        <f>IF(M3/P3&gt;1.5*L3,1.25*L3,M3/P3)</f>
        <v>1.6053333333333337</v>
      </c>
      <c r="R3" s="33">
        <f>Q3*Q3*P3</f>
        <v>6.9029333333333369</v>
      </c>
      <c r="S3" s="35">
        <f>R3/3</f>
        <v>2.3009777777777791</v>
      </c>
      <c r="T3" s="34">
        <f>P3/3</f>
        <v>0.8928571428571429</v>
      </c>
    </row>
    <row r="4" spans="1:20" s="21" customFormat="1" ht="15" thickBot="1" x14ac:dyDescent="0.4">
      <c r="A4" s="31" t="s">
        <v>8</v>
      </c>
      <c r="B4" s="30">
        <v>2</v>
      </c>
      <c r="C4" s="23">
        <v>2.95</v>
      </c>
      <c r="D4" s="29">
        <v>3.25</v>
      </c>
      <c r="E4" s="28">
        <v>3</v>
      </c>
      <c r="F4" s="27">
        <f t="shared" si="0"/>
        <v>8.8500000000000014</v>
      </c>
      <c r="G4" s="26">
        <f t="shared" si="0"/>
        <v>9.75</v>
      </c>
      <c r="H4" s="41">
        <f t="shared" ref="H4:H7" si="1">G4*B4</f>
        <v>19.5</v>
      </c>
      <c r="I4" s="25">
        <v>1</v>
      </c>
      <c r="J4" s="24">
        <f>B4/I4</f>
        <v>2</v>
      </c>
      <c r="K4" s="21">
        <f>J4*D4</f>
        <v>6.5</v>
      </c>
      <c r="L4" s="56">
        <f>I4*E4</f>
        <v>3</v>
      </c>
      <c r="M4" s="21">
        <f>$C$10-K4</f>
        <v>4.6000000000000014</v>
      </c>
      <c r="N4" s="21">
        <f>M4/L4</f>
        <v>1.5333333333333339</v>
      </c>
      <c r="O4" s="32">
        <v>2.31</v>
      </c>
      <c r="P4" s="21">
        <f>O4/(0.8*L4)</f>
        <v>0.96249999999999991</v>
      </c>
      <c r="Q4" s="32">
        <v>3.25</v>
      </c>
      <c r="R4" s="21">
        <f>Q4*Q4*P4</f>
        <v>10.16640625</v>
      </c>
      <c r="S4" s="23">
        <f>R4/3</f>
        <v>3.3888020833333332</v>
      </c>
      <c r="T4" s="22">
        <f>P4/3</f>
        <v>0.3208333333333333</v>
      </c>
    </row>
    <row r="5" spans="1:20" s="21" customFormat="1" ht="15" thickBot="1" x14ac:dyDescent="0.4">
      <c r="A5" s="31" t="s">
        <v>7</v>
      </c>
      <c r="B5" s="30">
        <v>4</v>
      </c>
      <c r="C5" s="23">
        <v>2</v>
      </c>
      <c r="D5" s="29">
        <v>2.2000000000000002</v>
      </c>
      <c r="E5" s="28">
        <v>0.26250000000000001</v>
      </c>
      <c r="F5" s="27">
        <f t="shared" si="0"/>
        <v>0.52500000000000002</v>
      </c>
      <c r="G5" s="26">
        <f t="shared" si="0"/>
        <v>0.57750000000000012</v>
      </c>
      <c r="H5" s="41">
        <f t="shared" si="1"/>
        <v>2.3100000000000005</v>
      </c>
      <c r="I5" s="25">
        <v>2</v>
      </c>
      <c r="J5" s="24">
        <f>B5/I5</f>
        <v>2</v>
      </c>
      <c r="K5" s="21">
        <f>J5*D5</f>
        <v>4.4000000000000004</v>
      </c>
      <c r="L5" s="56">
        <f>I5*E5</f>
        <v>0.52500000000000002</v>
      </c>
      <c r="M5" s="21">
        <f>$C$10-K5</f>
        <v>6.7000000000000011</v>
      </c>
      <c r="N5" s="21">
        <f>M5/L5</f>
        <v>12.761904761904763</v>
      </c>
      <c r="O5" s="21">
        <v>3</v>
      </c>
      <c r="P5" s="21">
        <f>O5/(0.8*L5)</f>
        <v>7.1428571428571423</v>
      </c>
      <c r="Q5" s="21">
        <f>IF(M5/P5&gt;1.5*L5,1.25*L5,M5/P5)</f>
        <v>0.65625</v>
      </c>
      <c r="R5" s="21">
        <f>Q5*Q5*P5</f>
        <v>3.076171875</v>
      </c>
      <c r="S5" s="23">
        <f>R5/3</f>
        <v>1.025390625</v>
      </c>
      <c r="T5" s="22">
        <f>P5/3</f>
        <v>2.3809523809523809</v>
      </c>
    </row>
    <row r="6" spans="1:20" s="21" customFormat="1" ht="15" thickBot="1" x14ac:dyDescent="0.4">
      <c r="A6" s="31" t="s">
        <v>6</v>
      </c>
      <c r="B6" s="30">
        <v>4</v>
      </c>
      <c r="C6" s="23">
        <v>2</v>
      </c>
      <c r="D6" s="29">
        <v>2.2000000000000002</v>
      </c>
      <c r="E6" s="28">
        <v>0.26250000000000001</v>
      </c>
      <c r="F6" s="27">
        <f t="shared" si="0"/>
        <v>0.52500000000000002</v>
      </c>
      <c r="G6" s="26">
        <f t="shared" si="0"/>
        <v>0.57750000000000012</v>
      </c>
      <c r="H6" s="41">
        <f t="shared" si="1"/>
        <v>2.3100000000000005</v>
      </c>
      <c r="I6" s="25">
        <v>2</v>
      </c>
      <c r="J6" s="24">
        <f>B6/I6</f>
        <v>2</v>
      </c>
      <c r="K6" s="21">
        <f>J6*D6</f>
        <v>4.4000000000000004</v>
      </c>
      <c r="L6" s="56">
        <f>I6*E6</f>
        <v>0.52500000000000002</v>
      </c>
      <c r="M6" s="21">
        <f>$C$10-K6</f>
        <v>6.7000000000000011</v>
      </c>
      <c r="N6" s="21">
        <f>M6/L6</f>
        <v>12.761904761904763</v>
      </c>
      <c r="O6" s="21">
        <v>3</v>
      </c>
      <c r="P6" s="21">
        <f>O6/(0.8*L6)</f>
        <v>7.1428571428571423</v>
      </c>
      <c r="Q6" s="21">
        <f>IF(M6/P6&gt;1.5*L6,1.25*L6,M6/P6)</f>
        <v>0.65625</v>
      </c>
      <c r="R6" s="21">
        <f>Q6*Q6*P6</f>
        <v>3.076171875</v>
      </c>
      <c r="S6" s="23">
        <f>R6/3</f>
        <v>1.025390625</v>
      </c>
      <c r="T6" s="22">
        <f>P6/3</f>
        <v>2.3809523809523809</v>
      </c>
    </row>
    <row r="7" spans="1:20" s="10" customFormat="1" ht="15" thickBot="1" x14ac:dyDescent="0.4">
      <c r="A7" s="20" t="s">
        <v>5</v>
      </c>
      <c r="B7" s="19">
        <v>8</v>
      </c>
      <c r="C7" s="12">
        <v>1.7</v>
      </c>
      <c r="D7" s="18">
        <v>1.9</v>
      </c>
      <c r="E7" s="17">
        <v>0.26250000000000001</v>
      </c>
      <c r="F7" s="16">
        <f t="shared" si="0"/>
        <v>0.44624999999999998</v>
      </c>
      <c r="G7" s="15">
        <f t="shared" si="0"/>
        <v>0.49874999999999997</v>
      </c>
      <c r="H7" s="41">
        <f t="shared" si="1"/>
        <v>3.9899999999999998</v>
      </c>
      <c r="I7" s="14">
        <v>4</v>
      </c>
      <c r="J7" s="13">
        <f>B7/I7</f>
        <v>2</v>
      </c>
      <c r="K7" s="10">
        <f>J7*D7</f>
        <v>3.8</v>
      </c>
      <c r="L7" s="57">
        <f>I7*E7</f>
        <v>1.05</v>
      </c>
      <c r="M7" s="10">
        <f>$C$10-K7</f>
        <v>7.3000000000000016</v>
      </c>
      <c r="N7" s="10">
        <f>M7/L7</f>
        <v>6.9523809523809534</v>
      </c>
      <c r="O7" s="10">
        <v>3</v>
      </c>
      <c r="P7" s="10">
        <f>O7/(0.8*L7)</f>
        <v>3.5714285714285712</v>
      </c>
      <c r="Q7" s="10">
        <f>IF(M7/P7&gt;1.5*L7,1.25*L7,M7/P7)</f>
        <v>1.3125</v>
      </c>
      <c r="R7" s="10">
        <f>Q7*Q7*P7</f>
        <v>6.15234375</v>
      </c>
      <c r="S7" s="12">
        <f>R7/3</f>
        <v>2.05078125</v>
      </c>
      <c r="T7" s="11">
        <f>P7/3</f>
        <v>1.1904761904761905</v>
      </c>
    </row>
    <row r="8" spans="1:20" ht="15.75" customHeight="1" thickBot="1" x14ac:dyDescent="0.4">
      <c r="P8" s="63" t="s">
        <v>4</v>
      </c>
      <c r="Q8" s="63" t="s">
        <v>3</v>
      </c>
    </row>
    <row r="9" spans="1:20" x14ac:dyDescent="0.35">
      <c r="A9" s="9"/>
      <c r="B9" s="8" t="s">
        <v>2</v>
      </c>
      <c r="C9" s="7" t="s">
        <v>1</v>
      </c>
      <c r="P9" s="64"/>
      <c r="Q9" s="65"/>
    </row>
    <row r="10" spans="1:20" ht="15" thickBot="1" x14ac:dyDescent="0.4">
      <c r="A10" s="6" t="s">
        <v>0</v>
      </c>
      <c r="B10" s="5">
        <f>3*4.1</f>
        <v>12.299999999999999</v>
      </c>
      <c r="C10" s="4">
        <f>3*3.7</f>
        <v>11.100000000000001</v>
      </c>
      <c r="P10" s="64"/>
      <c r="Q10" s="65"/>
    </row>
    <row r="11" spans="1:20" x14ac:dyDescent="0.35">
      <c r="P11" s="64"/>
      <c r="Q11" s="65"/>
    </row>
    <row r="12" spans="1:20" x14ac:dyDescent="0.35">
      <c r="P12" s="64"/>
      <c r="Q12" s="65"/>
    </row>
    <row r="13" spans="1:20" x14ac:dyDescent="0.35">
      <c r="P13" s="64"/>
      <c r="Q13" s="65"/>
    </row>
    <row r="14" spans="1:20" x14ac:dyDescent="0.35">
      <c r="P14" s="64"/>
      <c r="Q14" s="65"/>
    </row>
    <row r="15" spans="1:20" x14ac:dyDescent="0.35">
      <c r="P15" s="64"/>
      <c r="Q15" s="65"/>
    </row>
    <row r="16" spans="1:20" x14ac:dyDescent="0.35">
      <c r="P16" s="64"/>
      <c r="Q16" s="65"/>
    </row>
    <row r="18" spans="7:11" ht="15" thickBot="1" x14ac:dyDescent="0.4">
      <c r="H18" t="s">
        <v>27</v>
      </c>
      <c r="I18" t="s">
        <v>30</v>
      </c>
      <c r="J18" t="s">
        <v>28</v>
      </c>
      <c r="K18" t="s">
        <v>29</v>
      </c>
    </row>
    <row r="19" spans="7:11" x14ac:dyDescent="0.35">
      <c r="G19" s="43" t="s">
        <v>9</v>
      </c>
      <c r="H19" s="59">
        <f>H3</f>
        <v>9.52</v>
      </c>
      <c r="I19" s="66">
        <f>L3</f>
        <v>1.4</v>
      </c>
      <c r="J19" s="59">
        <f>I19*3</f>
        <v>4.1999999999999993</v>
      </c>
      <c r="K19">
        <f>100*H19/(H19+J19)</f>
        <v>69.387755102040828</v>
      </c>
    </row>
    <row r="20" spans="7:11" x14ac:dyDescent="0.35">
      <c r="G20" s="31" t="s">
        <v>8</v>
      </c>
      <c r="H20" s="59">
        <f t="shared" ref="H20:H23" si="2">H4</f>
        <v>19.5</v>
      </c>
      <c r="I20" s="66">
        <f t="shared" ref="I20:I23" si="3">L4</f>
        <v>3</v>
      </c>
      <c r="J20" s="59">
        <f t="shared" ref="J20:J23" si="4">I20*3</f>
        <v>9</v>
      </c>
      <c r="K20">
        <f>100*H20/(H20+J20)</f>
        <v>68.421052631578945</v>
      </c>
    </row>
    <row r="21" spans="7:11" x14ac:dyDescent="0.35">
      <c r="G21" s="31" t="s">
        <v>7</v>
      </c>
      <c r="H21" s="59">
        <f t="shared" si="2"/>
        <v>2.3100000000000005</v>
      </c>
      <c r="I21" s="66">
        <f t="shared" si="3"/>
        <v>0.52500000000000002</v>
      </c>
      <c r="J21" s="59">
        <f t="shared" si="4"/>
        <v>1.5750000000000002</v>
      </c>
      <c r="K21">
        <f>100*H21/(H21+J21)</f>
        <v>59.459459459459467</v>
      </c>
    </row>
    <row r="22" spans="7:11" x14ac:dyDescent="0.35">
      <c r="G22" s="31" t="s">
        <v>6</v>
      </c>
      <c r="H22" s="59">
        <f t="shared" si="2"/>
        <v>2.3100000000000005</v>
      </c>
      <c r="I22" s="66">
        <f t="shared" si="3"/>
        <v>0.52500000000000002</v>
      </c>
      <c r="J22" s="59">
        <f t="shared" si="4"/>
        <v>1.5750000000000002</v>
      </c>
      <c r="K22">
        <f>100*H22/(H22+J22)</f>
        <v>59.459459459459467</v>
      </c>
    </row>
    <row r="23" spans="7:11" ht="15" thickBot="1" x14ac:dyDescent="0.4">
      <c r="G23" s="20" t="s">
        <v>5</v>
      </c>
      <c r="H23" s="59">
        <f t="shared" si="2"/>
        <v>3.9899999999999998</v>
      </c>
      <c r="I23" s="66">
        <f t="shared" si="3"/>
        <v>1.05</v>
      </c>
      <c r="J23" s="59">
        <f t="shared" si="4"/>
        <v>3.1500000000000004</v>
      </c>
      <c r="K23">
        <f>100*H23/(H23+J23)</f>
        <v>55.882352941176464</v>
      </c>
    </row>
  </sheetData>
  <mergeCells count="4">
    <mergeCell ref="C1:D1"/>
    <mergeCell ref="F1:G1"/>
    <mergeCell ref="P8:P16"/>
    <mergeCell ref="Q8:Q16"/>
  </mergeCells>
  <pageMargins left="0.7" right="0.7" top="0.75" bottom="0.75" header="0.3" footer="0.3"/>
  <pageSetup scale="6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3D256EB3D4624492E4296A1D365F1D" ma:contentTypeVersion="10" ma:contentTypeDescription="Create a new document." ma:contentTypeScope="" ma:versionID="3d863e8765cab8202a927138fa30872f">
  <xsd:schema xmlns:xsd="http://www.w3.org/2001/XMLSchema" xmlns:xs="http://www.w3.org/2001/XMLSchema" xmlns:p="http://schemas.microsoft.com/office/2006/metadata/properties" xmlns:ns2="2dba689b-6488-438d-ac15-24f1fae10258" xmlns:ns3="8e676a4d-b672-41e5-be4b-bcdbf4cfdede" targetNamespace="http://schemas.microsoft.com/office/2006/metadata/properties" ma:root="true" ma:fieldsID="493c6e2a59e1bbe89908525d75ca319b" ns2:_="" ns3:_="">
    <xsd:import namespace="2dba689b-6488-438d-ac15-24f1fae10258"/>
    <xsd:import namespace="8e676a4d-b672-41e5-be4b-bcdbf4cfd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ba689b-6488-438d-ac15-24f1fae102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76a4d-b672-41e5-be4b-bcdbf4cfd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484556-61D0-487D-8CCC-EEC7769AF19E}"/>
</file>

<file path=customXml/itemProps2.xml><?xml version="1.0" encoding="utf-8"?>
<ds:datastoreItem xmlns:ds="http://schemas.openxmlformats.org/officeDocument/2006/customXml" ds:itemID="{E5F14E6D-A0FD-4A32-ABD6-91F5D3A5E603}"/>
</file>

<file path=customXml/itemProps3.xml><?xml version="1.0" encoding="utf-8"?>
<ds:datastoreItem xmlns:ds="http://schemas.openxmlformats.org/officeDocument/2006/customXml" ds:itemID="{25260CB4-583C-49C0-ADFD-4F09D2A315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LED Setup</vt:lpstr>
      <vt:lpstr>'LED Setup'!Print_Area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Savo Bajic</dc:creator>
  <cp:lastModifiedBy>savo</cp:lastModifiedBy>
  <cp:lastPrinted>2018-04-12T19:48:49Z</cp:lastPrinted>
  <dcterms:created xsi:type="dcterms:W3CDTF">2018-04-12T19:43:32Z</dcterms:created>
  <dcterms:modified xsi:type="dcterms:W3CDTF">2019-02-19T16:36:27Z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0x010100613D256EB3D4624492E4296A1D365F1D</vt:lpwstr>
  </property>
</Properties>
</file>