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queryTables/queryTable5.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HomePC\Downloads\fiverr work\"/>
    </mc:Choice>
  </mc:AlternateContent>
  <xr:revisionPtr revIDLastSave="0" documentId="8_{C10B4306-287A-4EDE-B1F3-83F18EDB4F33}" xr6:coauthVersionLast="47" xr6:coauthVersionMax="47" xr10:uidLastSave="{00000000-0000-0000-0000-000000000000}"/>
  <bookViews>
    <workbookView xWindow="28680" yWindow="-120" windowWidth="29040" windowHeight="15720" tabRatio="598" firstSheet="15" activeTab="18" xr2:uid="{00000000-000D-0000-FFFF-FFFF00000000}"/>
  </bookViews>
  <sheets>
    <sheet name="Waste pivots" sheetId="25" state="hidden" r:id="rId1"/>
    <sheet name="WASTE VISUALS 2" sheetId="27" r:id="rId2"/>
    <sheet name="WASTE VISUALS" sheetId="26" r:id="rId3"/>
    <sheet name="WASTE ANA" sheetId="24" state="hidden" r:id="rId4"/>
    <sheet name="Table1" sheetId="23" state="hidden" r:id="rId5"/>
    <sheet name="Waste" sheetId="22" r:id="rId6"/>
    <sheet name="POWER CONS PIVOTS" sheetId="29" state="hidden" r:id="rId7"/>
    <sheet name="POWER CONS VISUALS" sheetId="30" r:id="rId8"/>
    <sheet name="POWER CONS" sheetId="28" state="hidden" r:id="rId9"/>
    <sheet name="Power Consumption" sheetId="20" r:id="rId10"/>
    <sheet name="water pivots" sheetId="32" state="hidden" r:id="rId11"/>
    <sheet name="WATER VISUALS" sheetId="33" r:id="rId12"/>
    <sheet name="WATER LYSIS" sheetId="31" state="hidden" r:id="rId13"/>
    <sheet name="Water Consumption" sheetId="19" r:id="rId14"/>
    <sheet name="Diesel consumption" sheetId="34" state="hidden" r:id="rId15"/>
    <sheet name="fuel pivots" sheetId="36" r:id="rId16"/>
    <sheet name="petrol consumption" sheetId="35" state="hidden" r:id="rId17"/>
    <sheet name="Fuel Consumption" sheetId="21" r:id="rId18"/>
    <sheet name="FUEL VISUALS" sheetId="37" r:id="rId19"/>
    <sheet name="Fuel Breakdown" sheetId="16" r:id="rId20"/>
    <sheet name="Fuel summary" sheetId="17" r:id="rId21"/>
  </sheets>
  <definedNames>
    <definedName name="_xlnm._FilterDatabase" localSheetId="19" hidden="1">'Fuel Breakdown'!$C$1:$C$278</definedName>
    <definedName name="_xlnm._FilterDatabase" localSheetId="20" hidden="1">'Fuel summary'!$A$1:$AA$24</definedName>
    <definedName name="_xlcn.WorksheetConnection_DataCleansing2024.xlsxTable1_21" hidden="1">Table1_2[]</definedName>
    <definedName name="_xlcn.WorksheetConnection_DataCleansing2024finalpro.xlsxTable10_11" hidden="1">Table10_1[]</definedName>
    <definedName name="_xlcn.WorksheetConnection_DataCleansing2024finalpro.xlsxTable4_11" hidden="1">Table4_1[]</definedName>
    <definedName name="_xlcn.WorksheetConnection_DataCleansing2024finalpro.xlsxTable6_11" hidden="1">Table6_1[]</definedName>
    <definedName name="_xlcn.WorksheetConnection_DataCleansing2024finalpro.xlsxTable8_11" hidden="1">Table8_1[]</definedName>
    <definedName name="ExternalData_1" localSheetId="14" hidden="1">'Diesel consumption'!$A$1:$C$181</definedName>
    <definedName name="ExternalData_1" localSheetId="16" hidden="1">'petrol consumption'!$A$1:$C$84</definedName>
    <definedName name="ExternalData_1" localSheetId="8" hidden="1">'POWER CONS'!$A$1:$C$145</definedName>
    <definedName name="ExternalData_1" localSheetId="4" hidden="1">Table1!$A$1:$T$156</definedName>
    <definedName name="ExternalData_1" localSheetId="12" hidden="1">'WATER LYSIS'!$A$1:$C$133</definedName>
    <definedName name="ExternalData_2" localSheetId="3" hidden="1">'WASTE ANA'!$A$1:$E$1188</definedName>
    <definedName name="Slicer_Column1">#N/A</definedName>
    <definedName name="Slicer_Company">#N/A</definedName>
    <definedName name="Slicer_Company1">#N/A</definedName>
    <definedName name="Slicer_Company2">#N/A</definedName>
    <definedName name="Slicer_Date">#N/A</definedName>
    <definedName name="Slicer_Date1">#N/A</definedName>
    <definedName name="Slicer_Fuel_type">#N/A</definedName>
    <definedName name="Slicer_Month">#N/A</definedName>
    <definedName name="Slicer_Month1">#N/A</definedName>
    <definedName name="Slicer_Waste_form">#N/A</definedName>
    <definedName name="Slicer_Waste_Type">#N/A</definedName>
  </definedNames>
  <calcPr calcId="191029"/>
  <pivotCaches>
    <pivotCache cacheId="1810" r:id="rId22"/>
    <pivotCache cacheId="1811" r:id="rId23"/>
    <pivotCache cacheId="1812" r:id="rId24"/>
    <pivotCache cacheId="1813" r:id="rId25"/>
    <pivotCache cacheId="1814" r:id="rId26"/>
    <pivotCache cacheId="1815" r:id="rId27"/>
    <pivotCache cacheId="1816" r:id="rId28"/>
    <pivotCache cacheId="1817" r:id="rId29"/>
    <pivotCache cacheId="1818" r:id="rId30"/>
    <pivotCache cacheId="1819" r:id="rId31"/>
    <pivotCache cacheId="1820" r:id="rId32"/>
    <pivotCache cacheId="1871" r:id="rId33"/>
    <pivotCache cacheId="2172" r:id="rId34"/>
    <pivotCache cacheId="2175" r:id="rId35"/>
    <pivotCache cacheId="2178" r:id="rId36"/>
  </pivotCaches>
  <extLst>
    <ext xmlns:x14="http://schemas.microsoft.com/office/spreadsheetml/2009/9/main" uri="{876F7934-8845-4945-9796-88D515C7AA90}">
      <x14:pivotCaches>
        <pivotCache cacheId="1764" r:id="rId37"/>
        <pivotCache cacheId="1765" r:id="rId38"/>
        <pivotCache cacheId="1766" r:id="rId39"/>
        <pivotCache cacheId="1872" r:id="rId40"/>
      </x14:pivotCaches>
    </ext>
    <ext xmlns:x14="http://schemas.microsoft.com/office/spreadsheetml/2009/9/main" uri="{BBE1A952-AA13-448e-AADC-164F8A28A991}">
      <x14:slicerCaches>
        <x14:slicerCache r:id="rId41"/>
        <x14:slicerCache r:id="rId42"/>
        <x14:slicerCache r:id="rId43"/>
        <x14:slicerCache r:id="rId44"/>
        <x14:slicerCache r:id="rId45"/>
        <x14:slicerCache r:id="rId46"/>
        <x14:slicerCache r:id="rId47"/>
        <x14:slicerCache r:id="rId48"/>
        <x14:slicerCache r:id="rId49"/>
        <x14:slicerCache r:id="rId50"/>
        <x14:slicerCache r:id="rId5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 name="Table1_2" connection="WorksheetConnection_Data Cleansing 2024.xlsx!Table1_2"/>
          <x15:modelTable id="Table4_1" name="Table4_1" connection="WorksheetConnection_Data Cleansing 2024 final pro.xlsx!Table4_1"/>
          <x15:modelTable id="Table6_1" name="Table6_1" connection="WorksheetConnection_Data Cleansing 2024 final pro.xlsx!Table6_1"/>
          <x15:modelTable id="Table8_1" name="Table8_1" connection="WorksheetConnection_Data Cleansing 2024 final pro.xlsx!Table8_1"/>
          <x15:modelTable id="Table10_1" name="Table10_1" connection="WorksheetConnection_Data Cleansing 2024 final pro.xlsx!Table10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39" i="16" l="1"/>
  <c r="Z23" i="17" l="1"/>
  <c r="S19" i="17"/>
  <c r="K19" i="17"/>
  <c r="AA87" i="17"/>
  <c r="AA84" i="17"/>
  <c r="Y84" i="17"/>
  <c r="Z87" i="17"/>
  <c r="X87" i="17"/>
  <c r="Z86" i="17"/>
  <c r="X86" i="17"/>
  <c r="Z85" i="17"/>
  <c r="Z84" i="17"/>
  <c r="V85" i="17"/>
  <c r="X84" i="17"/>
  <c r="AA51" i="17"/>
  <c r="W51" i="17"/>
  <c r="Z54" i="17"/>
  <c r="X54" i="17"/>
  <c r="Z53" i="17"/>
  <c r="X53" i="17"/>
  <c r="Z52" i="17"/>
  <c r="X52" i="17"/>
  <c r="Z51" i="17"/>
  <c r="X51" i="17"/>
  <c r="Z18" i="17" l="1"/>
  <c r="U28" i="21"/>
  <c r="U29" i="21"/>
  <c r="U30" i="21"/>
  <c r="U32" i="21"/>
  <c r="U33" i="21"/>
  <c r="U8" i="21"/>
  <c r="U9" i="21"/>
  <c r="U10" i="21"/>
  <c r="U11" i="21"/>
  <c r="U16" i="21"/>
  <c r="U17" i="21"/>
  <c r="U18" i="21"/>
  <c r="U19" i="21"/>
  <c r="U20" i="21"/>
  <c r="T28" i="21"/>
  <c r="T29" i="21"/>
  <c r="T30" i="21"/>
  <c r="T31" i="21"/>
  <c r="U31" i="21" s="1"/>
  <c r="T32" i="21"/>
  <c r="T33" i="21"/>
  <c r="T27" i="21"/>
  <c r="T20" i="21"/>
  <c r="T18" i="21"/>
  <c r="T17" i="21"/>
  <c r="T16" i="21"/>
  <c r="S16" i="21"/>
  <c r="T14" i="21"/>
  <c r="T13" i="21"/>
  <c r="S13" i="21"/>
  <c r="T10" i="21"/>
  <c r="T11" i="21"/>
  <c r="T9" i="21"/>
  <c r="T8" i="21"/>
  <c r="S7" i="21"/>
  <c r="S21" i="21" s="1"/>
  <c r="T6" i="21"/>
  <c r="AB68" i="16"/>
  <c r="AB67" i="16"/>
  <c r="Z67" i="16"/>
  <c r="AA67" i="16"/>
  <c r="AA68" i="16"/>
  <c r="Y67" i="16"/>
  <c r="R156" i="22" l="1"/>
  <c r="R157" i="22"/>
  <c r="R158" i="22"/>
  <c r="R155" i="22"/>
  <c r="R149" i="22"/>
  <c r="R150" i="22"/>
  <c r="R151" i="22"/>
  <c r="R152" i="22"/>
  <c r="R148" i="22"/>
  <c r="R142" i="22"/>
  <c r="R143" i="22"/>
  <c r="R144" i="22"/>
  <c r="R141" i="22"/>
  <c r="R135" i="22"/>
  <c r="R136" i="22"/>
  <c r="R137" i="22"/>
  <c r="R138" i="22"/>
  <c r="R134" i="22"/>
  <c r="R128" i="22"/>
  <c r="S128" i="22" s="1"/>
  <c r="R129" i="22"/>
  <c r="S129" i="22" s="1"/>
  <c r="R130" i="22"/>
  <c r="S130" i="22" s="1"/>
  <c r="R127" i="22"/>
  <c r="S127" i="22" s="1"/>
  <c r="R121" i="22"/>
  <c r="S121" i="22" s="1"/>
  <c r="R122" i="22"/>
  <c r="S122" i="22" s="1"/>
  <c r="R123" i="22"/>
  <c r="S123" i="22" s="1"/>
  <c r="R124" i="22"/>
  <c r="S124" i="22" s="1"/>
  <c r="R120" i="22"/>
  <c r="S120" i="22" s="1"/>
  <c r="R114" i="22"/>
  <c r="R115" i="22"/>
  <c r="R116" i="22"/>
  <c r="R113" i="22"/>
  <c r="R107" i="22"/>
  <c r="R108" i="22"/>
  <c r="R109" i="22"/>
  <c r="R110" i="22"/>
  <c r="R106" i="22"/>
  <c r="R100" i="22"/>
  <c r="R101" i="22"/>
  <c r="R102" i="22"/>
  <c r="R103" i="22"/>
  <c r="R99" i="22"/>
  <c r="R93" i="22"/>
  <c r="R94" i="22"/>
  <c r="R95" i="22"/>
  <c r="R96" i="22"/>
  <c r="R97" i="22"/>
  <c r="R92" i="22"/>
  <c r="R86" i="22"/>
  <c r="R87" i="22"/>
  <c r="R88" i="22"/>
  <c r="R85" i="22"/>
  <c r="R79" i="22"/>
  <c r="R80" i="22"/>
  <c r="R81" i="22"/>
  <c r="R82" i="22"/>
  <c r="R78" i="22"/>
  <c r="R72" i="22"/>
  <c r="R73" i="22"/>
  <c r="R74" i="22"/>
  <c r="R71" i="22"/>
  <c r="R65" i="22"/>
  <c r="R66" i="22"/>
  <c r="R67" i="22"/>
  <c r="R68" i="22"/>
  <c r="R64" i="22"/>
  <c r="R58" i="22"/>
  <c r="R59" i="22"/>
  <c r="R60" i="22"/>
  <c r="R61" i="22"/>
  <c r="R57" i="22"/>
  <c r="R51" i="22"/>
  <c r="R52" i="22"/>
  <c r="R53" i="22"/>
  <c r="R54" i="22"/>
  <c r="R55" i="22"/>
  <c r="R50" i="22"/>
  <c r="R44" i="22"/>
  <c r="R45" i="22"/>
  <c r="R46" i="22"/>
  <c r="R43" i="22"/>
  <c r="R37" i="22"/>
  <c r="R38" i="22"/>
  <c r="R39" i="22"/>
  <c r="R40" i="22"/>
  <c r="R36" i="22"/>
  <c r="R30" i="22"/>
  <c r="R31" i="22"/>
  <c r="R32" i="22"/>
  <c r="R29" i="22"/>
  <c r="R23" i="22"/>
  <c r="R24" i="22"/>
  <c r="R25" i="22"/>
  <c r="R26" i="22"/>
  <c r="R22" i="22"/>
  <c r="R16" i="22"/>
  <c r="R17" i="22"/>
  <c r="R18" i="22"/>
  <c r="R15" i="22"/>
  <c r="R9" i="22"/>
  <c r="R10" i="22"/>
  <c r="R11" i="22"/>
  <c r="R12" i="22"/>
  <c r="R8" i="22"/>
  <c r="Q19" i="22"/>
  <c r="Q13" i="22"/>
  <c r="Q111" i="22" l="1"/>
  <c r="U6" i="19" l="1"/>
  <c r="U7" i="19"/>
  <c r="U8" i="19"/>
  <c r="U9" i="19"/>
  <c r="U10" i="19"/>
  <c r="U11" i="19"/>
  <c r="U12" i="19"/>
  <c r="U13" i="19"/>
  <c r="U14" i="19"/>
  <c r="U15" i="19"/>
  <c r="U5" i="19"/>
  <c r="U5" i="20"/>
  <c r="U16" i="19"/>
  <c r="U6" i="20"/>
  <c r="U7" i="20"/>
  <c r="U8" i="20"/>
  <c r="U9" i="20"/>
  <c r="U10" i="20"/>
  <c r="U11" i="20"/>
  <c r="U12" i="20"/>
  <c r="U13" i="20"/>
  <c r="U14" i="20"/>
  <c r="U15" i="20"/>
  <c r="U16" i="20"/>
  <c r="U17" i="20"/>
  <c r="T6" i="20"/>
  <c r="T7" i="20"/>
  <c r="T8" i="20"/>
  <c r="T9" i="20"/>
  <c r="T10" i="20"/>
  <c r="T11" i="20"/>
  <c r="T12" i="20"/>
  <c r="T13" i="20"/>
  <c r="T14" i="20"/>
  <c r="T15" i="20"/>
  <c r="T16" i="20"/>
  <c r="T17" i="20"/>
  <c r="T5" i="20"/>
  <c r="S17" i="20"/>
  <c r="T6" i="19" l="1"/>
  <c r="T7" i="19"/>
  <c r="T8" i="19"/>
  <c r="T9" i="19"/>
  <c r="T10" i="19"/>
  <c r="T11" i="19"/>
  <c r="T12" i="19"/>
  <c r="T13" i="19"/>
  <c r="T14" i="19"/>
  <c r="T15" i="19"/>
  <c r="T5" i="19"/>
  <c r="T12" i="21" l="1"/>
  <c r="D159" i="16"/>
  <c r="Q47" i="22" l="1"/>
  <c r="Q41" i="22"/>
  <c r="Q75" i="22" l="1"/>
  <c r="Q69" i="22"/>
  <c r="Q83" i="22" l="1"/>
  <c r="Q89" i="22"/>
  <c r="Q145" i="22" l="1"/>
  <c r="Q139" i="22"/>
  <c r="Q159" i="22" l="1"/>
  <c r="Q153" i="22"/>
  <c r="Q33" i="22" l="1"/>
  <c r="Q27" i="22"/>
  <c r="Y87" i="17" l="1"/>
  <c r="W87" i="17"/>
  <c r="V87" i="17"/>
  <c r="W84" i="17"/>
  <c r="V86" i="17"/>
  <c r="X85" i="17"/>
  <c r="V84" i="17"/>
  <c r="Y51" i="17"/>
  <c r="V54" i="17"/>
  <c r="V53" i="17"/>
  <c r="V52" i="17"/>
  <c r="V51" i="17"/>
  <c r="Y18" i="17"/>
  <c r="Z68" i="16"/>
  <c r="R13" i="21"/>
  <c r="R16" i="21"/>
  <c r="R7" i="21"/>
  <c r="R21" i="21" s="1"/>
  <c r="P89" i="22" l="1"/>
  <c r="O89" i="22"/>
  <c r="R89" i="22" s="1"/>
  <c r="M89" i="22"/>
  <c r="L89" i="22"/>
  <c r="K89" i="22"/>
  <c r="P83" i="22"/>
  <c r="M83" i="22"/>
  <c r="L83" i="22"/>
  <c r="K83" i="22"/>
  <c r="O83" i="22"/>
  <c r="R83" i="22" l="1"/>
  <c r="P131" i="22"/>
  <c r="O131" i="22"/>
  <c r="R131" i="22" s="1"/>
  <c r="M131" i="22"/>
  <c r="L131" i="22"/>
  <c r="K131" i="22"/>
  <c r="P125" i="22"/>
  <c r="O125" i="22"/>
  <c r="M125" i="22"/>
  <c r="L125" i="22"/>
  <c r="K125" i="22"/>
  <c r="K145" i="22"/>
  <c r="L145" i="22"/>
  <c r="M145" i="22"/>
  <c r="O145" i="22"/>
  <c r="P145" i="22"/>
  <c r="P139" i="22"/>
  <c r="R139" i="22" s="1"/>
  <c r="N125" i="22" l="1"/>
  <c r="S125" i="22"/>
  <c r="S131" i="22"/>
  <c r="R145" i="22"/>
  <c r="R125" i="22"/>
  <c r="K159" i="22"/>
  <c r="M159" i="22"/>
  <c r="O159" i="22"/>
  <c r="P159" i="22"/>
  <c r="P153" i="22"/>
  <c r="K153" i="22"/>
  <c r="L153" i="22"/>
  <c r="M153" i="22"/>
  <c r="O153" i="22"/>
  <c r="R153" i="22" s="1"/>
  <c r="R159" i="22" l="1"/>
  <c r="P41" i="22"/>
  <c r="P47" i="22"/>
  <c r="K41" i="22"/>
  <c r="L41" i="22"/>
  <c r="M41" i="22"/>
  <c r="O41" i="22"/>
  <c r="K47" i="22"/>
  <c r="L47" i="22"/>
  <c r="M47" i="22"/>
  <c r="O47" i="22"/>
  <c r="R47" i="22" l="1"/>
  <c r="R41" i="22"/>
  <c r="P75" i="22"/>
  <c r="P69" i="22"/>
  <c r="K75" i="22" l="1"/>
  <c r="L75" i="22"/>
  <c r="M75" i="22"/>
  <c r="O75" i="22"/>
  <c r="R75" i="22" s="1"/>
  <c r="K69" i="22"/>
  <c r="L69" i="22"/>
  <c r="M69" i="22"/>
  <c r="O69" i="22"/>
  <c r="R69" i="22" s="1"/>
  <c r="P33" i="22" l="1"/>
  <c r="O33" i="22"/>
  <c r="M33" i="22"/>
  <c r="L33" i="22"/>
  <c r="K33" i="22"/>
  <c r="O27" i="22"/>
  <c r="P27" i="22"/>
  <c r="M27" i="22"/>
  <c r="L27" i="22"/>
  <c r="K27" i="22"/>
  <c r="P117" i="22"/>
  <c r="O117" i="22"/>
  <c r="R117" i="22" s="1"/>
  <c r="M117" i="22"/>
  <c r="L117" i="22"/>
  <c r="K117" i="22"/>
  <c r="R33" i="22" l="1"/>
  <c r="R27" i="22"/>
  <c r="P111" i="22"/>
  <c r="O111" i="22"/>
  <c r="R111" i="22" s="1"/>
  <c r="M111" i="22"/>
  <c r="L111" i="22"/>
  <c r="K111" i="22"/>
  <c r="P19" i="22" l="1"/>
  <c r="O19" i="22"/>
  <c r="R19" i="22" s="1"/>
  <c r="M19" i="22"/>
  <c r="L19" i="22"/>
  <c r="K19" i="22"/>
  <c r="P13" i="22" l="1"/>
  <c r="O13" i="22"/>
  <c r="R13" i="22" s="1"/>
  <c r="M13" i="22"/>
  <c r="L13" i="22"/>
  <c r="K13" i="22"/>
  <c r="R17" i="20" l="1"/>
  <c r="Q17" i="20"/>
  <c r="X68" i="16" l="1"/>
  <c r="X67" i="16"/>
  <c r="Y68" i="16"/>
  <c r="W68" i="16"/>
  <c r="W67" i="16"/>
  <c r="U84" i="17" l="1"/>
  <c r="U87" i="17" l="1"/>
  <c r="T86" i="17"/>
  <c r="T85" i="17"/>
  <c r="T84" i="17"/>
  <c r="Q13" i="21"/>
  <c r="T87" i="17" l="1"/>
  <c r="T54" i="17"/>
  <c r="T53" i="17"/>
  <c r="T52" i="17"/>
  <c r="T51" i="17" l="1"/>
  <c r="Q16" i="21" l="1"/>
  <c r="Q7" i="21"/>
  <c r="T7" i="21" s="1"/>
  <c r="O7" i="21"/>
  <c r="T21" i="21" l="1"/>
  <c r="U7" i="21"/>
  <c r="Q21" i="21"/>
  <c r="V68" i="16"/>
  <c r="U68" i="16"/>
  <c r="V67" i="16"/>
  <c r="U67" i="16"/>
  <c r="P8" i="19" l="1"/>
  <c r="N81" i="22"/>
  <c r="N141" i="22" l="1"/>
  <c r="S141" i="22" s="1"/>
  <c r="N134" i="22" l="1"/>
  <c r="S134" i="22" s="1"/>
  <c r="J65" i="22" l="1"/>
  <c r="N43" i="22" l="1"/>
  <c r="N33" i="22" l="1"/>
  <c r="R86" i="17" l="1"/>
  <c r="R85" i="17"/>
  <c r="R84" i="17"/>
  <c r="S84" i="17"/>
  <c r="S87" i="17" s="1"/>
  <c r="R87" i="17" l="1"/>
  <c r="N103" i="22"/>
  <c r="N102" i="22"/>
  <c r="N101" i="22"/>
  <c r="N100" i="22"/>
  <c r="N99" i="22"/>
  <c r="J103" i="22"/>
  <c r="J102" i="22"/>
  <c r="J101" i="22"/>
  <c r="J100" i="22"/>
  <c r="J99" i="22"/>
  <c r="F103" i="22"/>
  <c r="S103" i="22" s="1"/>
  <c r="F102" i="22"/>
  <c r="F101" i="22"/>
  <c r="F100" i="22"/>
  <c r="F99" i="22"/>
  <c r="N97" i="22"/>
  <c r="N96" i="22"/>
  <c r="N95" i="22"/>
  <c r="N94" i="22"/>
  <c r="N93" i="22"/>
  <c r="N92" i="22"/>
  <c r="J97" i="22"/>
  <c r="J96" i="22"/>
  <c r="J95" i="22"/>
  <c r="J94" i="22"/>
  <c r="J93" i="22"/>
  <c r="J92" i="22"/>
  <c r="F97" i="22"/>
  <c r="F96" i="22"/>
  <c r="F95" i="22"/>
  <c r="S95" i="22" s="1"/>
  <c r="F94" i="22"/>
  <c r="S94" i="22" s="1"/>
  <c r="F93" i="22"/>
  <c r="F92" i="22"/>
  <c r="J111" i="22"/>
  <c r="J110" i="22"/>
  <c r="J109" i="22"/>
  <c r="J108" i="22"/>
  <c r="J107" i="22"/>
  <c r="F111" i="22"/>
  <c r="F110" i="22"/>
  <c r="F109" i="22"/>
  <c r="F108" i="22"/>
  <c r="F107" i="22"/>
  <c r="F106" i="22"/>
  <c r="J106" i="22"/>
  <c r="N89" i="22"/>
  <c r="N88" i="22"/>
  <c r="N87" i="22"/>
  <c r="N86" i="22"/>
  <c r="N85" i="22"/>
  <c r="J89" i="22"/>
  <c r="J88" i="22"/>
  <c r="J87" i="22"/>
  <c r="S87" i="22" s="1"/>
  <c r="J86" i="22"/>
  <c r="J85" i="22"/>
  <c r="F89" i="22"/>
  <c r="F88" i="22"/>
  <c r="F86" i="22"/>
  <c r="S86" i="22" s="1"/>
  <c r="F85" i="22"/>
  <c r="S85" i="22" s="1"/>
  <c r="N83" i="22"/>
  <c r="N82" i="22"/>
  <c r="N80" i="22"/>
  <c r="N79" i="22"/>
  <c r="N78" i="22"/>
  <c r="J83" i="22"/>
  <c r="J82" i="22"/>
  <c r="J81" i="22"/>
  <c r="J80" i="22"/>
  <c r="J79" i="22"/>
  <c r="J78" i="22"/>
  <c r="F83" i="22"/>
  <c r="S83" i="22" s="1"/>
  <c r="F82" i="22"/>
  <c r="F81" i="22"/>
  <c r="F80" i="22"/>
  <c r="F79" i="22"/>
  <c r="F78" i="22"/>
  <c r="J75" i="22"/>
  <c r="J74" i="22"/>
  <c r="J73" i="22"/>
  <c r="J72" i="22"/>
  <c r="J71" i="22"/>
  <c r="F75" i="22"/>
  <c r="F74" i="22"/>
  <c r="F73" i="22"/>
  <c r="F72" i="22"/>
  <c r="F71" i="22"/>
  <c r="F69" i="22"/>
  <c r="J69" i="22"/>
  <c r="J68" i="22"/>
  <c r="J67" i="22"/>
  <c r="J66" i="22"/>
  <c r="J64" i="22"/>
  <c r="F68" i="22"/>
  <c r="F67" i="22"/>
  <c r="F66" i="22"/>
  <c r="F65" i="22"/>
  <c r="F64" i="22"/>
  <c r="N61" i="22"/>
  <c r="N60" i="22"/>
  <c r="N59" i="22"/>
  <c r="N58" i="22"/>
  <c r="N57" i="22"/>
  <c r="J61" i="22"/>
  <c r="J60" i="22"/>
  <c r="J59" i="22"/>
  <c r="J58" i="22"/>
  <c r="J57" i="22"/>
  <c r="F61" i="22"/>
  <c r="F60" i="22"/>
  <c r="F59" i="22"/>
  <c r="F58" i="22"/>
  <c r="F57" i="22"/>
  <c r="N55" i="22"/>
  <c r="N54" i="22"/>
  <c r="N53" i="22"/>
  <c r="N52" i="22"/>
  <c r="N51" i="22"/>
  <c r="N50" i="22"/>
  <c r="J55" i="22"/>
  <c r="J54" i="22"/>
  <c r="J53" i="22"/>
  <c r="J52" i="22"/>
  <c r="J51" i="22"/>
  <c r="J50" i="22"/>
  <c r="F55" i="22"/>
  <c r="F54" i="22"/>
  <c r="S54" i="22" s="1"/>
  <c r="F53" i="22"/>
  <c r="S53" i="22" s="1"/>
  <c r="F52" i="22"/>
  <c r="F51" i="22"/>
  <c r="F50" i="22"/>
  <c r="S50" i="22" s="1"/>
  <c r="J47" i="22"/>
  <c r="J46" i="22"/>
  <c r="J45" i="22"/>
  <c r="J44" i="22"/>
  <c r="J43" i="22"/>
  <c r="F47" i="22"/>
  <c r="F46" i="22"/>
  <c r="F45" i="22"/>
  <c r="F44" i="22"/>
  <c r="F43" i="22"/>
  <c r="S51" i="22" l="1"/>
  <c r="S92" i="22"/>
  <c r="S43" i="22"/>
  <c r="S52" i="22"/>
  <c r="S93" i="22"/>
  <c r="S88" i="22"/>
  <c r="S89" i="22"/>
  <c r="S96" i="22"/>
  <c r="S97" i="22"/>
  <c r="S78" i="22"/>
  <c r="S58" i="22"/>
  <c r="S79" i="22"/>
  <c r="S99" i="22"/>
  <c r="S55" i="22"/>
  <c r="S59" i="22"/>
  <c r="S80" i="22"/>
  <c r="S100" i="22"/>
  <c r="S57" i="22"/>
  <c r="S60" i="22"/>
  <c r="S81" i="22"/>
  <c r="S101" i="22"/>
  <c r="S61" i="22"/>
  <c r="S82" i="22"/>
  <c r="S102" i="22"/>
  <c r="N153" i="22"/>
  <c r="S153" i="22" s="1"/>
  <c r="N152" i="22"/>
  <c r="S152" i="22" s="1"/>
  <c r="N151" i="22"/>
  <c r="S151" i="22" s="1"/>
  <c r="N150" i="22"/>
  <c r="S150" i="22" s="1"/>
  <c r="N149" i="22"/>
  <c r="S149" i="22" s="1"/>
  <c r="N148" i="22"/>
  <c r="S148" i="22" s="1"/>
  <c r="N159" i="22"/>
  <c r="S159" i="22" s="1"/>
  <c r="N158" i="22"/>
  <c r="S158" i="22" s="1"/>
  <c r="N157" i="22"/>
  <c r="S157" i="22" s="1"/>
  <c r="N156" i="22"/>
  <c r="S156" i="22" s="1"/>
  <c r="N155" i="22"/>
  <c r="S155" i="22" s="1"/>
  <c r="N145" i="22"/>
  <c r="S145" i="22" s="1"/>
  <c r="N144" i="22"/>
  <c r="S144" i="22" s="1"/>
  <c r="N143" i="22"/>
  <c r="S143" i="22" s="1"/>
  <c r="N142" i="22"/>
  <c r="S142" i="22" s="1"/>
  <c r="N139" i="22"/>
  <c r="S139" i="22" s="1"/>
  <c r="N138" i="22"/>
  <c r="S138" i="22" s="1"/>
  <c r="N137" i="22"/>
  <c r="S137" i="22" s="1"/>
  <c r="N136" i="22"/>
  <c r="S136" i="22" s="1"/>
  <c r="N135" i="22"/>
  <c r="S135" i="22" s="1"/>
  <c r="N111" i="22" l="1"/>
  <c r="S111" i="22" s="1"/>
  <c r="N75" i="22"/>
  <c r="S75" i="22" s="1"/>
  <c r="N74" i="22"/>
  <c r="S74" i="22" s="1"/>
  <c r="N73" i="22"/>
  <c r="S73" i="22" s="1"/>
  <c r="N72" i="22"/>
  <c r="S72" i="22" s="1"/>
  <c r="N71" i="22"/>
  <c r="S71" i="22" s="1"/>
  <c r="N69" i="22"/>
  <c r="S69" i="22" s="1"/>
  <c r="N68" i="22"/>
  <c r="S68" i="22" s="1"/>
  <c r="N67" i="22"/>
  <c r="S67" i="22" s="1"/>
  <c r="N66" i="22"/>
  <c r="S66" i="22" s="1"/>
  <c r="N65" i="22"/>
  <c r="S65" i="22" s="1"/>
  <c r="N64" i="22"/>
  <c r="S64" i="22" s="1"/>
  <c r="N110" i="22" l="1"/>
  <c r="S110" i="22" s="1"/>
  <c r="N109" i="22"/>
  <c r="S109" i="22" s="1"/>
  <c r="N108" i="22"/>
  <c r="S108" i="22" s="1"/>
  <c r="N107" i="22"/>
  <c r="S107" i="22" s="1"/>
  <c r="N106" i="22"/>
  <c r="S106" i="22" s="1"/>
  <c r="N113" i="22"/>
  <c r="S113" i="22" s="1"/>
  <c r="N114" i="22"/>
  <c r="S114" i="22" s="1"/>
  <c r="N115" i="22"/>
  <c r="S115" i="22" s="1"/>
  <c r="N116" i="22"/>
  <c r="S116" i="22" s="1"/>
  <c r="N117" i="22"/>
  <c r="S117" i="22" s="1"/>
  <c r="N47" i="22"/>
  <c r="S47" i="22" s="1"/>
  <c r="N46" i="22"/>
  <c r="S46" i="22" s="1"/>
  <c r="N45" i="22"/>
  <c r="S45" i="22" s="1"/>
  <c r="N44" i="22"/>
  <c r="S44" i="22" s="1"/>
  <c r="U51" i="17" l="1"/>
  <c r="S51" i="17"/>
  <c r="R54" i="17"/>
  <c r="R53" i="17"/>
  <c r="R52" i="17"/>
  <c r="R51" i="17"/>
  <c r="P33" i="21"/>
  <c r="P32" i="21"/>
  <c r="P31" i="21"/>
  <c r="P30" i="21"/>
  <c r="P29" i="21"/>
  <c r="P28" i="21"/>
  <c r="P27" i="21"/>
  <c r="P20" i="21"/>
  <c r="P19" i="21"/>
  <c r="P18" i="21"/>
  <c r="P17" i="21"/>
  <c r="P15" i="21"/>
  <c r="P14" i="21"/>
  <c r="P12" i="21"/>
  <c r="P11" i="21"/>
  <c r="P10" i="21"/>
  <c r="P9" i="21"/>
  <c r="P8" i="21"/>
  <c r="P6" i="21"/>
  <c r="T68" i="16"/>
  <c r="T67" i="16"/>
  <c r="S68" i="16"/>
  <c r="S67" i="16"/>
  <c r="O17" i="20"/>
  <c r="N41" i="22" l="1"/>
  <c r="N40" i="22"/>
  <c r="N39" i="22"/>
  <c r="N38" i="22"/>
  <c r="N37" i="22"/>
  <c r="N36" i="22"/>
  <c r="J41" i="22"/>
  <c r="J40" i="22"/>
  <c r="J39" i="22"/>
  <c r="J38" i="22"/>
  <c r="J37" i="22"/>
  <c r="J36" i="22"/>
  <c r="F41" i="22"/>
  <c r="F40" i="22"/>
  <c r="F39" i="22"/>
  <c r="F38" i="22"/>
  <c r="F37" i="22"/>
  <c r="F36" i="22"/>
  <c r="J33" i="22"/>
  <c r="F33" i="22"/>
  <c r="S33" i="22" s="1"/>
  <c r="F32" i="22"/>
  <c r="J32" i="22"/>
  <c r="N32" i="22"/>
  <c r="N31" i="22"/>
  <c r="J31" i="22"/>
  <c r="F31" i="22"/>
  <c r="N30" i="22"/>
  <c r="J30" i="22"/>
  <c r="F30" i="22"/>
  <c r="N29" i="22"/>
  <c r="J29" i="22"/>
  <c r="F29" i="22"/>
  <c r="S29" i="22" s="1"/>
  <c r="N27" i="22"/>
  <c r="J27" i="22"/>
  <c r="F27" i="22"/>
  <c r="S27" i="22" s="1"/>
  <c r="N26" i="22"/>
  <c r="J26" i="22"/>
  <c r="F26" i="22"/>
  <c r="N25" i="22"/>
  <c r="J25" i="22"/>
  <c r="F25" i="22"/>
  <c r="N24" i="22"/>
  <c r="J24" i="22"/>
  <c r="F24" i="22"/>
  <c r="S24" i="22" s="1"/>
  <c r="N23" i="22"/>
  <c r="J23" i="22"/>
  <c r="F23" i="22"/>
  <c r="S23" i="22" s="1"/>
  <c r="N22" i="22"/>
  <c r="J22" i="22"/>
  <c r="F22" i="22"/>
  <c r="N19" i="22"/>
  <c r="N18" i="22"/>
  <c r="N17" i="22"/>
  <c r="N16" i="22"/>
  <c r="N15" i="22"/>
  <c r="J19" i="22"/>
  <c r="J18" i="22"/>
  <c r="J17" i="22"/>
  <c r="J16" i="22"/>
  <c r="J15" i="22"/>
  <c r="F19" i="22"/>
  <c r="F18" i="22"/>
  <c r="F17" i="22"/>
  <c r="F16" i="22"/>
  <c r="F15" i="22"/>
  <c r="N13" i="22"/>
  <c r="N12" i="22"/>
  <c r="N11" i="22"/>
  <c r="N10" i="22"/>
  <c r="N9" i="22"/>
  <c r="J13" i="22"/>
  <c r="J11" i="22"/>
  <c r="J12" i="22"/>
  <c r="N8" i="22"/>
  <c r="J10" i="22"/>
  <c r="J9" i="22"/>
  <c r="J8" i="22"/>
  <c r="F13" i="22"/>
  <c r="F12" i="22"/>
  <c r="F11" i="22"/>
  <c r="F10" i="22"/>
  <c r="F9" i="22"/>
  <c r="F8" i="22"/>
  <c r="S9" i="22" l="1"/>
  <c r="S25" i="22"/>
  <c r="S30" i="22"/>
  <c r="S10" i="22"/>
  <c r="S32" i="22"/>
  <c r="S11" i="22"/>
  <c r="S12" i="22"/>
  <c r="S36" i="22"/>
  <c r="S37" i="22"/>
  <c r="S16" i="22"/>
  <c r="S38" i="22"/>
  <c r="S13" i="22"/>
  <c r="S17" i="22"/>
  <c r="S39" i="22"/>
  <c r="S8" i="22"/>
  <c r="S22" i="22"/>
  <c r="S31" i="22"/>
  <c r="S40" i="22"/>
  <c r="S15" i="22"/>
  <c r="S18" i="22"/>
  <c r="S26" i="22"/>
  <c r="S19" i="22"/>
  <c r="S41" i="22"/>
  <c r="P15" i="19"/>
  <c r="L15" i="19"/>
  <c r="H15" i="19"/>
  <c r="H14" i="19"/>
  <c r="L14" i="19"/>
  <c r="P14" i="19"/>
  <c r="P13" i="19"/>
  <c r="L13" i="19"/>
  <c r="H13" i="19"/>
  <c r="H12" i="19"/>
  <c r="L12" i="19"/>
  <c r="P12" i="19"/>
  <c r="P11" i="19"/>
  <c r="L11" i="19"/>
  <c r="H11" i="19"/>
  <c r="H10" i="19"/>
  <c r="L10" i="19"/>
  <c r="P10" i="19"/>
  <c r="P9" i="19"/>
  <c r="H9" i="19"/>
  <c r="L8" i="19"/>
  <c r="H8" i="19"/>
  <c r="P7" i="19"/>
  <c r="L7" i="19"/>
  <c r="H7" i="19"/>
  <c r="P6" i="19"/>
  <c r="L6" i="19"/>
  <c r="H6" i="19"/>
  <c r="P5" i="19"/>
  <c r="L5" i="19"/>
  <c r="H5" i="19"/>
  <c r="H16" i="20"/>
  <c r="L16" i="20"/>
  <c r="P16" i="20"/>
  <c r="P15" i="20"/>
  <c r="L15" i="20"/>
  <c r="H15" i="20"/>
  <c r="H14" i="20"/>
  <c r="L14" i="20"/>
  <c r="P14" i="20"/>
  <c r="P13" i="20"/>
  <c r="L13" i="20"/>
  <c r="H13" i="20"/>
  <c r="H12" i="20"/>
  <c r="L12" i="20"/>
  <c r="P12" i="20"/>
  <c r="P11" i="20"/>
  <c r="L11" i="20"/>
  <c r="H11" i="20"/>
  <c r="P10" i="20"/>
  <c r="L10" i="20"/>
  <c r="H10" i="20"/>
  <c r="P9" i="20"/>
  <c r="L9" i="20"/>
  <c r="H9" i="20"/>
  <c r="P5" i="20"/>
  <c r="P17" i="20" s="1"/>
  <c r="P8" i="20"/>
  <c r="P7" i="20"/>
  <c r="P6" i="20"/>
  <c r="H7" i="20"/>
  <c r="H6" i="20"/>
  <c r="L6" i="20"/>
  <c r="L5" i="20"/>
  <c r="H5" i="20"/>
  <c r="O13" i="21" l="1"/>
  <c r="N13" i="21"/>
  <c r="M13" i="21"/>
  <c r="O16" i="21"/>
  <c r="N16" i="21"/>
  <c r="M16" i="21"/>
  <c r="P16" i="21" s="1"/>
  <c r="K16" i="21"/>
  <c r="J16" i="21"/>
  <c r="I16" i="21"/>
  <c r="L16" i="21" s="1"/>
  <c r="G16" i="21"/>
  <c r="F16" i="21"/>
  <c r="E16" i="21"/>
  <c r="P13" i="21" l="1"/>
  <c r="P21" i="21" s="1"/>
  <c r="O21" i="21"/>
  <c r="N7" i="21"/>
  <c r="N21" i="21" s="1"/>
  <c r="M7" i="21"/>
  <c r="M21" i="21" s="1"/>
  <c r="K7" i="21"/>
  <c r="P7" i="21" l="1"/>
  <c r="R68" i="16"/>
  <c r="R67" i="16"/>
  <c r="Q67" i="16"/>
  <c r="AM109" i="16" l="1"/>
  <c r="Q84" i="17" l="1"/>
  <c r="Q87" i="17" s="1"/>
  <c r="P86" i="17"/>
  <c r="P85" i="17"/>
  <c r="N85" i="17" s="1"/>
  <c r="P84" i="17"/>
  <c r="P87" i="17" l="1"/>
  <c r="P54" i="17"/>
  <c r="P53" i="17"/>
  <c r="P52" i="17"/>
  <c r="P51" i="17"/>
  <c r="N17" i="20" l="1"/>
  <c r="M17" i="20" l="1"/>
  <c r="AA159" i="16" l="1"/>
  <c r="Z159" i="16"/>
  <c r="Y159" i="16"/>
  <c r="X159" i="16" l="1"/>
  <c r="W159" i="16"/>
  <c r="V159" i="16"/>
  <c r="Q68" i="16" l="1"/>
  <c r="Q69" i="16" s="1"/>
  <c r="V145" i="16" l="1"/>
  <c r="V96" i="17"/>
  <c r="W145" i="16"/>
  <c r="Q95" i="17"/>
  <c r="Q96" i="17" s="1"/>
  <c r="L18" i="21"/>
  <c r="L17" i="21"/>
  <c r="H18" i="21"/>
  <c r="H17" i="21"/>
  <c r="H16" i="21" s="1"/>
  <c r="J96" i="17"/>
  <c r="L31" i="21"/>
  <c r="H27" i="21"/>
  <c r="H30" i="21"/>
  <c r="H31" i="21"/>
  <c r="E34" i="21"/>
  <c r="F16" i="19" l="1"/>
  <c r="G16" i="19"/>
  <c r="H16" i="19"/>
  <c r="I16" i="19"/>
  <c r="J16" i="19"/>
  <c r="K16" i="19"/>
  <c r="L16" i="19"/>
  <c r="M16" i="19"/>
  <c r="N16" i="19"/>
  <c r="O16" i="19"/>
  <c r="P16" i="19"/>
  <c r="Q16" i="19"/>
  <c r="R16" i="19"/>
  <c r="S16" i="19"/>
  <c r="T16" i="19"/>
  <c r="E16" i="19"/>
  <c r="H20" i="21" l="1"/>
  <c r="H33" i="21"/>
  <c r="H8" i="21"/>
  <c r="H9" i="21"/>
  <c r="H10" i="21"/>
  <c r="H11" i="21"/>
  <c r="J13" i="21"/>
  <c r="K21" i="21"/>
  <c r="I13" i="21"/>
  <c r="F13" i="21"/>
  <c r="G13" i="21"/>
  <c r="E13" i="21"/>
  <c r="L14" i="21"/>
  <c r="U14" i="21" s="1"/>
  <c r="L15" i="21"/>
  <c r="H14" i="21"/>
  <c r="H15" i="21"/>
  <c r="U15" i="21" s="1"/>
  <c r="N83" i="17"/>
  <c r="N80" i="17"/>
  <c r="N77" i="17"/>
  <c r="N74" i="17"/>
  <c r="N82" i="17"/>
  <c r="N79" i="17"/>
  <c r="N76" i="17"/>
  <c r="N73" i="17"/>
  <c r="N81" i="17"/>
  <c r="N78" i="17"/>
  <c r="N75" i="17"/>
  <c r="N72" i="17"/>
  <c r="O81" i="17"/>
  <c r="O78" i="17"/>
  <c r="O75" i="17"/>
  <c r="O72" i="17"/>
  <c r="L83" i="17"/>
  <c r="L80" i="17"/>
  <c r="L77" i="17"/>
  <c r="L74" i="17"/>
  <c r="L82" i="17"/>
  <c r="L79" i="17"/>
  <c r="L76" i="17"/>
  <c r="L73" i="17"/>
  <c r="L81" i="17"/>
  <c r="L78" i="17"/>
  <c r="L75" i="17"/>
  <c r="L72" i="17"/>
  <c r="M81" i="17"/>
  <c r="M78" i="17"/>
  <c r="M75" i="17"/>
  <c r="M72" i="17"/>
  <c r="J83" i="17"/>
  <c r="J80" i="17"/>
  <c r="J77" i="17"/>
  <c r="J74" i="17"/>
  <c r="J82" i="17"/>
  <c r="J79" i="17"/>
  <c r="J76" i="17"/>
  <c r="J73" i="17"/>
  <c r="J81" i="17"/>
  <c r="J78" i="17"/>
  <c r="J75" i="17"/>
  <c r="J72" i="17"/>
  <c r="K81" i="17"/>
  <c r="K78" i="17"/>
  <c r="K75" i="17"/>
  <c r="K72" i="17"/>
  <c r="I81" i="17"/>
  <c r="I78" i="17"/>
  <c r="I75" i="17"/>
  <c r="I72" i="17"/>
  <c r="H83" i="17"/>
  <c r="H80" i="17"/>
  <c r="H77" i="17"/>
  <c r="H74" i="17"/>
  <c r="H82" i="17"/>
  <c r="H79" i="17"/>
  <c r="H76" i="17"/>
  <c r="H73" i="17"/>
  <c r="H81" i="17"/>
  <c r="H78" i="17"/>
  <c r="H75" i="17"/>
  <c r="H72" i="17"/>
  <c r="G81" i="17"/>
  <c r="G78" i="17"/>
  <c r="G75" i="17"/>
  <c r="G72" i="17"/>
  <c r="F83" i="17"/>
  <c r="F80" i="17"/>
  <c r="F77" i="17"/>
  <c r="F74" i="17"/>
  <c r="F82" i="17"/>
  <c r="F79" i="17"/>
  <c r="F76" i="17"/>
  <c r="F73" i="17"/>
  <c r="F81" i="17"/>
  <c r="F78" i="17"/>
  <c r="F75" i="17"/>
  <c r="F72" i="17"/>
  <c r="D77" i="17"/>
  <c r="D76" i="17"/>
  <c r="D75" i="17"/>
  <c r="D80" i="17"/>
  <c r="D79" i="17"/>
  <c r="D78" i="17"/>
  <c r="E138" i="16"/>
  <c r="F138" i="16"/>
  <c r="G138" i="16"/>
  <c r="H138" i="16"/>
  <c r="I138" i="16"/>
  <c r="J138" i="16"/>
  <c r="K138" i="16"/>
  <c r="L138" i="16"/>
  <c r="M138" i="16"/>
  <c r="N138" i="16"/>
  <c r="O138" i="16"/>
  <c r="P138" i="16"/>
  <c r="Q138" i="16"/>
  <c r="R138" i="16"/>
  <c r="S138" i="16"/>
  <c r="T138" i="16"/>
  <c r="U138" i="16"/>
  <c r="V138" i="16"/>
  <c r="W138" i="16"/>
  <c r="X138" i="16"/>
  <c r="Y138" i="16"/>
  <c r="Z138" i="16"/>
  <c r="AA138" i="16"/>
  <c r="AB138" i="16"/>
  <c r="AC138" i="16"/>
  <c r="AD138" i="16"/>
  <c r="AE138" i="16"/>
  <c r="AF138" i="16"/>
  <c r="AG138" i="16"/>
  <c r="AH138" i="16"/>
  <c r="AI138" i="16"/>
  <c r="AJ138" i="16"/>
  <c r="AK138" i="16"/>
  <c r="AL138" i="16"/>
  <c r="AM138" i="16"/>
  <c r="AN138" i="16"/>
  <c r="AO138" i="16"/>
  <c r="AP138" i="16"/>
  <c r="AQ138" i="16"/>
  <c r="AR138" i="16"/>
  <c r="AS138" i="16"/>
  <c r="AT138" i="16"/>
  <c r="AU138" i="16"/>
  <c r="AV138" i="16"/>
  <c r="AW138" i="16"/>
  <c r="AX138" i="16"/>
  <c r="AY138" i="16"/>
  <c r="D138" i="16"/>
  <c r="D83" i="17"/>
  <c r="D82" i="17"/>
  <c r="D81" i="17"/>
  <c r="E81" i="17"/>
  <c r="E78" i="17"/>
  <c r="E75" i="17"/>
  <c r="D72" i="17"/>
  <c r="E72" i="17"/>
  <c r="D73" i="17"/>
  <c r="D74" i="17"/>
  <c r="E159" i="16"/>
  <c r="F159" i="16"/>
  <c r="G159" i="16"/>
  <c r="H159" i="16"/>
  <c r="I159" i="16"/>
  <c r="J159" i="16"/>
  <c r="K159" i="16"/>
  <c r="L159" i="16"/>
  <c r="M159" i="16"/>
  <c r="N159" i="16"/>
  <c r="O159" i="16"/>
  <c r="P159" i="16"/>
  <c r="Q159" i="16"/>
  <c r="R159" i="16"/>
  <c r="S159" i="16"/>
  <c r="T159" i="16"/>
  <c r="U159" i="16"/>
  <c r="E152" i="16"/>
  <c r="F152" i="16"/>
  <c r="G152" i="16"/>
  <c r="H152" i="16"/>
  <c r="I152" i="16"/>
  <c r="J152" i="16"/>
  <c r="K152" i="16"/>
  <c r="L152" i="16"/>
  <c r="M152" i="16"/>
  <c r="N152" i="16"/>
  <c r="O152" i="16"/>
  <c r="P152" i="16"/>
  <c r="Q152" i="16"/>
  <c r="R152" i="16"/>
  <c r="S152" i="16"/>
  <c r="T152" i="16"/>
  <c r="U152" i="16"/>
  <c r="V152" i="16"/>
  <c r="W152" i="16"/>
  <c r="X152" i="16"/>
  <c r="Y152" i="16"/>
  <c r="Z152" i="16"/>
  <c r="AA152" i="16"/>
  <c r="D152" i="16"/>
  <c r="E145" i="16"/>
  <c r="F145" i="16"/>
  <c r="G145" i="16"/>
  <c r="H145" i="16"/>
  <c r="I145" i="16"/>
  <c r="J145" i="16"/>
  <c r="K145" i="16"/>
  <c r="L145" i="16"/>
  <c r="M145" i="16"/>
  <c r="N145" i="16"/>
  <c r="O145" i="16"/>
  <c r="P145" i="16"/>
  <c r="Q145" i="16"/>
  <c r="R145" i="16"/>
  <c r="S145" i="16"/>
  <c r="T145" i="16"/>
  <c r="U145" i="16"/>
  <c r="D145" i="16"/>
  <c r="N84" i="17" l="1"/>
  <c r="AG139" i="16"/>
  <c r="AC139" i="16"/>
  <c r="O84" i="17"/>
  <c r="O87" i="17" s="1"/>
  <c r="H84" i="17"/>
  <c r="N86" i="17"/>
  <c r="E139" i="16"/>
  <c r="H139" i="16"/>
  <c r="U139" i="16"/>
  <c r="H86" i="17"/>
  <c r="Q139" i="16"/>
  <c r="D85" i="17"/>
  <c r="I84" i="17"/>
  <c r="I87" i="17" s="1"/>
  <c r="E84" i="17"/>
  <c r="E87" i="17" s="1"/>
  <c r="H85" i="17"/>
  <c r="L84" i="17"/>
  <c r="J85" i="17"/>
  <c r="J86" i="17"/>
  <c r="D86" i="17"/>
  <c r="J84" i="17"/>
  <c r="L86" i="17"/>
  <c r="L85" i="17"/>
  <c r="K84" i="17"/>
  <c r="K87" i="17" s="1"/>
  <c r="D84" i="17"/>
  <c r="F86" i="17"/>
  <c r="M84" i="17"/>
  <c r="M87" i="17" s="1"/>
  <c r="G84" i="17"/>
  <c r="G87" i="17" s="1"/>
  <c r="F85" i="17"/>
  <c r="F84" i="17"/>
  <c r="L28" i="21"/>
  <c r="L29" i="21"/>
  <c r="L30" i="21"/>
  <c r="L32" i="21"/>
  <c r="L33" i="21"/>
  <c r="H28" i="21"/>
  <c r="H29" i="21"/>
  <c r="H32" i="21"/>
  <c r="L8" i="21"/>
  <c r="L9" i="21"/>
  <c r="L10" i="21"/>
  <c r="L11" i="21"/>
  <c r="L12" i="21"/>
  <c r="L13" i="21"/>
  <c r="L19" i="21"/>
  <c r="L20" i="21"/>
  <c r="H12" i="21"/>
  <c r="U12" i="21" s="1"/>
  <c r="H13" i="21"/>
  <c r="U13" i="21" s="1"/>
  <c r="H19" i="21"/>
  <c r="F7" i="21"/>
  <c r="F21" i="21" s="1"/>
  <c r="G7" i="21"/>
  <c r="G21" i="21" s="1"/>
  <c r="I7" i="21"/>
  <c r="I21" i="21" s="1"/>
  <c r="J7" i="21"/>
  <c r="J21" i="21" s="1"/>
  <c r="E7" i="21"/>
  <c r="H7" i="21" l="1"/>
  <c r="E21" i="21"/>
  <c r="N87" i="17"/>
  <c r="H87" i="17"/>
  <c r="L87" i="17"/>
  <c r="J87" i="17"/>
  <c r="D87" i="17"/>
  <c r="L7" i="21"/>
  <c r="F87" i="17"/>
  <c r="L6" i="21"/>
  <c r="L21" i="21" s="1"/>
  <c r="H6" i="21"/>
  <c r="L27" i="21"/>
  <c r="U27" i="21" s="1"/>
  <c r="N50" i="17"/>
  <c r="N46" i="17"/>
  <c r="N42" i="17"/>
  <c r="N38" i="17"/>
  <c r="N34" i="17"/>
  <c r="N35" i="17"/>
  <c r="N49" i="17"/>
  <c r="N45" i="17"/>
  <c r="N41" i="17"/>
  <c r="N37" i="17"/>
  <c r="N33" i="17"/>
  <c r="N48" i="17"/>
  <c r="N44" i="17"/>
  <c r="N40" i="17"/>
  <c r="N36" i="17"/>
  <c r="N32" i="17"/>
  <c r="N47" i="17"/>
  <c r="N43" i="17"/>
  <c r="N39" i="17"/>
  <c r="N31" i="17"/>
  <c r="O47" i="17"/>
  <c r="O43" i="17"/>
  <c r="O39" i="17"/>
  <c r="O35" i="17"/>
  <c r="O31" i="17"/>
  <c r="L50" i="17"/>
  <c r="L49" i="17"/>
  <c r="L48" i="17"/>
  <c r="L47" i="17"/>
  <c r="L46" i="17"/>
  <c r="L45" i="17"/>
  <c r="L44" i="17"/>
  <c r="L43" i="17"/>
  <c r="L42" i="17"/>
  <c r="L41" i="17"/>
  <c r="L40" i="17"/>
  <c r="L39" i="17"/>
  <c r="L38" i="17"/>
  <c r="L37" i="17"/>
  <c r="L36" i="17"/>
  <c r="L35" i="17"/>
  <c r="L34" i="17"/>
  <c r="L33" i="17"/>
  <c r="L32" i="17"/>
  <c r="L31" i="17"/>
  <c r="M47" i="17"/>
  <c r="M43" i="17"/>
  <c r="M39" i="17"/>
  <c r="M35" i="17"/>
  <c r="M31" i="17"/>
  <c r="BK110" i="16"/>
  <c r="BK109" i="16"/>
  <c r="BJ109" i="16"/>
  <c r="BI109" i="16"/>
  <c r="BH109" i="16"/>
  <c r="BG109" i="16"/>
  <c r="BF110" i="16"/>
  <c r="BF109" i="16"/>
  <c r="BE109" i="16"/>
  <c r="BD109" i="16"/>
  <c r="BC109" i="16"/>
  <c r="BB109" i="16"/>
  <c r="BA110" i="16"/>
  <c r="BA109" i="16"/>
  <c r="AZ109" i="16"/>
  <c r="AY109" i="16"/>
  <c r="AX109" i="16"/>
  <c r="AW109" i="16"/>
  <c r="H21" i="21" l="1"/>
  <c r="U21" i="21" s="1"/>
  <c r="U6" i="21"/>
  <c r="N51" i="17"/>
  <c r="O51" i="17"/>
  <c r="N53" i="17"/>
  <c r="N54" i="17"/>
  <c r="N52" i="17"/>
  <c r="BB110" i="16"/>
  <c r="AW110" i="16"/>
  <c r="BG110" i="16"/>
  <c r="L53" i="17"/>
  <c r="L52" i="17"/>
  <c r="L54" i="17"/>
  <c r="L51" i="17"/>
  <c r="M51" i="17"/>
  <c r="J50" i="17" l="1"/>
  <c r="J49" i="17"/>
  <c r="J48" i="17"/>
  <c r="J47" i="17"/>
  <c r="J46" i="17"/>
  <c r="J45" i="17"/>
  <c r="J44" i="17"/>
  <c r="J43" i="17"/>
  <c r="K47" i="17"/>
  <c r="K43" i="17"/>
  <c r="K39" i="17"/>
  <c r="J42" i="17"/>
  <c r="J41" i="17"/>
  <c r="J40" i="17"/>
  <c r="J39" i="17"/>
  <c r="K35" i="17"/>
  <c r="J38" i="17"/>
  <c r="J37" i="17"/>
  <c r="J36" i="17"/>
  <c r="J35" i="17"/>
  <c r="J34" i="17"/>
  <c r="J33" i="17"/>
  <c r="J32" i="17"/>
  <c r="K31" i="17"/>
  <c r="J31" i="17"/>
  <c r="H42" i="17"/>
  <c r="H41" i="17"/>
  <c r="H40" i="17"/>
  <c r="H39" i="17"/>
  <c r="H38" i="17"/>
  <c r="H37" i="17"/>
  <c r="H36" i="17"/>
  <c r="H35" i="17"/>
  <c r="H50" i="17"/>
  <c r="H49" i="17"/>
  <c r="H48" i="17"/>
  <c r="H47" i="17"/>
  <c r="H46" i="17"/>
  <c r="H45" i="17"/>
  <c r="H44" i="17"/>
  <c r="H43" i="17"/>
  <c r="H33" i="17"/>
  <c r="H32" i="17"/>
  <c r="H31" i="17"/>
  <c r="H34" i="17"/>
  <c r="I47" i="17"/>
  <c r="I43" i="17"/>
  <c r="I39" i="17"/>
  <c r="I35" i="17"/>
  <c r="I31" i="17"/>
  <c r="F50" i="17"/>
  <c r="F49" i="17"/>
  <c r="F48" i="17"/>
  <c r="F47" i="17"/>
  <c r="F46" i="17"/>
  <c r="F45" i="17"/>
  <c r="F44" i="17"/>
  <c r="F43" i="17"/>
  <c r="F40" i="17"/>
  <c r="I51" i="17" l="1"/>
  <c r="J54" i="17"/>
  <c r="J53" i="17"/>
  <c r="J52" i="17"/>
  <c r="J51" i="17"/>
  <c r="K51" i="17"/>
  <c r="H54" i="17"/>
  <c r="H53" i="17"/>
  <c r="H52" i="17"/>
  <c r="H51" i="17"/>
  <c r="G47" i="17"/>
  <c r="G43" i="17"/>
  <c r="G39" i="17"/>
  <c r="G35" i="17"/>
  <c r="G31" i="17"/>
  <c r="E47" i="17"/>
  <c r="E43" i="17"/>
  <c r="E39" i="17"/>
  <c r="E35" i="17"/>
  <c r="E31" i="17"/>
  <c r="Q19" i="17"/>
  <c r="R19" i="17"/>
  <c r="T19" i="17"/>
  <c r="U19" i="17"/>
  <c r="V19" i="17"/>
  <c r="W19" i="17"/>
  <c r="X19" i="17"/>
  <c r="Y19" i="17"/>
  <c r="Z19" i="17"/>
  <c r="AA19" i="17"/>
  <c r="Q18" i="17"/>
  <c r="R18" i="17"/>
  <c r="S18" i="17"/>
  <c r="T18" i="17"/>
  <c r="U18" i="17"/>
  <c r="V18" i="17"/>
  <c r="W18" i="17"/>
  <c r="X18" i="17"/>
  <c r="AA18" i="17"/>
  <c r="Q17" i="17"/>
  <c r="R17" i="17"/>
  <c r="S17" i="17"/>
  <c r="T17" i="17"/>
  <c r="U17" i="17"/>
  <c r="V17" i="17"/>
  <c r="W17" i="17"/>
  <c r="X17" i="17"/>
  <c r="Y17" i="17"/>
  <c r="Z17" i="17"/>
  <c r="AA17" i="17"/>
  <c r="Q16" i="17"/>
  <c r="R16" i="17"/>
  <c r="S16" i="17"/>
  <c r="T16" i="17"/>
  <c r="U16" i="17"/>
  <c r="V16" i="17"/>
  <c r="W16" i="17"/>
  <c r="X16" i="17"/>
  <c r="Y16" i="17"/>
  <c r="Z16" i="17"/>
  <c r="AA16" i="17"/>
  <c r="Q15" i="17"/>
  <c r="R15" i="17"/>
  <c r="S15" i="17"/>
  <c r="T15" i="17"/>
  <c r="U15" i="17"/>
  <c r="V15" i="17"/>
  <c r="W15" i="17"/>
  <c r="X15" i="17"/>
  <c r="Y15" i="17"/>
  <c r="Z15" i="17"/>
  <c r="AA15" i="17"/>
  <c r="Q14" i="17"/>
  <c r="R14" i="17"/>
  <c r="S14" i="17"/>
  <c r="T14" i="17"/>
  <c r="U14" i="17"/>
  <c r="V14" i="17"/>
  <c r="W14" i="17"/>
  <c r="X14" i="17"/>
  <c r="Y14" i="17"/>
  <c r="Z14" i="17"/>
  <c r="AA14" i="17"/>
  <c r="Q13" i="17"/>
  <c r="R13" i="17"/>
  <c r="S13" i="17"/>
  <c r="T13" i="17"/>
  <c r="U13" i="17"/>
  <c r="V13" i="17"/>
  <c r="W13" i="17"/>
  <c r="X13" i="17"/>
  <c r="Y13" i="17"/>
  <c r="Z13" i="17"/>
  <c r="AA13" i="17"/>
  <c r="P19" i="17"/>
  <c r="P18" i="17"/>
  <c r="P17" i="17"/>
  <c r="P16" i="17"/>
  <c r="P15" i="17"/>
  <c r="P14" i="17"/>
  <c r="P13" i="17"/>
  <c r="Q12" i="17"/>
  <c r="R12" i="17"/>
  <c r="S12" i="17"/>
  <c r="T12" i="17"/>
  <c r="U12" i="17"/>
  <c r="V12" i="17"/>
  <c r="W12" i="17"/>
  <c r="X12" i="17"/>
  <c r="Y12" i="17"/>
  <c r="Z12" i="17"/>
  <c r="AA12" i="17"/>
  <c r="P12" i="17"/>
  <c r="P11" i="17"/>
  <c r="Q11" i="17"/>
  <c r="R11" i="17"/>
  <c r="S11" i="17"/>
  <c r="T11" i="17"/>
  <c r="U11" i="17"/>
  <c r="V11" i="17"/>
  <c r="W11" i="17"/>
  <c r="X11" i="17"/>
  <c r="Y11" i="17"/>
  <c r="Z11" i="17"/>
  <c r="AA11" i="17"/>
  <c r="O11" i="17"/>
  <c r="O9" i="17"/>
  <c r="Q10" i="17"/>
  <c r="R10" i="17"/>
  <c r="S10" i="17"/>
  <c r="T10" i="17"/>
  <c r="U10" i="17"/>
  <c r="V10" i="17"/>
  <c r="W10" i="17"/>
  <c r="X10" i="17"/>
  <c r="Y10" i="17"/>
  <c r="Z10" i="17"/>
  <c r="AA10" i="17"/>
  <c r="Q9" i="17"/>
  <c r="R9" i="17"/>
  <c r="S9" i="17"/>
  <c r="T9" i="17"/>
  <c r="U9" i="17"/>
  <c r="V9" i="17"/>
  <c r="W9" i="17"/>
  <c r="X9" i="17"/>
  <c r="Y9" i="17"/>
  <c r="Z9" i="17"/>
  <c r="AA9" i="17"/>
  <c r="P10" i="17"/>
  <c r="P9" i="17"/>
  <c r="Q8" i="17"/>
  <c r="R8" i="17"/>
  <c r="S8" i="17"/>
  <c r="T8" i="17"/>
  <c r="U8" i="17"/>
  <c r="V8" i="17"/>
  <c r="W8" i="17"/>
  <c r="X8" i="17"/>
  <c r="Y8" i="17"/>
  <c r="Z8" i="17"/>
  <c r="AA8" i="17"/>
  <c r="P8" i="17"/>
  <c r="Q7" i="17"/>
  <c r="R7" i="17"/>
  <c r="S7" i="17"/>
  <c r="T7" i="17"/>
  <c r="U7" i="17"/>
  <c r="V7" i="17"/>
  <c r="W7" i="17"/>
  <c r="X7" i="17"/>
  <c r="Y7" i="17"/>
  <c r="Z7" i="17"/>
  <c r="AA7" i="17"/>
  <c r="P7" i="17"/>
  <c r="Q6" i="17"/>
  <c r="R6" i="17"/>
  <c r="S6" i="17"/>
  <c r="T6" i="17"/>
  <c r="U6" i="17"/>
  <c r="V6" i="17"/>
  <c r="W6" i="17"/>
  <c r="X6" i="17"/>
  <c r="Y6" i="17"/>
  <c r="AA6" i="17"/>
  <c r="P6" i="17"/>
  <c r="Q5" i="17"/>
  <c r="R5" i="17"/>
  <c r="S5" i="17"/>
  <c r="T5" i="17"/>
  <c r="U5" i="17"/>
  <c r="W5" i="17"/>
  <c r="X5" i="17"/>
  <c r="Y5" i="17"/>
  <c r="Z5" i="17"/>
  <c r="AA5" i="17"/>
  <c r="P5" i="17"/>
  <c r="E113" i="17"/>
  <c r="E114" i="17" s="1"/>
  <c r="F113" i="17"/>
  <c r="F114" i="17" s="1"/>
  <c r="G113" i="17"/>
  <c r="G114" i="17" s="1"/>
  <c r="H113" i="17"/>
  <c r="H114" i="17" s="1"/>
  <c r="I113" i="17"/>
  <c r="I114" i="17" s="1"/>
  <c r="J113" i="17"/>
  <c r="J114" i="17" s="1"/>
  <c r="K113" i="17"/>
  <c r="K114" i="17" s="1"/>
  <c r="L113" i="17"/>
  <c r="L114" i="17" s="1"/>
  <c r="M113" i="17"/>
  <c r="M114" i="17" s="1"/>
  <c r="N113" i="17"/>
  <c r="N114" i="17" s="1"/>
  <c r="O113" i="17"/>
  <c r="O114" i="17" s="1"/>
  <c r="P113" i="17"/>
  <c r="P114" i="17" s="1"/>
  <c r="Q113" i="17"/>
  <c r="Q114" i="17" s="1"/>
  <c r="R113" i="17"/>
  <c r="R114" i="17" s="1"/>
  <c r="S113" i="17"/>
  <c r="S114" i="17" s="1"/>
  <c r="T113" i="17"/>
  <c r="T114" i="17" s="1"/>
  <c r="U113" i="17"/>
  <c r="U114" i="17" s="1"/>
  <c r="V113" i="17"/>
  <c r="V114" i="17" s="1"/>
  <c r="W113" i="17"/>
  <c r="W114" i="17" s="1"/>
  <c r="X113" i="17"/>
  <c r="X114" i="17" s="1"/>
  <c r="Y113" i="17"/>
  <c r="Y114" i="17" s="1"/>
  <c r="Z113" i="17"/>
  <c r="Z114" i="17" s="1"/>
  <c r="AA113" i="17"/>
  <c r="AA114" i="17" s="1"/>
  <c r="AB113" i="17"/>
  <c r="AB114" i="17" s="1"/>
  <c r="AC113" i="17"/>
  <c r="AC114" i="17" s="1"/>
  <c r="AD113" i="17"/>
  <c r="AD114" i="17" s="1"/>
  <c r="AE113" i="17"/>
  <c r="AE114" i="17" s="1"/>
  <c r="AF113" i="17"/>
  <c r="AF114" i="17" s="1"/>
  <c r="AG113" i="17"/>
  <c r="AG114" i="17" s="1"/>
  <c r="AH113" i="17"/>
  <c r="AH114" i="17" s="1"/>
  <c r="AI113" i="17"/>
  <c r="AI114" i="17" s="1"/>
  <c r="AJ113" i="17"/>
  <c r="AJ114" i="17" s="1"/>
  <c r="AK113" i="17"/>
  <c r="AK114" i="17" s="1"/>
  <c r="AL113" i="17"/>
  <c r="AL114" i="17" s="1"/>
  <c r="AM113" i="17"/>
  <c r="AM114" i="17" s="1"/>
  <c r="D113" i="17"/>
  <c r="D114" i="17" s="1"/>
  <c r="Y104" i="17"/>
  <c r="Y105" i="17" s="1"/>
  <c r="Z104" i="17"/>
  <c r="Z105" i="17" s="1"/>
  <c r="AA104" i="17"/>
  <c r="AA105" i="17" s="1"/>
  <c r="AB104" i="17"/>
  <c r="AB105" i="17" s="1"/>
  <c r="AC104" i="17"/>
  <c r="AC105" i="17" s="1"/>
  <c r="AD104" i="17"/>
  <c r="AD105" i="17" s="1"/>
  <c r="AE104" i="17"/>
  <c r="AE105" i="17" s="1"/>
  <c r="AF104" i="17"/>
  <c r="AF105" i="17" s="1"/>
  <c r="AG104" i="17"/>
  <c r="AG105" i="17" s="1"/>
  <c r="AH104" i="17"/>
  <c r="AH105" i="17" s="1"/>
  <c r="AI104" i="17"/>
  <c r="AI105" i="17" s="1"/>
  <c r="AJ104" i="17"/>
  <c r="AJ105" i="17" s="1"/>
  <c r="AK104" i="17"/>
  <c r="AK105" i="17" s="1"/>
  <c r="AL104" i="17"/>
  <c r="AL105" i="17" s="1"/>
  <c r="AM104" i="17"/>
  <c r="AM105" i="17" s="1"/>
  <c r="X104" i="17"/>
  <c r="X105" i="17" s="1"/>
  <c r="W104" i="17"/>
  <c r="W105" i="17" s="1"/>
  <c r="V104" i="17"/>
  <c r="V105" i="17" s="1"/>
  <c r="E104" i="17"/>
  <c r="E105" i="17" s="1"/>
  <c r="F104" i="17"/>
  <c r="F105" i="17" s="1"/>
  <c r="G104" i="17"/>
  <c r="G105" i="17" s="1"/>
  <c r="H104" i="17"/>
  <c r="H105" i="17" s="1"/>
  <c r="I104" i="17"/>
  <c r="I105" i="17" s="1"/>
  <c r="J104" i="17"/>
  <c r="J105" i="17" s="1"/>
  <c r="K104" i="17"/>
  <c r="K105" i="17" s="1"/>
  <c r="L104" i="17"/>
  <c r="L105" i="17" s="1"/>
  <c r="M104" i="17"/>
  <c r="M105" i="17" s="1"/>
  <c r="N104" i="17"/>
  <c r="N105" i="17" s="1"/>
  <c r="O104" i="17"/>
  <c r="O105" i="17" s="1"/>
  <c r="P104" i="17"/>
  <c r="P105" i="17" s="1"/>
  <c r="Q104" i="17"/>
  <c r="Q105" i="17" s="1"/>
  <c r="R104" i="17"/>
  <c r="R105" i="17" s="1"/>
  <c r="S104" i="17"/>
  <c r="S105" i="17" s="1"/>
  <c r="T104" i="17"/>
  <c r="T105" i="17" s="1"/>
  <c r="U104" i="17"/>
  <c r="U105" i="17" s="1"/>
  <c r="D104" i="17"/>
  <c r="D105" i="17" s="1"/>
  <c r="AM95" i="17"/>
  <c r="AM96" i="17" s="1"/>
  <c r="AL95" i="17"/>
  <c r="AL96" i="17" s="1"/>
  <c r="AK95" i="17"/>
  <c r="AK96" i="17" s="1"/>
  <c r="AJ95" i="17"/>
  <c r="AJ96" i="17" s="1"/>
  <c r="AI95" i="17"/>
  <c r="AI96" i="17" s="1"/>
  <c r="AH95" i="17"/>
  <c r="AH96" i="17" s="1"/>
  <c r="AG95" i="17"/>
  <c r="AG96" i="17" s="1"/>
  <c r="AF95" i="17"/>
  <c r="AF96" i="17" s="1"/>
  <c r="AE95" i="17"/>
  <c r="AE96" i="17" s="1"/>
  <c r="AD95" i="17"/>
  <c r="AD96" i="17" s="1"/>
  <c r="AC95" i="17"/>
  <c r="AC96" i="17" s="1"/>
  <c r="AB95" i="17"/>
  <c r="AB96" i="17" s="1"/>
  <c r="AA95" i="17"/>
  <c r="AA96" i="17" s="1"/>
  <c r="Z95" i="17"/>
  <c r="Z96" i="17" s="1"/>
  <c r="Y95" i="17"/>
  <c r="Y96" i="17" s="1"/>
  <c r="X95" i="17"/>
  <c r="X96" i="17" s="1"/>
  <c r="W96" i="17"/>
  <c r="E96" i="17"/>
  <c r="F96" i="17"/>
  <c r="G96" i="17"/>
  <c r="H96" i="17"/>
  <c r="I95" i="17"/>
  <c r="I96" i="17" s="1"/>
  <c r="K96" i="17"/>
  <c r="L95" i="17"/>
  <c r="L96" i="17" s="1"/>
  <c r="M96" i="17"/>
  <c r="N96" i="17"/>
  <c r="O95" i="17"/>
  <c r="O96" i="17" s="1"/>
  <c r="P96" i="17"/>
  <c r="R95" i="17"/>
  <c r="R96" i="17" s="1"/>
  <c r="S96" i="17"/>
  <c r="T95" i="17"/>
  <c r="T96" i="17" s="1"/>
  <c r="U96" i="17"/>
  <c r="D96" i="17"/>
  <c r="E63" i="17"/>
  <c r="F63" i="17"/>
  <c r="G63" i="17"/>
  <c r="H63" i="17"/>
  <c r="I63" i="17"/>
  <c r="J63" i="17"/>
  <c r="K63" i="17"/>
  <c r="L63" i="17"/>
  <c r="M63" i="17"/>
  <c r="N63" i="17"/>
  <c r="O63" i="17"/>
  <c r="P63" i="17"/>
  <c r="Q63" i="17"/>
  <c r="R63" i="17"/>
  <c r="S63" i="17"/>
  <c r="T63" i="17"/>
  <c r="U63" i="17"/>
  <c r="V63" i="17"/>
  <c r="W63" i="17"/>
  <c r="X63" i="17"/>
  <c r="Y63" i="17"/>
  <c r="Z63" i="17"/>
  <c r="AA63" i="17"/>
  <c r="E62" i="17"/>
  <c r="F62" i="17"/>
  <c r="G62" i="17"/>
  <c r="H62" i="17"/>
  <c r="I62" i="17"/>
  <c r="J62" i="17"/>
  <c r="K62" i="17"/>
  <c r="L62" i="17"/>
  <c r="M62" i="17"/>
  <c r="N62" i="17"/>
  <c r="O62" i="17"/>
  <c r="P62" i="17"/>
  <c r="Q62" i="17"/>
  <c r="R62" i="17"/>
  <c r="S62" i="17"/>
  <c r="T62" i="17"/>
  <c r="U62" i="17"/>
  <c r="V62" i="17"/>
  <c r="W62" i="17"/>
  <c r="X62" i="17"/>
  <c r="Y62" i="17"/>
  <c r="Z62" i="17"/>
  <c r="AA62" i="17"/>
  <c r="D62" i="17"/>
  <c r="D63" i="17"/>
  <c r="W23" i="17" l="1"/>
  <c r="P23" i="17"/>
  <c r="T23" i="17"/>
  <c r="Q23" i="17"/>
  <c r="U23" i="17"/>
  <c r="S23" i="17"/>
  <c r="R23" i="17"/>
  <c r="V23" i="17"/>
  <c r="X23" i="17"/>
  <c r="Y23" i="17"/>
  <c r="AA23" i="17"/>
  <c r="E51" i="17"/>
  <c r="E55" i="17" s="1"/>
  <c r="G51" i="17"/>
  <c r="G55" i="17" s="1"/>
  <c r="F64" i="17"/>
  <c r="F65" i="17" s="1"/>
  <c r="O64" i="17"/>
  <c r="O65" i="17" s="1"/>
  <c r="G64" i="17"/>
  <c r="G65" i="17" s="1"/>
  <c r="W64" i="17"/>
  <c r="W65" i="17" s="1"/>
  <c r="J64" i="17"/>
  <c r="J65" i="17" s="1"/>
  <c r="AA64" i="17"/>
  <c r="AA65" i="17" s="1"/>
  <c r="R64" i="17"/>
  <c r="R65" i="17" s="1"/>
  <c r="Z64" i="17"/>
  <c r="Z65" i="17" s="1"/>
  <c r="S64" i="17"/>
  <c r="S65" i="17" s="1"/>
  <c r="K64" i="17"/>
  <c r="K65" i="17" s="1"/>
  <c r="U64" i="17"/>
  <c r="U65" i="17" s="1"/>
  <c r="M64" i="17"/>
  <c r="D64" i="17"/>
  <c r="T64" i="17"/>
  <c r="T65" i="17" s="1"/>
  <c r="L64" i="17"/>
  <c r="E64" i="17"/>
  <c r="Y64" i="17"/>
  <c r="Y65" i="17" s="1"/>
  <c r="I64" i="17"/>
  <c r="I65" i="17" s="1"/>
  <c r="X64" i="17"/>
  <c r="X65" i="17" s="1"/>
  <c r="P64" i="17"/>
  <c r="H64" i="17"/>
  <c r="H65" i="17" s="1"/>
  <c r="Q64" i="17"/>
  <c r="Q65" i="17" s="1"/>
  <c r="V64" i="17"/>
  <c r="V65" i="17" s="1"/>
  <c r="N64" i="17"/>
  <c r="N65" i="17" s="1"/>
  <c r="T34" i="21"/>
  <c r="S34" i="21"/>
  <c r="R34" i="21"/>
  <c r="Q34" i="21"/>
  <c r="P34" i="21"/>
  <c r="O34" i="21"/>
  <c r="N34" i="21"/>
  <c r="M34" i="21"/>
  <c r="L34" i="21"/>
  <c r="K34" i="21"/>
  <c r="J34" i="21"/>
  <c r="I34" i="21"/>
  <c r="H34" i="21"/>
  <c r="G34" i="21"/>
  <c r="F34" i="21"/>
  <c r="H17" i="20"/>
  <c r="I17" i="20"/>
  <c r="J17" i="20"/>
  <c r="K17" i="20"/>
  <c r="L17" i="20"/>
  <c r="F17" i="20"/>
  <c r="G17" i="20"/>
  <c r="E17" i="20"/>
  <c r="D32" i="17"/>
  <c r="F42" i="17"/>
  <c r="F41" i="17"/>
  <c r="F39" i="17"/>
  <c r="F38" i="17"/>
  <c r="F37" i="17"/>
  <c r="F36" i="17"/>
  <c r="F35" i="17"/>
  <c r="F34" i="17"/>
  <c r="F33" i="17"/>
  <c r="F32" i="17"/>
  <c r="F31" i="17"/>
  <c r="D50" i="17"/>
  <c r="D49" i="17"/>
  <c r="D48" i="17"/>
  <c r="D47" i="17"/>
  <c r="D46" i="17"/>
  <c r="D45" i="17"/>
  <c r="D44" i="17"/>
  <c r="D43" i="17"/>
  <c r="D42" i="17"/>
  <c r="D41" i="17"/>
  <c r="D40" i="17"/>
  <c r="D39" i="17"/>
  <c r="D38" i="17"/>
  <c r="D37" i="17"/>
  <c r="D36" i="17"/>
  <c r="D35" i="17"/>
  <c r="D34" i="17"/>
  <c r="D33" i="17"/>
  <c r="D31" i="17"/>
  <c r="O19" i="17"/>
  <c r="N19" i="17"/>
  <c r="M19" i="17"/>
  <c r="L19" i="17"/>
  <c r="J19" i="17"/>
  <c r="I19" i="17"/>
  <c r="H19" i="17"/>
  <c r="G19" i="17"/>
  <c r="F19" i="17"/>
  <c r="E19" i="17"/>
  <c r="D19" i="17"/>
  <c r="O18" i="17"/>
  <c r="N18" i="17"/>
  <c r="M18" i="17"/>
  <c r="L18" i="17"/>
  <c r="K18" i="17"/>
  <c r="J18" i="17"/>
  <c r="I18" i="17"/>
  <c r="H18" i="17"/>
  <c r="G18" i="17"/>
  <c r="F18" i="17"/>
  <c r="E18" i="17"/>
  <c r="D18" i="17"/>
  <c r="O17" i="17"/>
  <c r="N17" i="17"/>
  <c r="M17" i="17"/>
  <c r="L17" i="17"/>
  <c r="K17" i="17"/>
  <c r="J17" i="17"/>
  <c r="I17" i="17"/>
  <c r="H17" i="17"/>
  <c r="G17" i="17"/>
  <c r="F17" i="17"/>
  <c r="E17" i="17"/>
  <c r="D17" i="17"/>
  <c r="O16" i="17"/>
  <c r="N16" i="17"/>
  <c r="M16" i="17"/>
  <c r="L16" i="17"/>
  <c r="K16" i="17"/>
  <c r="J16" i="17"/>
  <c r="I16" i="17"/>
  <c r="H16" i="17"/>
  <c r="G16" i="17"/>
  <c r="F16" i="17"/>
  <c r="E16" i="17"/>
  <c r="D16" i="17"/>
  <c r="O15" i="17"/>
  <c r="N15" i="17"/>
  <c r="M15" i="17"/>
  <c r="L15" i="17"/>
  <c r="K15" i="17"/>
  <c r="J15" i="17"/>
  <c r="I15" i="17"/>
  <c r="H15" i="17"/>
  <c r="O14" i="17"/>
  <c r="N14" i="17"/>
  <c r="M14" i="17"/>
  <c r="L14" i="17"/>
  <c r="K14" i="17"/>
  <c r="J14" i="17"/>
  <c r="I14" i="17"/>
  <c r="H14" i="17"/>
  <c r="O8" i="17"/>
  <c r="O7" i="17"/>
  <c r="O6" i="17"/>
  <c r="O5" i="17"/>
  <c r="O13" i="17"/>
  <c r="N13" i="17"/>
  <c r="M13" i="17"/>
  <c r="L13" i="17"/>
  <c r="K13" i="17"/>
  <c r="J13" i="17"/>
  <c r="I13" i="17"/>
  <c r="H13" i="17"/>
  <c r="O12" i="17"/>
  <c r="N12" i="17"/>
  <c r="M12" i="17"/>
  <c r="L12" i="17"/>
  <c r="K12" i="17"/>
  <c r="J12" i="17"/>
  <c r="I12" i="17"/>
  <c r="H12" i="17"/>
  <c r="N9" i="17"/>
  <c r="M9" i="17"/>
  <c r="L9" i="17"/>
  <c r="K9" i="17"/>
  <c r="J9" i="17"/>
  <c r="I9" i="17"/>
  <c r="H9" i="17"/>
  <c r="N5" i="17"/>
  <c r="M5" i="17"/>
  <c r="L5" i="17"/>
  <c r="K5" i="17"/>
  <c r="J5" i="17"/>
  <c r="I5" i="17"/>
  <c r="H5" i="17"/>
  <c r="F5" i="17"/>
  <c r="N11" i="17"/>
  <c r="M11" i="17"/>
  <c r="L11" i="17"/>
  <c r="K11" i="17"/>
  <c r="J11" i="17"/>
  <c r="I11" i="17"/>
  <c r="H11" i="17"/>
  <c r="O10" i="17"/>
  <c r="N10" i="17"/>
  <c r="M10" i="17"/>
  <c r="L10" i="17"/>
  <c r="K10" i="17"/>
  <c r="J10" i="17"/>
  <c r="I10" i="17"/>
  <c r="H10" i="17"/>
  <c r="G10" i="17"/>
  <c r="H8" i="17"/>
  <c r="H7" i="17"/>
  <c r="H6" i="17"/>
  <c r="F6" i="17"/>
  <c r="G5" i="17"/>
  <c r="D14" i="17"/>
  <c r="AA4" i="17"/>
  <c r="AA22" i="17" s="1"/>
  <c r="Z4" i="17"/>
  <c r="Z22" i="17" s="1"/>
  <c r="Y4" i="17"/>
  <c r="X4" i="17"/>
  <c r="X22" i="17" s="1"/>
  <c r="W4" i="17"/>
  <c r="W22" i="17" s="1"/>
  <c r="V22" i="17"/>
  <c r="U4" i="17"/>
  <c r="U22" i="17" s="1"/>
  <c r="T4" i="17"/>
  <c r="T22" i="17" s="1"/>
  <c r="S4" i="17"/>
  <c r="S22" i="17" s="1"/>
  <c r="R4" i="17"/>
  <c r="R22" i="17" s="1"/>
  <c r="Q4" i="17"/>
  <c r="Q22" i="17" s="1"/>
  <c r="P4" i="17"/>
  <c r="P22" i="17" s="1"/>
  <c r="O4" i="17"/>
  <c r="N4" i="17"/>
  <c r="M4" i="17"/>
  <c r="L4" i="17"/>
  <c r="K4" i="17"/>
  <c r="J4" i="17"/>
  <c r="I4" i="17"/>
  <c r="H4" i="17"/>
  <c r="G4" i="17"/>
  <c r="G15" i="17"/>
  <c r="F15" i="17"/>
  <c r="E15" i="17"/>
  <c r="D15" i="17"/>
  <c r="G14" i="17"/>
  <c r="D13" i="17"/>
  <c r="G11" i="17"/>
  <c r="F11" i="17"/>
  <c r="F10" i="17"/>
  <c r="E11" i="17"/>
  <c r="E10" i="17"/>
  <c r="D12" i="17"/>
  <c r="D11" i="17"/>
  <c r="D10" i="17"/>
  <c r="G13" i="17"/>
  <c r="G12" i="17"/>
  <c r="G9" i="17"/>
  <c r="G8" i="17"/>
  <c r="G7" i="17"/>
  <c r="G6" i="17"/>
  <c r="F12" i="17"/>
  <c r="F14" i="17"/>
  <c r="F13" i="17"/>
  <c r="F9" i="17"/>
  <c r="F8" i="17"/>
  <c r="F7" i="17"/>
  <c r="F4" i="17"/>
  <c r="D4" i="17"/>
  <c r="E5" i="17"/>
  <c r="E4" i="17"/>
  <c r="D5" i="17"/>
  <c r="E109" i="16"/>
  <c r="F109" i="16"/>
  <c r="G109" i="16"/>
  <c r="H109" i="16"/>
  <c r="I109" i="16"/>
  <c r="J109" i="16"/>
  <c r="K109" i="16"/>
  <c r="L109" i="16"/>
  <c r="M109" i="16"/>
  <c r="N109" i="16"/>
  <c r="O109" i="16"/>
  <c r="P109" i="16"/>
  <c r="Q109" i="16"/>
  <c r="R109" i="16"/>
  <c r="S109" i="16"/>
  <c r="T109" i="16"/>
  <c r="U109" i="16"/>
  <c r="V109" i="16"/>
  <c r="W109" i="16"/>
  <c r="X109" i="16"/>
  <c r="Y109" i="16"/>
  <c r="Z109" i="16"/>
  <c r="AA109" i="16"/>
  <c r="AB109" i="16"/>
  <c r="AC109" i="16"/>
  <c r="AD109" i="16"/>
  <c r="AE109" i="16"/>
  <c r="AF109" i="16"/>
  <c r="AG109" i="16"/>
  <c r="AH109" i="16"/>
  <c r="AI109" i="16"/>
  <c r="AJ109" i="16"/>
  <c r="AK109" i="16"/>
  <c r="AL109" i="16"/>
  <c r="AN109" i="16"/>
  <c r="AO109" i="16"/>
  <c r="AP109" i="16"/>
  <c r="AQ109" i="16"/>
  <c r="AR109" i="16"/>
  <c r="AS109" i="16"/>
  <c r="AT109" i="16"/>
  <c r="AU109" i="16"/>
  <c r="AV109" i="16"/>
  <c r="D109" i="16"/>
  <c r="H110" i="16"/>
  <c r="M110" i="16"/>
  <c r="R110" i="16"/>
  <c r="W110" i="16"/>
  <c r="AB110" i="16"/>
  <c r="AG110" i="16"/>
  <c r="AL110" i="16"/>
  <c r="AQ110" i="16"/>
  <c r="AV110" i="16"/>
  <c r="P68" i="16"/>
  <c r="AB120" i="16"/>
  <c r="AB119" i="16"/>
  <c r="AA120" i="16"/>
  <c r="AA119" i="16"/>
  <c r="Z120" i="16"/>
  <c r="Z119" i="16"/>
  <c r="Y120" i="16"/>
  <c r="Y119" i="16"/>
  <c r="X120" i="16"/>
  <c r="X119" i="16"/>
  <c r="U120" i="16"/>
  <c r="V120" i="16"/>
  <c r="W120" i="16"/>
  <c r="W119" i="16"/>
  <c r="V119" i="16"/>
  <c r="U119" i="16"/>
  <c r="T120" i="16"/>
  <c r="T119" i="16"/>
  <c r="S120" i="16"/>
  <c r="S119" i="16"/>
  <c r="R120" i="16"/>
  <c r="R119" i="16"/>
  <c r="Q120" i="16"/>
  <c r="Q119" i="16"/>
  <c r="P120" i="16"/>
  <c r="P119" i="16"/>
  <c r="O120" i="16"/>
  <c r="O119" i="16"/>
  <c r="N120" i="16"/>
  <c r="N119" i="16"/>
  <c r="M120" i="16"/>
  <c r="L120" i="16"/>
  <c r="K120" i="16"/>
  <c r="J120" i="16"/>
  <c r="I120" i="16"/>
  <c r="H120" i="16"/>
  <c r="G120" i="16"/>
  <c r="F120" i="16"/>
  <c r="M119" i="16"/>
  <c r="L119" i="16"/>
  <c r="K119" i="16"/>
  <c r="J119" i="16"/>
  <c r="H119" i="16"/>
  <c r="I119" i="16"/>
  <c r="G119" i="16"/>
  <c r="E120" i="16"/>
  <c r="F119" i="16"/>
  <c r="E119" i="16"/>
  <c r="U34" i="21" l="1"/>
  <c r="G23" i="17"/>
  <c r="O23" i="17"/>
  <c r="F23" i="17"/>
  <c r="H23" i="17"/>
  <c r="T24" i="17"/>
  <c r="U24" i="17"/>
  <c r="Y22" i="17"/>
  <c r="Y24" i="17" s="1"/>
  <c r="AA24" i="17"/>
  <c r="Q24" i="17"/>
  <c r="W24" i="17"/>
  <c r="R24" i="17"/>
  <c r="S24" i="17"/>
  <c r="G121" i="16"/>
  <c r="Z24" i="17"/>
  <c r="D54" i="17"/>
  <c r="D53" i="17"/>
  <c r="V24" i="17"/>
  <c r="X24" i="17"/>
  <c r="D51" i="17"/>
  <c r="D52" i="17"/>
  <c r="F51" i="17"/>
  <c r="F52" i="17"/>
  <c r="F53" i="17"/>
  <c r="O22" i="17"/>
  <c r="Q121" i="16"/>
  <c r="F54" i="17"/>
  <c r="D65" i="17"/>
  <c r="E65" i="17"/>
  <c r="P65" i="17"/>
  <c r="M65" i="17"/>
  <c r="L65" i="17"/>
  <c r="I121" i="16"/>
  <c r="H121" i="16"/>
  <c r="N110" i="16"/>
  <c r="L121" i="16"/>
  <c r="AR110" i="16"/>
  <c r="D110" i="16"/>
  <c r="AH110" i="16"/>
  <c r="S110" i="16"/>
  <c r="I110" i="16"/>
  <c r="X110" i="16"/>
  <c r="AM110" i="16"/>
  <c r="AC110" i="16"/>
  <c r="M121" i="16"/>
  <c r="J121" i="16"/>
  <c r="K121" i="16"/>
  <c r="AB121" i="16"/>
  <c r="AA121" i="16"/>
  <c r="Z121" i="16"/>
  <c r="Y121" i="16"/>
  <c r="X121" i="16"/>
  <c r="U121" i="16"/>
  <c r="V121" i="16"/>
  <c r="W121" i="16"/>
  <c r="T121" i="16"/>
  <c r="S121" i="16"/>
  <c r="R121" i="16"/>
  <c r="P121" i="16"/>
  <c r="O121" i="16"/>
  <c r="N121" i="16"/>
  <c r="P67" i="16"/>
  <c r="O68" i="16"/>
  <c r="O67" i="16"/>
  <c r="I68" i="16"/>
  <c r="I67" i="16"/>
  <c r="H68" i="16"/>
  <c r="H67" i="16"/>
  <c r="G68" i="16"/>
  <c r="G67" i="16"/>
  <c r="O24" i="17" l="1"/>
  <c r="I69" i="16"/>
  <c r="G69" i="16"/>
  <c r="P69" i="16"/>
  <c r="O69" i="16"/>
  <c r="H69" i="16"/>
  <c r="E121" i="16"/>
  <c r="F121" i="16"/>
  <c r="N68" i="16" l="1"/>
  <c r="N67" i="16"/>
  <c r="M68" i="16"/>
  <c r="M67" i="16"/>
  <c r="M69" i="16" l="1"/>
  <c r="N69" i="16"/>
  <c r="N8" i="17" l="1"/>
  <c r="N7" i="17"/>
  <c r="N23" i="17" s="1"/>
  <c r="N6" i="17"/>
  <c r="M8" i="17"/>
  <c r="M7" i="17"/>
  <c r="M23" i="17" s="1"/>
  <c r="M6" i="17"/>
  <c r="L7" i="17"/>
  <c r="L23" i="17" s="1"/>
  <c r="L8" i="17"/>
  <c r="L6" i="17"/>
  <c r="K8" i="17"/>
  <c r="K7" i="17"/>
  <c r="K23" i="17" s="1"/>
  <c r="K6" i="17"/>
  <c r="J8" i="17"/>
  <c r="J7" i="17"/>
  <c r="J23" i="17" s="1"/>
  <c r="J6" i="17"/>
  <c r="I8" i="17"/>
  <c r="I7" i="17"/>
  <c r="I23" i="17" s="1"/>
  <c r="I6" i="17"/>
  <c r="M22" i="17" l="1"/>
  <c r="M24" i="17" s="1"/>
  <c r="L22" i="17"/>
  <c r="L24" i="17" s="1"/>
  <c r="I22" i="17"/>
  <c r="I24" i="17" s="1"/>
  <c r="J22" i="17"/>
  <c r="J24" i="17" s="1"/>
  <c r="N22" i="17"/>
  <c r="N24" i="17" s="1"/>
  <c r="K22" i="17"/>
  <c r="K24" i="17" s="1"/>
  <c r="G22" i="17"/>
  <c r="F22" i="17"/>
  <c r="H22" i="17"/>
  <c r="L68" i="16"/>
  <c r="K68" i="16"/>
  <c r="L67" i="16"/>
  <c r="K67" i="16"/>
  <c r="L69" i="16" l="1"/>
  <c r="K69" i="16"/>
  <c r="J68" i="16"/>
  <c r="J67" i="16"/>
  <c r="J69" i="16" l="1"/>
  <c r="R69" i="16"/>
  <c r="S69" i="16"/>
  <c r="T69" i="16"/>
  <c r="U69" i="16"/>
  <c r="V69" i="16"/>
  <c r="W69" i="16"/>
  <c r="X69" i="16"/>
  <c r="Y69" i="16"/>
  <c r="Z69" i="16"/>
  <c r="AA69" i="16"/>
  <c r="AB69" i="16"/>
  <c r="F24" i="17"/>
  <c r="G24" i="17"/>
  <c r="H24" i="17"/>
  <c r="F55" i="17"/>
  <c r="H55" i="17"/>
  <c r="I55" i="17"/>
  <c r="J55" i="17"/>
  <c r="K55" i="17"/>
  <c r="L55" i="17"/>
  <c r="M55" i="17"/>
  <c r="N55" i="17"/>
  <c r="O55" i="17"/>
  <c r="P55" i="17"/>
  <c r="Q55" i="17"/>
  <c r="R55" i="17"/>
  <c r="S55" i="17"/>
  <c r="T55" i="17"/>
  <c r="U55" i="17"/>
  <c r="V55" i="17"/>
  <c r="W55" i="17"/>
  <c r="X55" i="17"/>
  <c r="Y55" i="17"/>
  <c r="Z55" i="17"/>
  <c r="AA55" i="17"/>
  <c r="E14" i="17"/>
  <c r="E13" i="17"/>
  <c r="E12" i="17"/>
  <c r="E9" i="17"/>
  <c r="E8" i="17"/>
  <c r="E7" i="17"/>
  <c r="E6" i="17"/>
  <c r="D9" i="17"/>
  <c r="D8" i="17"/>
  <c r="D7" i="17"/>
  <c r="D23" i="17" s="1"/>
  <c r="D6" i="17"/>
  <c r="E23" i="17" l="1"/>
  <c r="D22" i="17"/>
  <c r="P24" i="17"/>
  <c r="E22" i="17"/>
  <c r="E24" i="17" l="1"/>
  <c r="D24" i="17"/>
  <c r="D55" i="17"/>
  <c r="F68" i="16"/>
  <c r="F67" i="16"/>
  <c r="E67" i="16"/>
  <c r="E68" i="16"/>
  <c r="F69" i="16" l="1"/>
  <c r="E6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tc={9BD9093F-1856-4980-9A1A-FDE6193E1882}</author>
    <author>tc={11627C18-B956-4C22-9036-301937D026A3}</author>
    <author>tc={A66AC01F-1341-4980-96F4-74542B7B9A86}</author>
    <author>tc={BD210B7B-627B-4D5D-8538-9FECA0B3F2E1}</author>
  </authors>
  <commentList>
    <comment ref="F15" authorId="0" shapeId="0" xr:uid="{9BD9093F-1856-4980-9A1A-FDE6193E188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was recorded by error as they do not consume VLFSO</t>
        </r>
      </text>
    </comment>
    <comment ref="Q31" authorId="1" shapeId="0" xr:uid="{11627C18-B956-4C22-9036-301937D026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Vessels operations handled by project from October (ADNOC)</t>
        </r>
      </text>
    </comment>
    <comment ref="R31" authorId="2" shapeId="0" xr:uid="{A66AC01F-1341-4980-96F4-74542B7B9A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Vessels operations handled by project from October (ADNOC)</t>
        </r>
      </text>
    </comment>
    <comment ref="S31" authorId="3" shapeId="0" xr:uid="{BD210B7B-627B-4D5D-8538-9FECA0B3F2E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Vessels operations handled by project from October (ADNOC)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tc={A07836F1-6FFA-4C3E-B54C-0506DF88520E}</author>
    <author>tc={AFE90050-AB1E-4E5F-A12B-6D4E445A5FCB}</author>
    <author>tc={88B3C5DC-36FC-408C-B6ED-E5C58D233C18}</author>
    <author>tc={C66EDD32-F44E-4EEE-800B-9618FEE7746E}</author>
    <author>tc={04FAF3A5-52CB-453D-A761-9C20B1E0CDEC}</author>
    <author>tc={98CA04C1-2A16-48FD-9D07-12C6A2839AB2}</author>
    <author>tc={410B5DB5-80CC-4E2E-95F8-6B90814C3867}</author>
    <author>tc={8E2E498E-0EC8-4215-A352-C2EDE2EC8950}</author>
    <author>tc={A3DAF512-D2C9-450A-B75B-9EEEB71B5C87}</author>
    <author>tc={5A51583B-BFEC-432C-AA5E-ADE897574D43}</author>
    <author>tc={D28AC63E-A986-4405-A6FD-99E429CCCC41}</author>
    <author>tc={735474E8-31ED-44D5-89BF-92F77DC6E9F0}</author>
    <author>tc={358C38C5-ACF1-47D2-BDBC-D1A001B7D002}</author>
  </authors>
  <commentList>
    <comment ref="Z15" authorId="0" shapeId="0" xr:uid="{A07836F1-6FFA-4C3E-B54C-0506DF88520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Out of service</t>
        </r>
      </text>
    </comment>
    <comment ref="Z24" authorId="1" shapeId="0" xr:uid="{AFE90050-AB1E-4E5F-A12B-6D4E445A5F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review awaiting justification</t>
        </r>
      </text>
    </comment>
    <comment ref="Y26" authorId="2" shapeId="0" xr:uid="{88B3C5DC-36FC-408C-B6ED-E5C58D233C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justification</t>
        </r>
      </text>
    </comment>
    <comment ref="Y28" authorId="3" shapeId="0" xr:uid="{C66EDD32-F44E-4EEE-800B-9618FEE774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operational</t>
        </r>
      </text>
    </comment>
    <comment ref="Z39" authorId="4" shapeId="0" xr:uid="{04FAF3A5-52CB-453D-A761-9C20B1E0CDE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Running hours to be justified since vessel fuel data capture started in November.</t>
        </r>
      </text>
    </comment>
    <comment ref="U41" authorId="5" shapeId="0" xr:uid="{98CA04C1-2A16-48FD-9D07-12C6A2839AB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 for repair running on generator</t>
        </r>
      </text>
    </comment>
    <comment ref="W41" authorId="6" shapeId="0" xr:uid="{410B5DB5-80CC-4E2E-95F8-6B90814C38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 for repair running on generator</t>
        </r>
      </text>
    </comment>
    <comment ref="Y41" authorId="7" shapeId="0" xr:uid="{8E2E498E-0EC8-4215-A352-C2EDE2EC895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Ongoing investigation to justify fuel consumption against running hours.</t>
        </r>
      </text>
    </comment>
    <comment ref="Y42" authorId="8" shapeId="0" xr:uid="{A3DAF512-D2C9-450A-B75B-9EEEB71B5C8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t>
        </r>
      </text>
    </comment>
    <comment ref="X46" authorId="9" shapeId="0" xr:uid="{5A51583B-BFEC-432C-AA5E-ADE897574D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 repair</t>
        </r>
      </text>
    </comment>
    <comment ref="Z46" authorId="10" shapeId="0" xr:uid="{D28AC63E-A986-4405-A6FD-99E429CCCC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t>
        </r>
      </text>
    </comment>
    <comment ref="X55" authorId="11" shapeId="0" xr:uid="{735474E8-31ED-44D5-89BF-92F77DC6E9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Drydock repair</t>
        </r>
      </text>
    </comment>
    <comment ref="AA62" authorId="12" shapeId="0" xr:uid="{358C38C5-ACF1-47D2-BDBC-D1A001B7D0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Chartered out no fuel consumption data</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A06197-798D-4A3F-87D6-2E98C9186BE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8013370-716A-4575-8726-9D0D4C838E92}"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 id="3" xr16:uid="{795EBC9D-C190-47B6-81C5-4D8B0611474F}"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4" xr16:uid="{F7556F8E-CDFE-41BB-82B1-43672F63FE34}"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5" xr16:uid="{5531B441-7685-46E6-B9AC-4D9FD91F8830}"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6" xr16:uid="{FC66E7F0-071E-40C7-B3E2-AA820B45FADA}"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 id="7" xr16:uid="{FDA65D56-0856-4326-AD77-1ACD6C36D9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FBA99D72-A195-426A-9C2E-E1045EC4F550}" name="WorksheetConnection_Data Cleansing 2024 final pro.xlsx!Table10_1" type="102" refreshedVersion="8" minRefreshableVersion="5">
    <extLst>
      <ext xmlns:x15="http://schemas.microsoft.com/office/spreadsheetml/2010/11/main" uri="{DE250136-89BD-433C-8126-D09CA5730AF9}">
        <x15:connection id="Table10_1" autoDelete="1">
          <x15:rangePr sourceName="_xlcn.WorksheetConnection_DataCleansing2024finalpro.xlsxTable10_11"/>
        </x15:connection>
      </ext>
    </extLst>
  </connection>
  <connection id="9" xr16:uid="{51EE55E3-223E-4FC3-8AD8-F054031FA593}" name="WorksheetConnection_Data Cleansing 2024 final pro.xlsx!Table4_1" type="102" refreshedVersion="8" minRefreshableVersion="5">
    <extLst>
      <ext xmlns:x15="http://schemas.microsoft.com/office/spreadsheetml/2010/11/main" uri="{DE250136-89BD-433C-8126-D09CA5730AF9}">
        <x15:connection id="Table4_1" autoDelete="1">
          <x15:rangePr sourceName="_xlcn.WorksheetConnection_DataCleansing2024finalpro.xlsxTable4_11"/>
        </x15:connection>
      </ext>
    </extLst>
  </connection>
  <connection id="10" xr16:uid="{D3FA47D7-6F48-4E84-9D39-71EEF9263333}" name="WorksheetConnection_Data Cleansing 2024 final pro.xlsx!Table6_1" type="102" refreshedVersion="8" minRefreshableVersion="5">
    <extLst>
      <ext xmlns:x15="http://schemas.microsoft.com/office/spreadsheetml/2010/11/main" uri="{DE250136-89BD-433C-8126-D09CA5730AF9}">
        <x15:connection id="Table6_1" autoDelete="1">
          <x15:rangePr sourceName="_xlcn.WorksheetConnection_DataCleansing2024finalpro.xlsxTable6_11"/>
        </x15:connection>
      </ext>
    </extLst>
  </connection>
  <connection id="11" xr16:uid="{BA89A946-967F-44A6-825E-54FC666293FD}" name="WorksheetConnection_Data Cleansing 2024 final pro.xlsx!Table8_1" type="102" refreshedVersion="8" minRefreshableVersion="5">
    <extLst>
      <ext xmlns:x15="http://schemas.microsoft.com/office/spreadsheetml/2010/11/main" uri="{DE250136-89BD-433C-8126-D09CA5730AF9}">
        <x15:connection id="Table8_1" autoDelete="1">
          <x15:rangePr sourceName="_xlcn.WorksheetConnection_DataCleansing2024finalpro.xlsxTable8_11"/>
        </x15:connection>
      </ext>
    </extLst>
  </connection>
  <connection id="12" xr16:uid="{54D07E4D-0CE1-4D7D-BF60-487548FB6BD7}" name="WorksheetConnection_Data Cleansing 2024.xlsx!Table1_2" type="102" refreshedVersion="8" minRefreshableVersion="5">
    <extLst>
      <ext xmlns:x15="http://schemas.microsoft.com/office/spreadsheetml/2010/11/main" uri="{DE250136-89BD-433C-8126-D09CA5730AF9}">
        <x15:connection id="Table1_2" autoDelete="1">
          <x15:rangePr sourceName="_xlcn.WorksheetConnection_DataCleansing2024.xlsxTable1_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_2].[Company].[All]}"/>
  </metadataStrings>
  <mdxMetadata count="1">
    <mdx n="0" f="s">
      <ms ns="1" c="0"/>
    </mdx>
  </mdxMetadata>
  <valueMetadata count="1">
    <bk>
      <rc t="1" v="0"/>
    </bk>
  </valueMetadata>
</metadata>
</file>

<file path=xl/sharedStrings.xml><?xml version="1.0" encoding="utf-8"?>
<sst xmlns="http://schemas.openxmlformats.org/spreadsheetml/2006/main" count="7870" uniqueCount="308">
  <si>
    <t>Non-Hazardous Waste (KG)</t>
  </si>
  <si>
    <t>Hazardous Waste (KG)</t>
  </si>
  <si>
    <t>Sewage (Liters)</t>
  </si>
  <si>
    <t>Sludge (Liters)</t>
  </si>
  <si>
    <t>Used Oil (Liters)</t>
  </si>
  <si>
    <t>Recycle  Non-Hazardous (KG)</t>
  </si>
  <si>
    <t>Recycle Hazardous (KG)</t>
  </si>
  <si>
    <t>Liquid Waste</t>
  </si>
  <si>
    <t>Solid Waste</t>
  </si>
  <si>
    <t>Jan</t>
  </si>
  <si>
    <t>Feb</t>
  </si>
  <si>
    <t>Mar</t>
  </si>
  <si>
    <t>Apr</t>
  </si>
  <si>
    <t>May</t>
  </si>
  <si>
    <t>Jun</t>
  </si>
  <si>
    <t>Jul</t>
  </si>
  <si>
    <t>Aug</t>
  </si>
  <si>
    <t>Sep</t>
  </si>
  <si>
    <t>Oct</t>
  </si>
  <si>
    <t>Nov</t>
  </si>
  <si>
    <t>Dec</t>
  </si>
  <si>
    <t>Q4</t>
  </si>
  <si>
    <t>Yearly</t>
  </si>
  <si>
    <t>Q1</t>
  </si>
  <si>
    <t>Q2</t>
  </si>
  <si>
    <t>Q3</t>
  </si>
  <si>
    <t xml:space="preserve">Waste </t>
  </si>
  <si>
    <t>SL.no</t>
  </si>
  <si>
    <t>Trade Effluent (Liters)</t>
  </si>
  <si>
    <t>Petrol</t>
  </si>
  <si>
    <t>Diesel</t>
  </si>
  <si>
    <t>Ramhan</t>
  </si>
  <si>
    <t>Running Hours</t>
  </si>
  <si>
    <t>AD Maritime</t>
  </si>
  <si>
    <t>Vessel Type</t>
  </si>
  <si>
    <t>Vessel Name</t>
  </si>
  <si>
    <t>Landing Craft</t>
  </si>
  <si>
    <t>Pilot boat</t>
  </si>
  <si>
    <t>Tanker Ships</t>
  </si>
  <si>
    <t>Container Ships</t>
  </si>
  <si>
    <t>Muneera</t>
  </si>
  <si>
    <t>Yas Bay</t>
  </si>
  <si>
    <t>Al Saadyiat</t>
  </si>
  <si>
    <t>AL ALIAH (Ex ALKYON II)</t>
  </si>
  <si>
    <t>AL DHAFRA</t>
  </si>
  <si>
    <t>YAMEELA</t>
  </si>
  <si>
    <t>Passenger Boat</t>
  </si>
  <si>
    <t>RoRo Ship</t>
  </si>
  <si>
    <t xml:space="preserve">Total Solid Waste </t>
  </si>
  <si>
    <t>Total Liquid Waste</t>
  </si>
  <si>
    <t xml:space="preserve">Fuel Type </t>
  </si>
  <si>
    <t>Marine Services - Total Ltrs / Hrs</t>
  </si>
  <si>
    <t xml:space="preserve">Diesel </t>
  </si>
  <si>
    <t xml:space="preserve">Petrol </t>
  </si>
  <si>
    <t>AD Maritime - Total Ltrs / Hrs</t>
  </si>
  <si>
    <t>Speed Boat</t>
  </si>
  <si>
    <t>Tugs</t>
  </si>
  <si>
    <t>AL AIN</t>
  </si>
  <si>
    <t>AL FENCI</t>
  </si>
  <si>
    <t>Al Sila</t>
  </si>
  <si>
    <t>Mussafah 2</t>
  </si>
  <si>
    <t>Semaih</t>
  </si>
  <si>
    <t>ABUDHABI -1</t>
  </si>
  <si>
    <t>Bulk Carrier Ships</t>
  </si>
  <si>
    <t>General Cargo Ship</t>
  </si>
  <si>
    <t>Transshipment Vessel</t>
  </si>
  <si>
    <t>Safeen Al Nour</t>
  </si>
  <si>
    <t>Safeen Al Nasr</t>
  </si>
  <si>
    <t>Safeen Al Aman</t>
  </si>
  <si>
    <t xml:space="preserve">Safeen Al Amal </t>
  </si>
  <si>
    <t>Mount Athos</t>
  </si>
  <si>
    <t>Al Wathba</t>
  </si>
  <si>
    <t>Al Saad</t>
  </si>
  <si>
    <t>Al Nahda</t>
  </si>
  <si>
    <t>Al Danah</t>
  </si>
  <si>
    <t>Safeen Prosper</t>
  </si>
  <si>
    <t>Safeen Prize</t>
  </si>
  <si>
    <t>Safeen Prism</t>
  </si>
  <si>
    <t>Safeen Principal</t>
  </si>
  <si>
    <t>Safeen Pride</t>
  </si>
  <si>
    <t>Safeen Prestige</t>
  </si>
  <si>
    <t>Safeen Power</t>
  </si>
  <si>
    <t>Safeen Pioneer</t>
  </si>
  <si>
    <t>Safeen Pearl</t>
  </si>
  <si>
    <t>Remah</t>
  </si>
  <si>
    <t>Gulf Barakah</t>
  </si>
  <si>
    <t>Traveller</t>
  </si>
  <si>
    <t>SSF Ania</t>
  </si>
  <si>
    <t>Abu Samrah</t>
  </si>
  <si>
    <t>Safeen Strength</t>
  </si>
  <si>
    <t>Safeen Elona</t>
  </si>
  <si>
    <t>Safeen Baroness</t>
  </si>
  <si>
    <t>Safeen Elizabeth</t>
  </si>
  <si>
    <t>Falcon</t>
  </si>
  <si>
    <t>MARITIME CLUSTER</t>
  </si>
  <si>
    <t>Marine Services</t>
  </si>
  <si>
    <t>YTD 2024</t>
  </si>
  <si>
    <t>Liters</t>
  </si>
  <si>
    <t>OFCO</t>
  </si>
  <si>
    <t>Power Consumption (KWh)</t>
  </si>
  <si>
    <t>Water Consumption (M3)</t>
  </si>
  <si>
    <t>Transshipment Vessel (Barge)</t>
  </si>
  <si>
    <t>Pilot Boat</t>
  </si>
  <si>
    <t xml:space="preserve">Hafeet </t>
  </si>
  <si>
    <t xml:space="preserve">Eagle </t>
  </si>
  <si>
    <t xml:space="preserve">Hawk </t>
  </si>
  <si>
    <t>PORT</t>
  </si>
  <si>
    <t>Das 1</t>
  </si>
  <si>
    <t>Al Maryah 1</t>
  </si>
  <si>
    <t>Kezad</t>
  </si>
  <si>
    <t>Al Durrah</t>
  </si>
  <si>
    <t>Al Safeer 4</t>
  </si>
  <si>
    <t>Al Safeer 1</t>
  </si>
  <si>
    <t>Khalifa Port</t>
  </si>
  <si>
    <t>ASD Harbor tug</t>
  </si>
  <si>
    <t>ZAYED PORT</t>
  </si>
  <si>
    <t>Buoy Handling</t>
  </si>
  <si>
    <t>Al Safeer 2</t>
  </si>
  <si>
    <t>Al Safeer 3</t>
  </si>
  <si>
    <t>Mina 10</t>
  </si>
  <si>
    <t>Al Safeer 5</t>
  </si>
  <si>
    <t>Al Shahama</t>
  </si>
  <si>
    <t>Delma 6</t>
  </si>
  <si>
    <t xml:space="preserve">Al Mirfa </t>
  </si>
  <si>
    <t>Fetaer2</t>
  </si>
  <si>
    <t>MUSSAFAH PORT</t>
  </si>
  <si>
    <t>Con. Harbor tug</t>
  </si>
  <si>
    <t>Al Hili 1</t>
  </si>
  <si>
    <t>Al Jimi - 1</t>
  </si>
  <si>
    <t>Mussafah-1</t>
  </si>
  <si>
    <t>MUGHARAG PORT</t>
  </si>
  <si>
    <t>Mina 9</t>
  </si>
  <si>
    <t>Ghayathi</t>
  </si>
  <si>
    <t>Delma 1</t>
  </si>
  <si>
    <t>Delma 2</t>
  </si>
  <si>
    <t>Delma 5</t>
  </si>
  <si>
    <t>Delma 7</t>
  </si>
  <si>
    <t>Delma 8</t>
  </si>
  <si>
    <t>Delma 12</t>
  </si>
  <si>
    <t>Emsameh</t>
  </si>
  <si>
    <t>LCT Al Faaziya</t>
  </si>
  <si>
    <t>Umm Khorah</t>
  </si>
  <si>
    <t>Speed boat</t>
  </si>
  <si>
    <t>SAADIYAT ISLAND</t>
  </si>
  <si>
    <t>LCT Al Aliah</t>
  </si>
  <si>
    <t>BOC FLEET</t>
  </si>
  <si>
    <t>Harbour star 4</t>
  </si>
  <si>
    <t xml:space="preserve">Harbour star 3 </t>
  </si>
  <si>
    <t xml:space="preserve">Harbour star 1 </t>
  </si>
  <si>
    <t>Harbour star 2</t>
  </si>
  <si>
    <t>Mooring star 1</t>
  </si>
  <si>
    <t>Mooring star 2</t>
  </si>
  <si>
    <t xml:space="preserve">Mauritious Fleet </t>
  </si>
  <si>
    <t xml:space="preserve">Tareef 1 </t>
  </si>
  <si>
    <t>Barakah 1</t>
  </si>
  <si>
    <t xml:space="preserve">Mozambique Fleet </t>
  </si>
  <si>
    <t xml:space="preserve">Delma 10 </t>
  </si>
  <si>
    <t>Delma 11</t>
  </si>
  <si>
    <t>Transshipment Total Ltrs / Hrs</t>
  </si>
  <si>
    <t>Al Raha (WT)</t>
  </si>
  <si>
    <t>Bilshu'oum</t>
  </si>
  <si>
    <t>Mahzam</t>
  </si>
  <si>
    <t>LCT Fetaer 2</t>
  </si>
  <si>
    <t>Transshipments</t>
  </si>
  <si>
    <t>Very low  sulphur fuel oil</t>
  </si>
  <si>
    <t>Marine diesel oil</t>
  </si>
  <si>
    <t>High sulphur fuel oil</t>
  </si>
  <si>
    <t>High  sulphur fuel oil</t>
  </si>
  <si>
    <t>Al Jubail</t>
  </si>
  <si>
    <t>Al Samha</t>
  </si>
  <si>
    <t>Al Bateen</t>
  </si>
  <si>
    <t>Super fast baleares</t>
  </si>
  <si>
    <t>Very low sulphur fuel oil</t>
  </si>
  <si>
    <t>Low  sulphur marine gas oil</t>
  </si>
  <si>
    <t>Low sulphur marine gas oil</t>
  </si>
  <si>
    <t>Very low sulphur marine gas oil</t>
  </si>
  <si>
    <t>Running Hours (main engine, auxilliary &amp; bioler)</t>
  </si>
  <si>
    <t>Safeen Safa</t>
  </si>
  <si>
    <t>4,61.5</t>
  </si>
  <si>
    <t>Q124</t>
  </si>
  <si>
    <t>Q224</t>
  </si>
  <si>
    <t>Q324</t>
  </si>
  <si>
    <t>Q424</t>
  </si>
  <si>
    <t>Sweihan 1</t>
  </si>
  <si>
    <t>Harbour star 5</t>
  </si>
  <si>
    <t>Very low sulfur fuel oil</t>
  </si>
  <si>
    <t>SL No</t>
  </si>
  <si>
    <t>General Waste (Tons)</t>
  </si>
  <si>
    <t>Offshore - Fuel Consumption 2024</t>
  </si>
  <si>
    <t>Total</t>
  </si>
  <si>
    <t>No vessel wise data collection</t>
  </si>
  <si>
    <t xml:space="preserve">Marine Diesel Oil </t>
  </si>
  <si>
    <t>Very Low Sulfur Fuel Oil</t>
  </si>
  <si>
    <t>Facilities</t>
  </si>
  <si>
    <t xml:space="preserve"> Running Hours (main &amp; engine, auxilliary)</t>
  </si>
  <si>
    <t>Marine Diesel Oil</t>
  </si>
  <si>
    <t>AD Maritime - Total</t>
  </si>
  <si>
    <t>Running Hours (main &amp; engine, auxilliary)</t>
  </si>
  <si>
    <t>Running Hours (main &amp; engine, auxilliary)Hours</t>
  </si>
  <si>
    <t>Running Hours (main &amp; engine, auxilliary)urs</t>
  </si>
  <si>
    <t>Feeders Total ltrs / Hrs</t>
  </si>
  <si>
    <t xml:space="preserve">Buoy Handling </t>
  </si>
  <si>
    <t>Con. Harbour Tug</t>
  </si>
  <si>
    <t xml:space="preserve">Passenger Boat </t>
  </si>
  <si>
    <t>Feeders - Total Ltrs / Hrs</t>
  </si>
  <si>
    <t xml:space="preserve">OFFSHORE </t>
  </si>
  <si>
    <t xml:space="preserve">DIVETECH </t>
  </si>
  <si>
    <t>FUEL CONSUMPTION (LITERS)</t>
  </si>
  <si>
    <r>
      <t>Consumption-</t>
    </r>
    <r>
      <rPr>
        <b/>
        <sz val="14"/>
        <color theme="5"/>
        <rFont val="Calibri"/>
        <family val="2"/>
        <scheme val="minor"/>
      </rPr>
      <t>Diesel</t>
    </r>
    <r>
      <rPr>
        <b/>
        <sz val="14"/>
        <color theme="1"/>
        <rFont val="Calibri"/>
        <family val="2"/>
        <scheme val="minor"/>
      </rPr>
      <t xml:space="preserve"> (Liters)</t>
    </r>
  </si>
  <si>
    <r>
      <t>Consumption-</t>
    </r>
    <r>
      <rPr>
        <b/>
        <sz val="14"/>
        <color rgb="FFFF0000"/>
        <rFont val="Calibri"/>
        <family val="2"/>
        <scheme val="minor"/>
      </rPr>
      <t>Petrol</t>
    </r>
    <r>
      <rPr>
        <b/>
        <sz val="14"/>
        <color theme="1"/>
        <rFont val="Calibri"/>
        <family val="2"/>
        <scheme val="minor"/>
      </rPr>
      <t xml:space="preserve"> (Liters)</t>
    </r>
  </si>
  <si>
    <t>Transshipment - Total Ltrs / Hrs</t>
  </si>
  <si>
    <t>FEEDERS (Total)</t>
  </si>
  <si>
    <t>Fuel Type (L)</t>
  </si>
  <si>
    <t>General Waste (KG)</t>
  </si>
  <si>
    <t xml:space="preserve">Recycle  Non-Hazardous (KG) </t>
  </si>
  <si>
    <t>Bu Tinah</t>
  </si>
  <si>
    <t>Fuel Type (In Liters)</t>
  </si>
  <si>
    <t>Fuel Type ( In Liters)</t>
  </si>
  <si>
    <t xml:space="preserve"> AL Rawdah (Safeen Prime)</t>
  </si>
  <si>
    <t>In Jeddah for ops</t>
  </si>
  <si>
    <t>Drydock</t>
  </si>
  <si>
    <t>Not operational</t>
  </si>
  <si>
    <t>Under maintenance</t>
  </si>
  <si>
    <t>No data recorded</t>
  </si>
  <si>
    <t>Dry docks</t>
  </si>
  <si>
    <t xml:space="preserve">Not operational </t>
  </si>
  <si>
    <t>OFCO Management</t>
  </si>
  <si>
    <t>Chartered Out</t>
  </si>
  <si>
    <t>Al Ruwais (Ex Alcor 2)</t>
  </si>
  <si>
    <t>Chartered out</t>
  </si>
  <si>
    <t>Mina 11</t>
  </si>
  <si>
    <t>Mina 8</t>
  </si>
  <si>
    <t>Mina 2</t>
  </si>
  <si>
    <t>Mina 5</t>
  </si>
  <si>
    <t>Mina 12</t>
  </si>
  <si>
    <t>Juman-1</t>
  </si>
  <si>
    <t>Workboat</t>
  </si>
  <si>
    <t>DISPOSED</t>
  </si>
  <si>
    <t>1.044,750</t>
  </si>
  <si>
    <t>Work Boats</t>
  </si>
  <si>
    <t>Out of service</t>
  </si>
  <si>
    <t>Company A</t>
  </si>
  <si>
    <t>Company C</t>
  </si>
  <si>
    <t>Company B</t>
  </si>
  <si>
    <t>Company D</t>
  </si>
  <si>
    <t>Company E</t>
  </si>
  <si>
    <t>Company F</t>
  </si>
  <si>
    <t>Company G</t>
  </si>
  <si>
    <t>Company H</t>
  </si>
  <si>
    <t>Company I</t>
  </si>
  <si>
    <t>Company J</t>
  </si>
  <si>
    <t>Company K</t>
  </si>
  <si>
    <t>Company L</t>
  </si>
  <si>
    <t xml:space="preserve">Transshipment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</si>
  <si>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</si>
  <si>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</si>
  <si>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</si>
  <si>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</si>
  <si>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</si>
  <si>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</si>
  <si>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</si>
  <si>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</si>
  <si>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</si>
  <si>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</si>
  <si>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</si>
  <si>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</si>
  <si>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</si>
  <si>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</si>
  <si>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</si>
  <si>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</si>
  <si>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</si>
  <si>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</si>
  <si>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</si>
  <si>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Company</t>
  </si>
  <si>
    <t>Column110</t>
  </si>
  <si>
    <t>Waste form</t>
  </si>
  <si>
    <t>Waste Type</t>
  </si>
  <si>
    <t>Month</t>
  </si>
  <si>
    <t>Value</t>
  </si>
  <si>
    <t>Row Labels</t>
  </si>
  <si>
    <t>Grand Total</t>
  </si>
  <si>
    <t>Sum of Value</t>
  </si>
  <si>
    <t>waste by quantity</t>
  </si>
  <si>
    <t>Column Labels</t>
  </si>
  <si>
    <t>waste type by company</t>
  </si>
  <si>
    <t>highest waste generator by category</t>
  </si>
  <si>
    <t>All</t>
  </si>
  <si>
    <t>Jan-24</t>
  </si>
  <si>
    <t>Feb-24</t>
  </si>
  <si>
    <t>Mar-24</t>
  </si>
  <si>
    <t>Apr-24</t>
  </si>
  <si>
    <t>May-24</t>
  </si>
  <si>
    <t>Jun-24</t>
  </si>
  <si>
    <t>Jul-24</t>
  </si>
  <si>
    <t>Aug-24</t>
  </si>
  <si>
    <t>Sep-24</t>
  </si>
  <si>
    <t>Oct-24</t>
  </si>
  <si>
    <t>Nov-24</t>
  </si>
  <si>
    <t>Dec-24</t>
  </si>
  <si>
    <t>Sum of Consumption(KWh)</t>
  </si>
  <si>
    <t>Consumption by company</t>
  </si>
  <si>
    <t>Consumption over tome</t>
  </si>
  <si>
    <t>highest consumer</t>
  </si>
  <si>
    <t>h</t>
  </si>
  <si>
    <t>Date</t>
  </si>
  <si>
    <t>Attribute</t>
  </si>
  <si>
    <t>DIVETECH</t>
  </si>
  <si>
    <t>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</si>
</sst>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0.0"/>
    <numFmt numFmtId="166" formatCode="0.0"/>
    <numFmt numFmtId="167" formatCode="#,##0.000"/>
    <numFmt numFmtId="168" formatCode="0.000"/>
  </numFmts>
  <fonts count="36">
    <font>
      <sz val="11"/>
      <color theme="1"/>
      <name val="Calibri"/>
      <family val="2"/>
      <scheme val="minor"/>
    </font>
    <font>
      <b/>
      <sz val="12"/>
      <color theme="1"/>
      <name val="Calibri"/>
      <family val="2"/>
      <scheme val="minor"/>
    </font>
    <font>
      <b/>
      <sz val="14"/>
      <color theme="1"/>
      <name val="Calibri"/>
      <family val="2"/>
      <scheme val="minor"/>
    </font>
    <font>
      <b/>
      <sz val="20"/>
      <color theme="1"/>
      <name val="ADPortsGroup"/>
      <family val="3"/>
    </font>
    <font>
      <sz val="11"/>
      <color theme="1"/>
      <name val="ADPortsGroup"/>
      <family val="3"/>
    </font>
    <font>
      <b/>
      <sz val="12"/>
      <color theme="1"/>
      <name val="ADPortsGroup"/>
      <family val="3"/>
    </font>
    <font>
      <sz val="10"/>
      <name val="Arial"/>
      <family val="2"/>
    </font>
    <font>
      <b/>
      <sz val="12"/>
      <name val="ADPortsGroup"/>
      <family val="3"/>
    </font>
    <font>
      <sz val="12"/>
      <color theme="1"/>
      <name val="ADPortsGroup"/>
      <family val="3"/>
    </font>
    <font>
      <sz val="10"/>
      <color theme="1"/>
      <name val="ADPortsGroup"/>
      <family val="3"/>
    </font>
    <font>
      <b/>
      <sz val="11"/>
      <color theme="1"/>
      <name val="ADPortsGroup"/>
      <family val="3"/>
    </font>
    <font>
      <b/>
      <sz val="18"/>
      <color theme="1"/>
      <name val="ADPortsGroup"/>
      <family val="3"/>
    </font>
    <font>
      <sz val="12"/>
      <name val="ADPortsGroup"/>
      <family val="3"/>
    </font>
    <font>
      <sz val="12"/>
      <color rgb="FF000000"/>
      <name val="ADPortsGroup"/>
      <family val="3"/>
    </font>
    <font>
      <sz val="10"/>
      <name val="ADPortsGroup"/>
      <family val="3"/>
    </font>
    <font>
      <sz val="12"/>
      <name val="Calibri"/>
      <family val="2"/>
    </font>
    <font>
      <sz val="10"/>
      <color theme="1"/>
      <name val="ADPortsGroup Light"/>
      <family val="2"/>
    </font>
    <font>
      <i/>
      <u/>
      <sz val="11"/>
      <color theme="1"/>
      <name val="Calibri"/>
      <family val="2"/>
      <scheme val="minor"/>
    </font>
    <font>
      <sz val="11"/>
      <color theme="1"/>
      <name val="Calibri"/>
      <family val="2"/>
      <scheme val="minor"/>
    </font>
    <font>
      <b/>
      <sz val="20"/>
      <name val="ADPortsGroup"/>
      <family val="3"/>
    </font>
    <font>
      <b/>
      <sz val="11"/>
      <name val="ADPortsGroup"/>
      <family val="3"/>
    </font>
    <font>
      <sz val="10"/>
      <color rgb="FFFF0000"/>
      <name val="ADPortsGroup"/>
      <family val="3"/>
    </font>
    <font>
      <b/>
      <sz val="10"/>
      <color rgb="FFFF0000"/>
      <name val="ADPortsGroup"/>
      <family val="3"/>
    </font>
    <font>
      <b/>
      <sz val="10"/>
      <color theme="1"/>
      <name val="ADPortsGroup"/>
      <family val="3"/>
    </font>
    <font>
      <sz val="10"/>
      <color rgb="FF000000"/>
      <name val="ADPortsGroup"/>
      <family val="3"/>
    </font>
    <font>
      <b/>
      <sz val="10"/>
      <color theme="0"/>
      <name val="ADPortsGroup"/>
      <family val="3"/>
    </font>
    <font>
      <sz val="11"/>
      <color theme="4" tint="0.59999389629810485"/>
      <name val="ADPortsGroup"/>
      <family val="3"/>
    </font>
    <font>
      <b/>
      <sz val="16"/>
      <color rgb="FFFF0000"/>
      <name val="Calibri"/>
      <family val="2"/>
      <scheme val="minor"/>
    </font>
    <font>
      <b/>
      <sz val="16"/>
      <color theme="8"/>
      <name val="Calibri"/>
      <family val="2"/>
      <scheme val="minor"/>
    </font>
    <font>
      <b/>
      <sz val="16"/>
      <color theme="1"/>
      <name val="Calibri"/>
      <family val="2"/>
      <scheme val="minor"/>
    </font>
    <font>
      <b/>
      <sz val="14"/>
      <color theme="5"/>
      <name val="Calibri"/>
      <family val="2"/>
      <scheme val="minor"/>
    </font>
    <font>
      <b/>
      <sz val="14"/>
      <color rgb="FFFF0000"/>
      <name val="Calibri"/>
      <family val="2"/>
      <scheme val="minor"/>
    </font>
    <font>
      <sz val="8"/>
      <name val="Calibri"/>
      <family val="2"/>
      <scheme val="minor"/>
    </font>
    <font>
      <sz val="12"/>
      <color theme="1"/>
      <name val="Calibri"/>
      <family val="2"/>
      <scheme val="minor"/>
    </font>
    <font>
      <sz val="12"/>
      <color theme="0" tint="-0.499984740745262"/>
      <name val="ADPortsGroup"/>
      <family val="3"/>
    </font>
    <font>
      <b/>
      <sz val="10"/>
      <name val="ADPortsGroup"/>
      <family val="3"/>
    </font>
  </fonts>
  <fills count="21">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CCFF"/>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6"/>
        <bgColor indexed="64"/>
      </patternFill>
    </fill>
    <fill>
      <patternFill patternType="solid">
        <fgColor theme="4"/>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C6B9E9"/>
        <bgColor indexed="64"/>
      </patternFill>
    </fill>
    <fill>
      <patternFill patternType="solid">
        <fgColor theme="1" tint="0.3499862666707357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bottom style="thin">
        <color rgb="FF666666"/>
      </bottom>
      <diagonal/>
    </border>
    <border>
      <left style="thin">
        <color indexed="64"/>
      </left>
      <right style="thin">
        <color indexed="64"/>
      </right>
      <top style="thin">
        <color rgb="FF666666"/>
      </top>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rgb="FF666666"/>
      </left>
      <right style="thin">
        <color rgb="FF666666"/>
      </right>
      <top style="thin">
        <color rgb="FF666666"/>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0" fontId="6" fillId="0" borderId="0"/>
    <xf numFmtId="164" fontId="6" fillId="0" borderId="0" applyFont="0" applyFill="0" applyBorder="0" applyAlignment="0" applyProtection="0"/>
    <xf numFmtId="0" fontId="15" fillId="0" borderId="0"/>
    <xf numFmtId="0" fontId="16" fillId="0" borderId="0"/>
    <xf numFmtId="43" fontId="18" fillId="0" borderId="0" applyFont="0" applyFill="0" applyBorder="0" applyAlignment="0" applyProtection="0"/>
    <xf numFmtId="0" fontId="18" fillId="0" borderId="0"/>
  </cellStyleXfs>
  <cellXfs count="440">
    <xf numFmtId="0" fontId="0" fillId="0" borderId="0" xfId="0"/>
    <xf numFmtId="0" fontId="0" fillId="0" borderId="1" xfId="0" applyBorder="1"/>
    <xf numFmtId="0" fontId="4" fillId="0" borderId="0" xfId="0" applyFont="1"/>
    <xf numFmtId="17" fontId="7" fillId="4" borderId="1" xfId="1" applyNumberFormat="1" applyFont="1" applyFill="1" applyBorder="1" applyAlignment="1">
      <alignment horizontal="center" vertical="center" wrapText="1"/>
    </xf>
    <xf numFmtId="0" fontId="4" fillId="0" borderId="1" xfId="0" applyFont="1" applyBorder="1" applyAlignment="1">
      <alignment horizontal="center" vertical="center"/>
    </xf>
    <xf numFmtId="0" fontId="8" fillId="0" borderId="1" xfId="1" applyFont="1" applyBorder="1" applyAlignment="1">
      <alignment horizontal="center" vertical="center"/>
    </xf>
    <xf numFmtId="0" fontId="9" fillId="0" borderId="1" xfId="1"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4" xfId="0" applyFont="1" applyBorder="1" applyAlignment="1">
      <alignment horizontal="center" vertical="center"/>
    </xf>
    <xf numFmtId="0" fontId="10" fillId="0" borderId="4" xfId="0" applyFont="1" applyBorder="1" applyAlignment="1">
      <alignment horizontal="center" vertical="center"/>
    </xf>
    <xf numFmtId="0" fontId="4" fillId="0" borderId="1" xfId="0" applyFont="1" applyBorder="1"/>
    <xf numFmtId="0" fontId="9" fillId="0" borderId="1" xfId="1" applyFont="1" applyBorder="1" applyAlignment="1">
      <alignment horizontal="center" vertical="center" wrapText="1"/>
    </xf>
    <xf numFmtId="0" fontId="13" fillId="0" borderId="6" xfId="0" applyFont="1" applyBorder="1" applyAlignment="1">
      <alignment horizontal="left" vertical="center" wrapText="1"/>
    </xf>
    <xf numFmtId="0" fontId="12" fillId="0" borderId="1" xfId="1" applyFont="1" applyBorder="1"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2" fillId="0" borderId="1" xfId="0" applyFont="1" applyBorder="1" applyAlignment="1">
      <alignment vertical="center"/>
    </xf>
    <xf numFmtId="0" fontId="0" fillId="0" borderId="11" xfId="0" applyBorder="1"/>
    <xf numFmtId="0" fontId="17" fillId="0" borderId="11" xfId="0" applyFont="1" applyBorder="1"/>
    <xf numFmtId="0" fontId="1" fillId="0" borderId="11" xfId="0" applyFont="1" applyBorder="1"/>
    <xf numFmtId="0" fontId="17" fillId="0" borderId="13" xfId="0" applyFont="1" applyBorder="1"/>
    <xf numFmtId="0" fontId="8" fillId="0" borderId="1" xfId="0" applyFont="1" applyBorder="1" applyAlignment="1">
      <alignment horizontal="center" vertical="center"/>
    </xf>
    <xf numFmtId="0" fontId="8" fillId="10" borderId="1" xfId="1" applyFont="1" applyFill="1" applyBorder="1" applyAlignment="1">
      <alignment horizontal="center" vertical="center"/>
    </xf>
    <xf numFmtId="4" fontId="10" fillId="5" borderId="1" xfId="0" applyNumberFormat="1" applyFont="1" applyFill="1" applyBorder="1" applyAlignment="1">
      <alignment horizontal="center" vertical="center"/>
    </xf>
    <xf numFmtId="4" fontId="8" fillId="0" borderId="1" xfId="1" applyNumberFormat="1" applyFont="1" applyBorder="1" applyAlignment="1">
      <alignment horizontal="center" vertical="center"/>
    </xf>
    <xf numFmtId="0" fontId="8" fillId="2" borderId="1" xfId="1" applyFont="1" applyFill="1" applyBorder="1" applyAlignment="1">
      <alignment horizontal="center" vertical="center"/>
    </xf>
    <xf numFmtId="0" fontId="8" fillId="11" borderId="1" xfId="1" applyFont="1" applyFill="1" applyBorder="1" applyAlignment="1">
      <alignment horizontal="center" vertical="center"/>
    </xf>
    <xf numFmtId="0" fontId="12" fillId="0" borderId="5" xfId="1" applyFont="1" applyBorder="1" applyAlignment="1">
      <alignment horizontal="center" vertical="center" wrapText="1"/>
    </xf>
    <xf numFmtId="17" fontId="7" fillId="4" borderId="2" xfId="1" applyNumberFormat="1" applyFont="1" applyFill="1" applyBorder="1" applyAlignment="1">
      <alignment horizontal="center" vertical="center" wrapText="1"/>
    </xf>
    <xf numFmtId="0" fontId="18" fillId="12" borderId="1" xfId="0" applyFont="1" applyFill="1" applyBorder="1" applyAlignment="1">
      <alignment horizontal="center" vertical="center"/>
    </xf>
    <xf numFmtId="0" fontId="4" fillId="0" borderId="1" xfId="0" applyFont="1" applyBorder="1" applyAlignment="1">
      <alignment horizontal="center"/>
    </xf>
    <xf numFmtId="0" fontId="4" fillId="0" borderId="0" xfId="0" applyFont="1" applyAlignment="1">
      <alignment vertical="center"/>
    </xf>
    <xf numFmtId="0" fontId="13" fillId="0" borderId="16" xfId="0" applyFont="1" applyBorder="1" applyAlignment="1">
      <alignment horizontal="left" vertical="center" wrapText="1"/>
    </xf>
    <xf numFmtId="0" fontId="9" fillId="0" borderId="7" xfId="1" applyFont="1" applyBorder="1" applyAlignment="1">
      <alignment horizontal="center" vertical="center"/>
    </xf>
    <xf numFmtId="0" fontId="13" fillId="0" borderId="1" xfId="0" applyFont="1" applyBorder="1" applyAlignment="1">
      <alignment horizontal="left" vertical="center" wrapText="1"/>
    </xf>
    <xf numFmtId="0" fontId="20" fillId="0" borderId="0" xfId="0" applyFont="1" applyAlignment="1">
      <alignment vertical="center"/>
    </xf>
    <xf numFmtId="0" fontId="5" fillId="13" borderId="1" xfId="0" applyFont="1" applyFill="1" applyBorder="1" applyAlignment="1">
      <alignment horizontal="center" vertical="center"/>
    </xf>
    <xf numFmtId="3" fontId="8" fillId="0" borderId="1" xfId="0" applyNumberFormat="1" applyFont="1" applyBorder="1" applyAlignment="1">
      <alignment horizontal="center"/>
    </xf>
    <xf numFmtId="0" fontId="12" fillId="0" borderId="19" xfId="1" applyFont="1" applyBorder="1" applyAlignment="1">
      <alignment horizontal="center" vertical="center" wrapText="1"/>
    </xf>
    <xf numFmtId="0" fontId="0" fillId="0" borderId="1" xfId="0" applyBorder="1" applyAlignment="1">
      <alignment horizontal="center"/>
    </xf>
    <xf numFmtId="3" fontId="12" fillId="0" borderId="32" xfId="0" applyNumberFormat="1" applyFont="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2" fontId="0" fillId="0" borderId="0" xfId="0" applyNumberFormat="1" applyAlignment="1" applyProtection="1">
      <alignment horizontal="center" vertical="center"/>
      <protection locked="0"/>
    </xf>
    <xf numFmtId="2" fontId="0" fillId="0" borderId="0" xfId="5" applyNumberFormat="1" applyFont="1" applyBorder="1" applyAlignment="1">
      <alignment horizontal="center" vertical="center"/>
    </xf>
    <xf numFmtId="4" fontId="4" fillId="0" borderId="0" xfId="0" applyNumberFormat="1" applyFont="1" applyAlignment="1">
      <alignment horizontal="center"/>
    </xf>
    <xf numFmtId="0" fontId="1" fillId="14" borderId="11" xfId="0" applyFont="1" applyFill="1" applyBorder="1"/>
    <xf numFmtId="0" fontId="1" fillId="14" borderId="1" xfId="0" applyFont="1" applyFill="1" applyBorder="1"/>
    <xf numFmtId="0" fontId="1" fillId="14" borderId="10" xfId="0" applyFont="1" applyFill="1" applyBorder="1"/>
    <xf numFmtId="0" fontId="12" fillId="0" borderId="1" xfId="0" applyFont="1" applyBorder="1" applyAlignment="1">
      <alignment horizontal="center" vertical="center"/>
    </xf>
    <xf numFmtId="3" fontId="12" fillId="0" borderId="1" xfId="0" applyNumberFormat="1" applyFont="1" applyBorder="1" applyAlignment="1">
      <alignment horizontal="center" vertical="center"/>
    </xf>
    <xf numFmtId="0" fontId="12" fillId="0" borderId="7" xfId="0" applyFont="1" applyBorder="1" applyAlignment="1">
      <alignment horizontal="center" vertical="center"/>
    </xf>
    <xf numFmtId="0" fontId="1" fillId="0" borderId="1" xfId="0" applyFont="1" applyBorder="1"/>
    <xf numFmtId="0" fontId="17" fillId="0" borderId="1" xfId="0" applyFont="1" applyBorder="1"/>
    <xf numFmtId="17" fontId="7" fillId="4" borderId="3" xfId="1" applyNumberFormat="1" applyFont="1" applyFill="1" applyBorder="1" applyAlignment="1">
      <alignment horizontal="center" vertical="center" wrapText="1"/>
    </xf>
    <xf numFmtId="0" fontId="3" fillId="7" borderId="17" xfId="0" applyFont="1" applyFill="1" applyBorder="1" applyAlignment="1">
      <alignment horizontal="center" vertical="center"/>
    </xf>
    <xf numFmtId="0" fontId="8" fillId="0" borderId="1" xfId="0" applyFont="1" applyBorder="1" applyAlignment="1">
      <alignment horizontal="center"/>
    </xf>
    <xf numFmtId="0" fontId="5" fillId="0" borderId="1" xfId="0" applyFont="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14" fillId="0" borderId="1" xfId="0" applyFont="1" applyBorder="1" applyAlignment="1">
      <alignment horizontal="center"/>
    </xf>
    <xf numFmtId="0" fontId="9" fillId="0" borderId="1" xfId="0" applyFont="1" applyBorder="1" applyAlignment="1">
      <alignment horizontal="center"/>
    </xf>
    <xf numFmtId="0" fontId="21" fillId="0" borderId="1" xfId="0" applyFont="1" applyBorder="1" applyAlignment="1">
      <alignment horizontal="center"/>
    </xf>
    <xf numFmtId="0" fontId="22" fillId="0" borderId="1" xfId="0" applyFont="1" applyBorder="1" applyAlignment="1">
      <alignment horizontal="center"/>
    </xf>
    <xf numFmtId="0" fontId="9" fillId="0" borderId="1" xfId="0" applyFont="1" applyBorder="1" applyAlignment="1">
      <alignment horizontal="center" vertical="center"/>
    </xf>
    <xf numFmtId="4" fontId="14" fillId="0" borderId="1" xfId="0" applyNumberFormat="1" applyFont="1" applyBorder="1" applyAlignment="1">
      <alignment horizontal="center" vertical="center" wrapText="1"/>
    </xf>
    <xf numFmtId="0" fontId="9" fillId="0" borderId="19" xfId="0" applyFont="1" applyBorder="1" applyAlignment="1">
      <alignment horizontal="center"/>
    </xf>
    <xf numFmtId="4" fontId="9" fillId="0" borderId="1" xfId="0" applyNumberFormat="1" applyFont="1" applyBorder="1" applyAlignment="1">
      <alignment horizontal="center"/>
    </xf>
    <xf numFmtId="3" fontId="9" fillId="0" borderId="1" xfId="0" applyNumberFormat="1" applyFont="1" applyBorder="1" applyAlignment="1">
      <alignment horizontal="center"/>
    </xf>
    <xf numFmtId="4" fontId="22" fillId="0" borderId="1" xfId="0" applyNumberFormat="1" applyFont="1" applyBorder="1" applyAlignment="1">
      <alignment horizontal="center"/>
    </xf>
    <xf numFmtId="4" fontId="22" fillId="0" borderId="1" xfId="0" applyNumberFormat="1" applyFont="1" applyBorder="1" applyAlignment="1">
      <alignment horizontal="center" vertical="center"/>
    </xf>
    <xf numFmtId="3" fontId="22" fillId="0" borderId="1" xfId="0" applyNumberFormat="1" applyFont="1" applyBorder="1" applyAlignment="1">
      <alignment horizontal="center" vertical="center"/>
    </xf>
    <xf numFmtId="4" fontId="22" fillId="0" borderId="1" xfId="0" applyNumberFormat="1" applyFont="1" applyBorder="1" applyAlignment="1">
      <alignment horizontal="center" vertical="center" wrapText="1"/>
    </xf>
    <xf numFmtId="0" fontId="22" fillId="0" borderId="1" xfId="0" applyFont="1" applyBorder="1" applyAlignment="1">
      <alignment horizontal="center" vertical="center"/>
    </xf>
    <xf numFmtId="3" fontId="14" fillId="0" borderId="1" xfId="0" applyNumberFormat="1" applyFont="1" applyBorder="1" applyAlignment="1">
      <alignment horizontal="center" vertical="center" wrapText="1"/>
    </xf>
    <xf numFmtId="3" fontId="9" fillId="0" borderId="1" xfId="0" applyNumberFormat="1" applyFont="1" applyBorder="1" applyAlignment="1">
      <alignment horizontal="center" vertical="center"/>
    </xf>
    <xf numFmtId="4" fontId="9" fillId="0" borderId="1" xfId="0" applyNumberFormat="1" applyFont="1" applyBorder="1" applyAlignment="1">
      <alignment horizontal="center" vertical="center"/>
    </xf>
    <xf numFmtId="0" fontId="23" fillId="0" borderId="1" xfId="0" applyFont="1" applyBorder="1" applyAlignment="1">
      <alignment horizontal="center" vertical="center"/>
    </xf>
    <xf numFmtId="3" fontId="21" fillId="0" borderId="1" xfId="0" applyNumberFormat="1" applyFont="1" applyBorder="1" applyAlignment="1">
      <alignment horizontal="center"/>
    </xf>
    <xf numFmtId="0" fontId="9" fillId="0" borderId="7" xfId="0" applyFont="1" applyBorder="1" applyAlignment="1">
      <alignment horizontal="center"/>
    </xf>
    <xf numFmtId="3" fontId="9" fillId="0" borderId="7" xfId="0" applyNumberFormat="1" applyFont="1" applyBorder="1" applyAlignment="1">
      <alignment horizontal="center"/>
    </xf>
    <xf numFmtId="3" fontId="9" fillId="0" borderId="5" xfId="0" applyNumberFormat="1" applyFont="1" applyBorder="1" applyAlignment="1">
      <alignment horizontal="center"/>
    </xf>
    <xf numFmtId="3" fontId="9" fillId="0" borderId="18" xfId="0" applyNumberFormat="1" applyFont="1" applyBorder="1" applyAlignment="1">
      <alignment horizontal="center"/>
    </xf>
    <xf numFmtId="3" fontId="24" fillId="0" borderId="5" xfId="0" applyNumberFormat="1" applyFont="1" applyBorder="1" applyAlignment="1">
      <alignment horizontal="center" vertical="center"/>
    </xf>
    <xf numFmtId="3" fontId="21" fillId="0" borderId="21" xfId="0" applyNumberFormat="1" applyFont="1" applyBorder="1" applyAlignment="1">
      <alignment horizontal="center"/>
    </xf>
    <xf numFmtId="3" fontId="21" fillId="0" borderId="5" xfId="0" applyNumberFormat="1" applyFont="1" applyBorder="1" applyAlignment="1">
      <alignment horizontal="center"/>
    </xf>
    <xf numFmtId="0" fontId="9" fillId="0" borderId="5" xfId="0" applyFont="1" applyBorder="1" applyAlignment="1">
      <alignment horizontal="center"/>
    </xf>
    <xf numFmtId="3" fontId="9" fillId="0" borderId="14" xfId="0" applyNumberFormat="1" applyFont="1" applyBorder="1" applyAlignment="1">
      <alignment horizontal="center"/>
    </xf>
    <xf numFmtId="0" fontId="9" fillId="0" borderId="14" xfId="0" applyFont="1" applyBorder="1"/>
    <xf numFmtId="3" fontId="22" fillId="0" borderId="1" xfId="0" applyNumberFormat="1" applyFont="1" applyBorder="1" applyAlignment="1">
      <alignment horizontal="center"/>
    </xf>
    <xf numFmtId="0" fontId="14" fillId="0" borderId="1" xfId="0" applyFont="1" applyBorder="1" applyAlignment="1">
      <alignment horizontal="center" vertical="center" wrapText="1"/>
    </xf>
    <xf numFmtId="0" fontId="9" fillId="0" borderId="14" xfId="0" applyFont="1" applyBorder="1" applyAlignment="1">
      <alignment horizontal="center"/>
    </xf>
    <xf numFmtId="0" fontId="1" fillId="10" borderId="11" xfId="0" applyFont="1" applyFill="1" applyBorder="1"/>
    <xf numFmtId="0" fontId="1" fillId="10" borderId="1" xfId="0" applyFont="1" applyFill="1" applyBorder="1"/>
    <xf numFmtId="2" fontId="9" fillId="0" borderId="1" xfId="0" applyNumberFormat="1" applyFont="1" applyBorder="1" applyAlignment="1">
      <alignment horizontal="center" vertical="center"/>
    </xf>
    <xf numFmtId="2" fontId="22" fillId="0" borderId="1" xfId="0" applyNumberFormat="1" applyFont="1" applyBorder="1" applyAlignment="1">
      <alignment horizontal="center" vertical="center"/>
    </xf>
    <xf numFmtId="2" fontId="9" fillId="0" borderId="1" xfId="0" applyNumberFormat="1" applyFont="1" applyBorder="1" applyAlignment="1">
      <alignment horizontal="center"/>
    </xf>
    <xf numFmtId="4" fontId="23" fillId="0" borderId="1" xfId="0" applyNumberFormat="1" applyFont="1" applyBorder="1" applyAlignment="1">
      <alignment horizontal="center"/>
    </xf>
    <xf numFmtId="166" fontId="9" fillId="0" borderId="1" xfId="0" applyNumberFormat="1" applyFont="1" applyBorder="1" applyAlignment="1">
      <alignment horizontal="center"/>
    </xf>
    <xf numFmtId="3" fontId="23" fillId="0" borderId="1" xfId="0" applyNumberFormat="1" applyFont="1" applyBorder="1" applyAlignment="1">
      <alignment horizontal="center" vertical="center"/>
    </xf>
    <xf numFmtId="0" fontId="1" fillId="10" borderId="10" xfId="0" applyFont="1" applyFill="1" applyBorder="1"/>
    <xf numFmtId="1" fontId="14" fillId="0" borderId="1" xfId="0" applyNumberFormat="1" applyFont="1" applyBorder="1" applyAlignment="1">
      <alignment horizontal="center" vertical="center" wrapText="1"/>
    </xf>
    <xf numFmtId="1" fontId="9" fillId="0" borderId="1" xfId="0" applyNumberFormat="1" applyFont="1" applyBorder="1" applyAlignment="1">
      <alignment horizontal="center"/>
    </xf>
    <xf numFmtId="1" fontId="21" fillId="0" borderId="1" xfId="0" applyNumberFormat="1" applyFont="1" applyBorder="1" applyAlignment="1">
      <alignment horizontal="center"/>
    </xf>
    <xf numFmtId="0" fontId="21" fillId="0" borderId="19" xfId="0" applyFont="1" applyBorder="1" applyAlignment="1">
      <alignment horizontal="center"/>
    </xf>
    <xf numFmtId="3" fontId="25" fillId="16" borderId="1" xfId="0" applyNumberFormat="1" applyFont="1" applyFill="1" applyBorder="1" applyAlignment="1">
      <alignment horizontal="center"/>
    </xf>
    <xf numFmtId="0" fontId="25" fillId="16" borderId="1" xfId="0" applyFont="1" applyFill="1" applyBorder="1" applyAlignment="1">
      <alignment horizontal="center"/>
    </xf>
    <xf numFmtId="3" fontId="25" fillId="16" borderId="7" xfId="0" applyNumberFormat="1" applyFont="1" applyFill="1" applyBorder="1" applyAlignment="1">
      <alignment horizontal="center"/>
    </xf>
    <xf numFmtId="3" fontId="25" fillId="16" borderId="14" xfId="0" applyNumberFormat="1" applyFont="1" applyFill="1" applyBorder="1" applyAlignment="1">
      <alignment horizontal="center"/>
    </xf>
    <xf numFmtId="0" fontId="5" fillId="0" borderId="1" xfId="0" applyFont="1" applyBorder="1" applyAlignment="1">
      <alignment horizontal="center"/>
    </xf>
    <xf numFmtId="0" fontId="13" fillId="0" borderId="6" xfId="0" applyFont="1" applyBorder="1" applyAlignment="1">
      <alignment horizontal="center" vertical="center" wrapText="1"/>
    </xf>
    <xf numFmtId="0" fontId="26" fillId="0" borderId="0" xfId="0" applyFont="1"/>
    <xf numFmtId="4" fontId="10" fillId="3" borderId="1" xfId="0" applyNumberFormat="1" applyFont="1" applyFill="1" applyBorder="1" applyAlignment="1">
      <alignment horizontal="center" vertical="center"/>
    </xf>
    <xf numFmtId="4" fontId="10" fillId="4" borderId="1" xfId="0" applyNumberFormat="1" applyFont="1" applyFill="1" applyBorder="1" applyAlignment="1">
      <alignment horizontal="center" vertical="center"/>
    </xf>
    <xf numFmtId="0" fontId="4" fillId="0" borderId="7" xfId="0" applyFont="1" applyBorder="1" applyAlignment="1">
      <alignment horizontal="center" vertical="center"/>
    </xf>
    <xf numFmtId="0" fontId="13" fillId="0" borderId="7" xfId="0" applyFont="1" applyBorder="1" applyAlignment="1">
      <alignment horizontal="center" vertical="center" wrapText="1"/>
    </xf>
    <xf numFmtId="0" fontId="3" fillId="0" borderId="0" xfId="0" applyFont="1" applyAlignment="1">
      <alignment vertical="center"/>
    </xf>
    <xf numFmtId="0" fontId="5" fillId="0" borderId="17" xfId="0" applyFont="1" applyBorder="1" applyAlignment="1">
      <alignment horizontal="center" vertical="center"/>
    </xf>
    <xf numFmtId="0" fontId="5" fillId="0" borderId="34" xfId="0" applyFont="1" applyBorder="1" applyAlignment="1">
      <alignment horizontal="center" vertical="center"/>
    </xf>
    <xf numFmtId="0" fontId="4" fillId="0" borderId="34" xfId="0" applyFont="1" applyBorder="1" applyAlignment="1">
      <alignment horizontal="center" vertical="center"/>
    </xf>
    <xf numFmtId="0" fontId="10" fillId="0" borderId="34" xfId="0" applyFont="1" applyBorder="1" applyAlignment="1">
      <alignment horizontal="center" vertical="center"/>
    </xf>
    <xf numFmtId="0" fontId="10" fillId="0" borderId="20" xfId="0" applyFont="1" applyBorder="1" applyAlignment="1">
      <alignment horizontal="center" vertical="center"/>
    </xf>
    <xf numFmtId="0" fontId="8" fillId="0" borderId="17" xfId="0" applyFont="1" applyBorder="1" applyAlignment="1">
      <alignment horizontal="center" vertical="center"/>
    </xf>
    <xf numFmtId="0" fontId="5" fillId="0" borderId="34" xfId="0" applyFont="1" applyBorder="1" applyAlignment="1">
      <alignment horizontal="center"/>
    </xf>
    <xf numFmtId="0" fontId="0" fillId="0" borderId="34" xfId="0" applyBorder="1"/>
    <xf numFmtId="0" fontId="0" fillId="0" borderId="20" xfId="0" applyBorder="1"/>
    <xf numFmtId="165" fontId="9" fillId="0" borderId="1" xfId="0" applyNumberFormat="1" applyFont="1" applyBorder="1" applyAlignment="1">
      <alignment horizontal="center"/>
    </xf>
    <xf numFmtId="43" fontId="10" fillId="5" borderId="1" xfId="5" applyFont="1" applyFill="1" applyBorder="1" applyAlignment="1">
      <alignment horizontal="center" vertical="center"/>
    </xf>
    <xf numFmtId="43" fontId="4" fillId="0" borderId="0" xfId="5" applyFont="1" applyAlignment="1">
      <alignment horizontal="center"/>
    </xf>
    <xf numFmtId="43" fontId="5" fillId="0" borderId="1" xfId="5" applyFont="1" applyBorder="1" applyAlignment="1">
      <alignment horizontal="center" vertical="center"/>
    </xf>
    <xf numFmtId="43" fontId="5" fillId="0" borderId="1" xfId="5" applyFont="1" applyBorder="1" applyAlignment="1">
      <alignment vertical="center"/>
    </xf>
    <xf numFmtId="43" fontId="5" fillId="0" borderId="1" xfId="5" applyFont="1" applyBorder="1" applyAlignment="1">
      <alignment horizontal="center"/>
    </xf>
    <xf numFmtId="37" fontId="5" fillId="5" borderId="1" xfId="5" applyNumberFormat="1" applyFont="1" applyFill="1" applyBorder="1" applyAlignment="1">
      <alignment horizontal="center" vertical="center"/>
    </xf>
    <xf numFmtId="37" fontId="8" fillId="0" borderId="1" xfId="5" applyNumberFormat="1" applyFont="1" applyBorder="1" applyAlignment="1">
      <alignment horizontal="center" vertical="center" wrapText="1"/>
    </xf>
    <xf numFmtId="37" fontId="10" fillId="0" borderId="34" xfId="0" applyNumberFormat="1" applyFont="1" applyBorder="1" applyAlignment="1">
      <alignment horizontal="center" vertical="center"/>
    </xf>
    <xf numFmtId="3" fontId="23" fillId="0" borderId="1" xfId="0" applyNumberFormat="1" applyFont="1" applyBorder="1" applyAlignment="1">
      <alignment horizontal="center"/>
    </xf>
    <xf numFmtId="3" fontId="25" fillId="16" borderId="14" xfId="0" applyNumberFormat="1" applyFont="1" applyFill="1" applyBorder="1" applyAlignment="1">
      <alignment horizontal="center" vertical="center"/>
    </xf>
    <xf numFmtId="0" fontId="8" fillId="0" borderId="1" xfId="1" applyFont="1" applyBorder="1" applyAlignment="1">
      <alignment horizontal="center" vertical="center" wrapText="1"/>
    </xf>
    <xf numFmtId="1" fontId="8" fillId="0" borderId="1" xfId="1" applyNumberFormat="1" applyFont="1" applyBorder="1" applyAlignment="1">
      <alignment horizontal="center" vertical="center" wrapText="1"/>
    </xf>
    <xf numFmtId="167" fontId="12" fillId="0" borderId="1" xfId="2" applyNumberFormat="1" applyFont="1" applyFill="1" applyBorder="1" applyAlignment="1">
      <alignment horizontal="center" vertical="center"/>
    </xf>
    <xf numFmtId="3" fontId="12" fillId="0" borderId="1"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1" fontId="8" fillId="0" borderId="1" xfId="1" applyNumberFormat="1" applyFont="1" applyBorder="1" applyAlignment="1">
      <alignment horizontal="center" vertical="center"/>
    </xf>
    <xf numFmtId="3" fontId="8" fillId="0" borderId="1" xfId="1" applyNumberFormat="1" applyFont="1" applyBorder="1" applyAlignment="1">
      <alignment horizontal="center" vertical="center" wrapText="1"/>
    </xf>
    <xf numFmtId="0" fontId="8" fillId="0" borderId="0" xfId="0" applyFont="1" applyAlignment="1">
      <alignment horizontal="center"/>
    </xf>
    <xf numFmtId="0" fontId="8" fillId="0" borderId="2" xfId="1" applyFont="1" applyBorder="1" applyAlignment="1">
      <alignment horizontal="center" vertical="center"/>
    </xf>
    <xf numFmtId="1" fontId="12" fillId="0" borderId="1" xfId="2" applyNumberFormat="1" applyFont="1" applyFill="1" applyBorder="1" applyAlignment="1">
      <alignment horizontal="center" vertical="center"/>
    </xf>
    <xf numFmtId="3" fontId="8" fillId="0" borderId="1" xfId="1" applyNumberFormat="1" applyFont="1" applyBorder="1" applyAlignment="1">
      <alignment horizontal="center" vertical="center"/>
    </xf>
    <xf numFmtId="3" fontId="5" fillId="0" borderId="1" xfId="0" applyNumberFormat="1" applyFont="1" applyBorder="1" applyAlignment="1">
      <alignment horizontal="center"/>
    </xf>
    <xf numFmtId="3" fontId="14" fillId="2" borderId="1" xfId="0" applyNumberFormat="1" applyFont="1" applyFill="1" applyBorder="1" applyAlignment="1">
      <alignment horizontal="center"/>
    </xf>
    <xf numFmtId="3" fontId="22" fillId="0" borderId="1" xfId="0" applyNumberFormat="1" applyFont="1" applyBorder="1" applyAlignment="1">
      <alignment horizontal="center" vertical="center" wrapText="1"/>
    </xf>
    <xf numFmtId="0" fontId="5" fillId="0" borderId="1" xfId="0" applyFont="1" applyBorder="1"/>
    <xf numFmtId="0" fontId="5" fillId="0" borderId="1" xfId="0" applyFont="1" applyBorder="1" applyAlignment="1">
      <alignment vertical="center"/>
    </xf>
    <xf numFmtId="0" fontId="12" fillId="10" borderId="1" xfId="0" applyFont="1" applyFill="1" applyBorder="1" applyAlignment="1">
      <alignment horizontal="center" vertical="center"/>
    </xf>
    <xf numFmtId="168" fontId="9" fillId="0" borderId="1" xfId="0" applyNumberFormat="1" applyFont="1" applyBorder="1" applyAlignment="1">
      <alignment horizontal="center"/>
    </xf>
    <xf numFmtId="3" fontId="8" fillId="0" borderId="5" xfId="0" applyNumberFormat="1" applyFont="1" applyBorder="1" applyAlignment="1">
      <alignment horizontal="center"/>
    </xf>
    <xf numFmtId="37" fontId="10" fillId="0" borderId="0" xfId="0" applyNumberFormat="1" applyFont="1" applyAlignment="1">
      <alignment horizontal="center"/>
    </xf>
    <xf numFmtId="0" fontId="23" fillId="0" borderId="1" xfId="0" applyFont="1" applyBorder="1" applyAlignment="1">
      <alignment horizontal="center"/>
    </xf>
    <xf numFmtId="3" fontId="8" fillId="0" borderId="1" xfId="0" applyNumberFormat="1" applyFont="1" applyBorder="1" applyAlignment="1">
      <alignment horizontal="center" vertical="center"/>
    </xf>
    <xf numFmtId="4" fontId="8" fillId="0" borderId="1" xfId="0" applyNumberFormat="1" applyFont="1" applyBorder="1" applyAlignment="1">
      <alignment horizontal="center"/>
    </xf>
    <xf numFmtId="4" fontId="5" fillId="0" borderId="1" xfId="0" applyNumberFormat="1" applyFont="1" applyBorder="1" applyAlignment="1">
      <alignment horizontal="center"/>
    </xf>
    <xf numFmtId="1" fontId="8" fillId="0" borderId="1" xfId="5" applyNumberFormat="1" applyFont="1" applyFill="1" applyBorder="1" applyAlignment="1">
      <alignment horizontal="center" vertical="center"/>
    </xf>
    <xf numFmtId="1" fontId="8" fillId="0" borderId="1" xfId="0" applyNumberFormat="1" applyFont="1" applyBorder="1" applyAlignment="1">
      <alignment horizontal="center"/>
    </xf>
    <xf numFmtId="1" fontId="8" fillId="0" borderId="1" xfId="0" applyNumberFormat="1" applyFont="1" applyBorder="1" applyAlignment="1">
      <alignment horizontal="center" vertical="center"/>
    </xf>
    <xf numFmtId="2" fontId="8" fillId="0" borderId="1" xfId="0" applyNumberFormat="1" applyFont="1" applyBorder="1" applyAlignment="1">
      <alignment horizontal="center" vertical="center"/>
    </xf>
    <xf numFmtId="166" fontId="8" fillId="0" borderId="1" xfId="0" applyNumberFormat="1" applyFont="1" applyBorder="1" applyAlignment="1">
      <alignment horizontal="center"/>
    </xf>
    <xf numFmtId="2" fontId="8" fillId="0" borderId="1" xfId="0" applyNumberFormat="1" applyFont="1" applyBorder="1" applyAlignment="1">
      <alignment horizontal="center"/>
    </xf>
    <xf numFmtId="1" fontId="8" fillId="0" borderId="0" xfId="0" applyNumberFormat="1" applyFont="1" applyAlignment="1">
      <alignment horizontal="center"/>
    </xf>
    <xf numFmtId="165" fontId="8" fillId="0" borderId="1" xfId="0" applyNumberFormat="1" applyFont="1" applyBorder="1" applyAlignment="1">
      <alignment horizontal="center"/>
    </xf>
    <xf numFmtId="1" fontId="8" fillId="0" borderId="1" xfId="5" applyNumberFormat="1" applyFont="1" applyBorder="1" applyAlignment="1">
      <alignment horizontal="center" vertical="center"/>
    </xf>
    <xf numFmtId="0" fontId="8" fillId="0" borderId="1" xfId="5" applyNumberFormat="1" applyFont="1" applyFill="1" applyBorder="1" applyAlignment="1">
      <alignment horizontal="center" vertical="center"/>
    </xf>
    <xf numFmtId="1" fontId="8" fillId="0" borderId="1" xfId="0" applyNumberFormat="1" applyFont="1" applyBorder="1" applyAlignment="1" applyProtection="1">
      <alignment horizontal="center" vertical="center"/>
      <protection locked="0"/>
    </xf>
    <xf numFmtId="4" fontId="5" fillId="4" borderId="1" xfId="0" applyNumberFormat="1" applyFont="1" applyFill="1" applyBorder="1" applyAlignment="1">
      <alignment horizontal="center" vertical="center"/>
    </xf>
    <xf numFmtId="4" fontId="5" fillId="3" borderId="1" xfId="0" applyNumberFormat="1" applyFont="1" applyFill="1" applyBorder="1" applyAlignment="1">
      <alignment horizontal="center" vertical="center"/>
    </xf>
    <xf numFmtId="3" fontId="5" fillId="5"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0" fontId="8" fillId="11" borderId="1" xfId="0" applyFont="1" applyFill="1" applyBorder="1" applyAlignment="1">
      <alignment horizontal="center" vertical="center"/>
    </xf>
    <xf numFmtId="4" fontId="5" fillId="5" borderId="1" xfId="0" applyNumberFormat="1" applyFont="1" applyFill="1" applyBorder="1" applyAlignment="1">
      <alignment horizontal="center" vertical="center"/>
    </xf>
    <xf numFmtId="3" fontId="5" fillId="4" borderId="1" xfId="0" applyNumberFormat="1" applyFont="1" applyFill="1" applyBorder="1" applyAlignment="1">
      <alignment horizontal="center" vertical="center"/>
    </xf>
    <xf numFmtId="3" fontId="5" fillId="3" borderId="1" xfId="0" applyNumberFormat="1" applyFont="1" applyFill="1" applyBorder="1" applyAlignment="1">
      <alignment horizontal="center" vertical="center"/>
    </xf>
    <xf numFmtId="2" fontId="23" fillId="0" borderId="1" xfId="0" applyNumberFormat="1" applyFont="1" applyBorder="1" applyAlignment="1">
      <alignment horizontal="center"/>
    </xf>
    <xf numFmtId="4" fontId="21" fillId="0" borderId="1" xfId="0" applyNumberFormat="1" applyFont="1" applyBorder="1" applyAlignment="1">
      <alignment horizontal="center"/>
    </xf>
    <xf numFmtId="43" fontId="5" fillId="5" borderId="1" xfId="5" applyFont="1" applyFill="1" applyBorder="1" applyAlignment="1">
      <alignment horizontal="center" vertical="center"/>
    </xf>
    <xf numFmtId="43" fontId="5" fillId="5" borderId="1" xfId="5" applyFont="1" applyFill="1" applyBorder="1" applyAlignment="1">
      <alignment vertical="center"/>
    </xf>
    <xf numFmtId="0" fontId="21" fillId="0" borderId="5" xfId="0" applyFont="1" applyBorder="1" applyAlignment="1">
      <alignment horizontal="center"/>
    </xf>
    <xf numFmtId="0" fontId="25" fillId="16" borderId="7" xfId="0" applyFont="1" applyFill="1" applyBorder="1" applyAlignment="1">
      <alignment horizontal="center"/>
    </xf>
    <xf numFmtId="0" fontId="21" fillId="2" borderId="1" xfId="0" applyFont="1" applyFill="1" applyBorder="1" applyAlignment="1">
      <alignment horizontal="center"/>
    </xf>
    <xf numFmtId="37" fontId="8" fillId="0" borderId="1" xfId="5" applyNumberFormat="1" applyFont="1" applyFill="1" applyBorder="1" applyAlignment="1">
      <alignment horizontal="center" vertical="center" wrapText="1"/>
    </xf>
    <xf numFmtId="39" fontId="8" fillId="0" borderId="1" xfId="5" applyNumberFormat="1" applyFont="1" applyBorder="1" applyAlignment="1">
      <alignment horizontal="center" vertical="center" wrapText="1"/>
    </xf>
    <xf numFmtId="3" fontId="4" fillId="0" borderId="1" xfId="0" applyNumberFormat="1" applyFont="1" applyBorder="1" applyAlignment="1">
      <alignment horizontal="center"/>
    </xf>
    <xf numFmtId="3" fontId="9" fillId="0" borderId="1" xfId="0" applyNumberFormat="1" applyFont="1" applyBorder="1"/>
    <xf numFmtId="4" fontId="14" fillId="2" borderId="1" xfId="0" applyNumberFormat="1" applyFont="1" applyFill="1" applyBorder="1" applyAlignment="1">
      <alignment horizontal="center" vertical="center" wrapText="1"/>
    </xf>
    <xf numFmtId="167" fontId="9" fillId="0" borderId="1" xfId="0" applyNumberFormat="1" applyFont="1" applyBorder="1" applyAlignment="1">
      <alignment horizontal="center"/>
    </xf>
    <xf numFmtId="0" fontId="34" fillId="11" borderId="1" xfId="1" applyFont="1" applyFill="1" applyBorder="1" applyAlignment="1">
      <alignment horizontal="center" vertical="center"/>
    </xf>
    <xf numFmtId="4" fontId="0" fillId="0" borderId="0" xfId="0" applyNumberFormat="1"/>
    <xf numFmtId="4" fontId="23" fillId="0" borderId="1" xfId="0" applyNumberFormat="1" applyFont="1" applyBorder="1" applyAlignment="1">
      <alignment horizontal="center" vertical="center"/>
    </xf>
    <xf numFmtId="2" fontId="23"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0" fontId="4" fillId="11" borderId="1" xfId="1" applyFont="1" applyFill="1" applyBorder="1" applyAlignment="1">
      <alignment horizontal="center" vertical="center"/>
    </xf>
    <xf numFmtId="43" fontId="5" fillId="0" borderId="1" xfId="5" applyFont="1" applyBorder="1" applyAlignment="1">
      <alignment horizontal="left"/>
    </xf>
    <xf numFmtId="3" fontId="4" fillId="0" borderId="0" xfId="0" applyNumberFormat="1" applyFont="1"/>
    <xf numFmtId="0" fontId="9" fillId="11" borderId="1" xfId="0" applyFont="1" applyFill="1" applyBorder="1" applyAlignment="1">
      <alignment horizontal="center"/>
    </xf>
    <xf numFmtId="4" fontId="4" fillId="0" borderId="1" xfId="1" applyNumberFormat="1" applyFont="1" applyBorder="1" applyAlignment="1">
      <alignment horizontal="center" vertical="center"/>
    </xf>
    <xf numFmtId="4" fontId="10" fillId="0" borderId="4" xfId="0" applyNumberFormat="1" applyFont="1" applyBorder="1" applyAlignment="1">
      <alignment horizontal="center" vertical="center"/>
    </xf>
    <xf numFmtId="3" fontId="20" fillId="0" borderId="0" xfId="0" applyNumberFormat="1" applyFont="1" applyAlignment="1">
      <alignment vertical="center"/>
    </xf>
    <xf numFmtId="1" fontId="4" fillId="0" borderId="1" xfId="0" applyNumberFormat="1" applyFont="1" applyBorder="1" applyAlignment="1">
      <alignment horizontal="center"/>
    </xf>
    <xf numFmtId="1" fontId="22" fillId="0" borderId="1" xfId="0" applyNumberFormat="1" applyFont="1" applyBorder="1" applyAlignment="1">
      <alignment horizontal="center" vertical="center"/>
    </xf>
    <xf numFmtId="3" fontId="0" fillId="0" borderId="0" xfId="0" applyNumberFormat="1"/>
    <xf numFmtId="0" fontId="25" fillId="16" borderId="5" xfId="0" applyFont="1" applyFill="1" applyBorder="1" applyAlignment="1">
      <alignment horizontal="center"/>
    </xf>
    <xf numFmtId="37" fontId="0" fillId="0" borderId="0" xfId="0" applyNumberFormat="1"/>
    <xf numFmtId="3" fontId="5" fillId="0" borderId="1" xfId="0" applyNumberFormat="1" applyFont="1" applyBorder="1" applyAlignment="1">
      <alignment horizontal="center" vertical="center"/>
    </xf>
    <xf numFmtId="3" fontId="21" fillId="0" borderId="1" xfId="0" applyNumberFormat="1" applyFont="1" applyBorder="1" applyAlignment="1">
      <alignment horizontal="center" vertical="center"/>
    </xf>
    <xf numFmtId="4" fontId="21" fillId="0" borderId="1" xfId="0" applyNumberFormat="1" applyFont="1" applyBorder="1" applyAlignment="1">
      <alignment horizontal="center" vertical="center"/>
    </xf>
    <xf numFmtId="3" fontId="35" fillId="0" borderId="1" xfId="0" applyNumberFormat="1" applyFont="1" applyBorder="1" applyAlignment="1">
      <alignment horizontal="center"/>
    </xf>
    <xf numFmtId="0" fontId="22" fillId="0" borderId="12" xfId="0" applyFont="1" applyBorder="1" applyAlignment="1">
      <alignment horizontal="center"/>
    </xf>
    <xf numFmtId="0" fontId="35" fillId="0" borderId="12" xfId="0" applyFont="1" applyBorder="1" applyAlignment="1">
      <alignment horizontal="center"/>
    </xf>
    <xf numFmtId="1" fontId="35" fillId="0" borderId="12" xfId="0" applyNumberFormat="1" applyFont="1" applyBorder="1"/>
    <xf numFmtId="1" fontId="22" fillId="0" borderId="12" xfId="0" applyNumberFormat="1" applyFont="1" applyBorder="1" applyAlignment="1">
      <alignment horizontal="center"/>
    </xf>
    <xf numFmtId="0" fontId="23" fillId="0" borderId="12" xfId="0" applyFont="1" applyBorder="1" applyAlignment="1">
      <alignment horizontal="center"/>
    </xf>
    <xf numFmtId="3" fontId="23" fillId="0" borderId="25" xfId="0" applyNumberFormat="1" applyFont="1" applyBorder="1" applyAlignment="1">
      <alignment horizontal="center"/>
    </xf>
    <xf numFmtId="3" fontId="22" fillId="0" borderId="25" xfId="0" applyNumberFormat="1" applyFont="1" applyBorder="1" applyAlignment="1">
      <alignment horizontal="center"/>
    </xf>
    <xf numFmtId="0" fontId="31" fillId="0" borderId="12" xfId="0" applyFont="1" applyBorder="1" applyAlignment="1">
      <alignment horizontal="center"/>
    </xf>
    <xf numFmtId="0" fontId="2" fillId="0" borderId="12" xfId="0" applyFont="1" applyBorder="1" applyAlignment="1">
      <alignment horizontal="center"/>
    </xf>
    <xf numFmtId="2" fontId="4" fillId="0" borderId="0" xfId="0" applyNumberFormat="1" applyFont="1"/>
    <xf numFmtId="2" fontId="8" fillId="0" borderId="1" xfId="1" applyNumberFormat="1" applyFont="1" applyBorder="1" applyAlignment="1">
      <alignment horizontal="center" vertical="center"/>
    </xf>
    <xf numFmtId="167" fontId="5" fillId="5" borderId="1" xfId="0" applyNumberFormat="1" applyFont="1" applyFill="1" applyBorder="1" applyAlignment="1">
      <alignment horizontal="center" vertical="center"/>
    </xf>
    <xf numFmtId="167" fontId="23" fillId="0" borderId="1" xfId="0" applyNumberFormat="1" applyFont="1" applyBorder="1" applyAlignment="1">
      <alignment horizontal="center"/>
    </xf>
    <xf numFmtId="0" fontId="0" fillId="14" borderId="29" xfId="0" applyFill="1" applyBorder="1" applyAlignment="1">
      <alignment horizontal="center"/>
    </xf>
    <xf numFmtId="0" fontId="0" fillId="14" borderId="30" xfId="0" applyFill="1" applyBorder="1" applyAlignment="1">
      <alignment horizontal="center"/>
    </xf>
    <xf numFmtId="0" fontId="0" fillId="14" borderId="31" xfId="0" applyFill="1" applyBorder="1" applyAlignment="1">
      <alignment horizontal="center"/>
    </xf>
    <xf numFmtId="0" fontId="23" fillId="15" borderId="0" xfId="0" applyFont="1" applyFill="1" applyAlignment="1">
      <alignment horizontal="center"/>
    </xf>
    <xf numFmtId="0" fontId="9" fillId="14" borderId="3" xfId="0" applyFont="1" applyFill="1" applyBorder="1"/>
    <xf numFmtId="0" fontId="9" fillId="14" borderId="4" xfId="0" applyFont="1" applyFill="1" applyBorder="1"/>
    <xf numFmtId="0" fontId="9" fillId="14" borderId="33" xfId="0" applyFont="1" applyFill="1" applyBorder="1"/>
    <xf numFmtId="0" fontId="23" fillId="15" borderId="0" xfId="0" applyFont="1" applyFill="1" applyAlignment="1">
      <alignment horizontal="center" vertical="center"/>
    </xf>
    <xf numFmtId="0" fontId="9" fillId="14" borderId="1" xfId="0" applyFont="1" applyFill="1" applyBorder="1" applyAlignment="1">
      <alignment horizontal="center"/>
    </xf>
    <xf numFmtId="0" fontId="23" fillId="15" borderId="10" xfId="0" applyFont="1" applyFill="1" applyBorder="1" applyAlignment="1">
      <alignment horizontal="center" vertical="center"/>
    </xf>
    <xf numFmtId="0" fontId="23" fillId="15" borderId="23" xfId="0" applyFont="1" applyFill="1" applyBorder="1" applyAlignment="1">
      <alignment horizontal="center" vertical="center"/>
    </xf>
    <xf numFmtId="0" fontId="23" fillId="15" borderId="24" xfId="0" applyFont="1" applyFill="1" applyBorder="1" applyAlignment="1">
      <alignment horizontal="center" vertical="center"/>
    </xf>
    <xf numFmtId="0" fontId="0" fillId="14" borderId="3" xfId="0" applyFill="1" applyBorder="1" applyAlignment="1">
      <alignment horizontal="center"/>
    </xf>
    <xf numFmtId="0" fontId="0" fillId="14" borderId="4" xfId="0" applyFill="1" applyBorder="1" applyAlignment="1">
      <alignment horizontal="center"/>
    </xf>
    <xf numFmtId="0" fontId="0" fillId="14" borderId="33" xfId="0" applyFill="1" applyBorder="1" applyAlignment="1">
      <alignment horizontal="center"/>
    </xf>
    <xf numFmtId="0" fontId="23" fillId="15" borderId="22" xfId="0" applyFont="1" applyFill="1" applyBorder="1" applyAlignment="1">
      <alignment horizontal="center" vertical="center"/>
    </xf>
    <xf numFmtId="0" fontId="0" fillId="10" borderId="29" xfId="0" applyFill="1" applyBorder="1" applyAlignment="1">
      <alignment horizontal="center"/>
    </xf>
    <xf numFmtId="0" fontId="0" fillId="10" borderId="30" xfId="0" applyFill="1" applyBorder="1" applyAlignment="1">
      <alignment horizontal="center"/>
    </xf>
    <xf numFmtId="0" fontId="0" fillId="10" borderId="31" xfId="0" applyFill="1" applyBorder="1" applyAlignment="1">
      <alignment horizontal="center"/>
    </xf>
    <xf numFmtId="0" fontId="23" fillId="15" borderId="22" xfId="0" applyFont="1" applyFill="1" applyBorder="1" applyAlignment="1">
      <alignment horizontal="center"/>
    </xf>
    <xf numFmtId="0" fontId="23" fillId="15" borderId="23" xfId="0" applyFont="1" applyFill="1" applyBorder="1" applyAlignment="1">
      <alignment horizontal="center"/>
    </xf>
    <xf numFmtId="0" fontId="23" fillId="15" borderId="24" xfId="0" applyFont="1" applyFill="1" applyBorder="1" applyAlignment="1">
      <alignment horizontal="center"/>
    </xf>
    <xf numFmtId="0" fontId="23" fillId="15" borderId="26" xfId="0" applyFont="1" applyFill="1" applyBorder="1" applyAlignment="1">
      <alignment horizontal="center"/>
    </xf>
    <xf numFmtId="0" fontId="23" fillId="15" borderId="27" xfId="0" applyFont="1" applyFill="1" applyBorder="1" applyAlignment="1">
      <alignment horizontal="center"/>
    </xf>
    <xf numFmtId="0" fontId="23" fillId="15" borderId="28" xfId="0" applyFont="1"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10" borderId="33" xfId="0" applyFill="1" applyBorder="1" applyAlignment="1">
      <alignment horizontal="center"/>
    </xf>
    <xf numFmtId="0" fontId="9" fillId="10" borderId="3" xfId="0" applyFont="1" applyFill="1" applyBorder="1" applyAlignment="1">
      <alignment horizontal="center"/>
    </xf>
    <xf numFmtId="0" fontId="9" fillId="10" borderId="4" xfId="0" applyFont="1" applyFill="1" applyBorder="1" applyAlignment="1">
      <alignment horizontal="center"/>
    </xf>
    <xf numFmtId="0" fontId="9" fillId="10" borderId="2" xfId="0" applyFont="1" applyFill="1" applyBorder="1" applyAlignment="1">
      <alignment horizontal="center"/>
    </xf>
    <xf numFmtId="0" fontId="23" fillId="15" borderId="3" xfId="0" applyFont="1" applyFill="1" applyBorder="1" applyAlignment="1">
      <alignment horizontal="center" vertical="center"/>
    </xf>
    <xf numFmtId="0" fontId="23" fillId="15" borderId="4" xfId="0" applyFont="1" applyFill="1" applyBorder="1" applyAlignment="1">
      <alignment horizontal="center" vertical="center"/>
    </xf>
    <xf numFmtId="0" fontId="23" fillId="15" borderId="2" xfId="0" applyFont="1" applyFill="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9" fillId="10" borderId="33" xfId="0" applyFont="1" applyFill="1" applyBorder="1" applyAlignment="1">
      <alignment horizontal="center"/>
    </xf>
    <xf numFmtId="0" fontId="23" fillId="15" borderId="1" xfId="0" applyFont="1" applyFill="1" applyBorder="1" applyAlignment="1">
      <alignment horizontal="center"/>
    </xf>
    <xf numFmtId="0" fontId="0" fillId="10" borderId="2" xfId="0" applyFill="1" applyBorder="1" applyAlignment="1">
      <alignment horizontal="center"/>
    </xf>
    <xf numFmtId="0" fontId="3"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xf>
    <xf numFmtId="0" fontId="29" fillId="0" borderId="0" xfId="0" applyFont="1" applyAlignment="1">
      <alignment horizontal="center"/>
    </xf>
    <xf numFmtId="0" fontId="2" fillId="0" borderId="1" xfId="0" applyFont="1" applyBorder="1" applyAlignment="1">
      <alignment horizontal="center" vertical="center"/>
    </xf>
    <xf numFmtId="0" fontId="8" fillId="11" borderId="3" xfId="1" applyFont="1" applyFill="1" applyBorder="1" applyAlignment="1">
      <alignment horizontal="center" vertical="center"/>
    </xf>
    <xf numFmtId="0" fontId="8" fillId="11" borderId="2" xfId="1" applyFont="1" applyFill="1" applyBorder="1" applyAlignment="1">
      <alignment horizontal="center" vertical="center"/>
    </xf>
    <xf numFmtId="17" fontId="5" fillId="4" borderId="3" xfId="0" applyNumberFormat="1" applyFont="1" applyFill="1" applyBorder="1" applyAlignment="1">
      <alignment horizontal="center" vertical="center"/>
    </xf>
    <xf numFmtId="0" fontId="5" fillId="4" borderId="4" xfId="0" applyFont="1" applyFill="1" applyBorder="1" applyAlignment="1">
      <alignment horizontal="center" vertical="center"/>
    </xf>
    <xf numFmtId="0" fontId="5" fillId="4" borderId="34" xfId="0" applyFont="1" applyFill="1" applyBorder="1" applyAlignment="1">
      <alignment horizontal="center" vertical="center"/>
    </xf>
    <xf numFmtId="4" fontId="5" fillId="5" borderId="3" xfId="0" applyNumberFormat="1" applyFont="1" applyFill="1" applyBorder="1" applyAlignment="1">
      <alignment horizontal="center" vertical="center"/>
    </xf>
    <xf numFmtId="4" fontId="5" fillId="5" borderId="4" xfId="0" applyNumberFormat="1" applyFont="1" applyFill="1" applyBorder="1" applyAlignment="1">
      <alignment horizontal="center" vertical="center"/>
    </xf>
    <xf numFmtId="4" fontId="5" fillId="5" borderId="2" xfId="0" applyNumberFormat="1" applyFont="1" applyFill="1" applyBorder="1" applyAlignment="1">
      <alignment horizontal="center" vertical="center"/>
    </xf>
    <xf numFmtId="17" fontId="5"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0" borderId="3" xfId="0" applyFont="1" applyBorder="1" applyAlignment="1">
      <alignment horizontal="center"/>
    </xf>
    <xf numFmtId="0" fontId="5" fillId="0" borderId="4" xfId="0" applyFont="1" applyBorder="1" applyAlignment="1">
      <alignment horizontal="center"/>
    </xf>
    <xf numFmtId="0" fontId="5" fillId="0" borderId="2" xfId="0" applyFont="1" applyBorder="1" applyAlignment="1">
      <alignment horizontal="center"/>
    </xf>
    <xf numFmtId="17" fontId="7" fillId="4" borderId="1" xfId="1" applyNumberFormat="1" applyFont="1" applyFill="1" applyBorder="1" applyAlignment="1">
      <alignment horizontal="center" vertical="center" wrapText="1"/>
    </xf>
    <xf numFmtId="17" fontId="7" fillId="4" borderId="7" xfId="1" applyNumberFormat="1" applyFont="1" applyFill="1" applyBorder="1" applyAlignment="1">
      <alignment horizontal="center" vertical="center" wrapText="1"/>
    </xf>
    <xf numFmtId="17" fontId="7" fillId="4" borderId="5" xfId="1" applyNumberFormat="1" applyFont="1" applyFill="1" applyBorder="1" applyAlignment="1">
      <alignment horizontal="center" vertical="center" wrapText="1"/>
    </xf>
    <xf numFmtId="0" fontId="5" fillId="0" borderId="1" xfId="0" applyFont="1" applyBorder="1" applyAlignment="1">
      <alignment horizont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17" fontId="7" fillId="4" borderId="3" xfId="1" applyNumberFormat="1" applyFont="1" applyFill="1" applyBorder="1" applyAlignment="1">
      <alignment horizontal="center" vertical="center" wrapText="1"/>
    </xf>
    <xf numFmtId="17" fontId="7" fillId="4" borderId="2" xfId="1" applyNumberFormat="1" applyFont="1" applyFill="1" applyBorder="1" applyAlignment="1">
      <alignment horizontal="center" vertical="center" wrapText="1"/>
    </xf>
    <xf numFmtId="17" fontId="7" fillId="4" borderId="4" xfId="1" applyNumberFormat="1" applyFont="1" applyFill="1" applyBorder="1" applyAlignment="1">
      <alignment horizontal="center" vertical="center" wrapText="1"/>
    </xf>
    <xf numFmtId="0" fontId="7" fillId="4" borderId="3" xfId="1" applyFont="1" applyFill="1" applyBorder="1" applyAlignment="1">
      <alignment horizontal="center" vertical="center" wrapText="1"/>
    </xf>
    <xf numFmtId="0" fontId="7" fillId="4" borderId="2" xfId="1" applyFont="1" applyFill="1" applyBorder="1" applyAlignment="1">
      <alignment horizontal="center" vertical="center" wrapText="1"/>
    </xf>
    <xf numFmtId="0" fontId="3" fillId="8" borderId="1" xfId="0" applyFont="1" applyFill="1" applyBorder="1" applyAlignment="1">
      <alignment horizontal="center" vertical="center"/>
    </xf>
    <xf numFmtId="0" fontId="7" fillId="4" borderId="1" xfId="1" applyFont="1" applyFill="1" applyBorder="1" applyAlignment="1">
      <alignment horizontal="center" vertical="center" wrapText="1"/>
    </xf>
    <xf numFmtId="0" fontId="3" fillId="7" borderId="18" xfId="0" applyFont="1" applyFill="1" applyBorder="1" applyAlignment="1">
      <alignment horizontal="left" vertical="center"/>
    </xf>
    <xf numFmtId="0" fontId="3" fillId="7" borderId="35" xfId="0" applyFont="1" applyFill="1" applyBorder="1" applyAlignment="1">
      <alignment horizontal="left" vertical="center"/>
    </xf>
    <xf numFmtId="3" fontId="5" fillId="5" borderId="3" xfId="0" applyNumberFormat="1" applyFont="1" applyFill="1" applyBorder="1" applyAlignment="1">
      <alignment horizontal="center" vertical="center"/>
    </xf>
    <xf numFmtId="3" fontId="5" fillId="5" borderId="4" xfId="0" applyNumberFormat="1" applyFont="1" applyFill="1" applyBorder="1" applyAlignment="1">
      <alignment horizontal="center" vertical="center"/>
    </xf>
    <xf numFmtId="3" fontId="5" fillId="5" borderId="2" xfId="0" applyNumberFormat="1" applyFont="1" applyFill="1" applyBorder="1" applyAlignment="1">
      <alignment horizontal="center" vertical="center"/>
    </xf>
    <xf numFmtId="17" fontId="7" fillId="13" borderId="1" xfId="0" applyNumberFormat="1" applyFont="1" applyFill="1" applyBorder="1" applyAlignment="1">
      <alignment horizontal="center" vertical="center"/>
    </xf>
    <xf numFmtId="0" fontId="13" fillId="0" borderId="3" xfId="0" applyFont="1" applyBorder="1" applyAlignment="1">
      <alignment horizontal="left" vertical="center" wrapText="1"/>
    </xf>
    <xf numFmtId="0" fontId="13" fillId="0" borderId="2" xfId="0" applyFont="1" applyBorder="1" applyAlignment="1">
      <alignment horizontal="left" vertical="center" wrapText="1"/>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8" xfId="0" applyFont="1" applyFill="1" applyBorder="1" applyAlignment="1">
      <alignment horizontal="center" vertical="center"/>
    </xf>
    <xf numFmtId="0" fontId="5" fillId="5" borderId="2" xfId="0" applyFont="1" applyFill="1" applyBorder="1" applyAlignment="1">
      <alignment horizontal="center" vertical="center"/>
    </xf>
    <xf numFmtId="0" fontId="19" fillId="13" borderId="1" xfId="0" applyFont="1" applyFill="1" applyBorder="1" applyAlignment="1">
      <alignment horizontal="left" vertical="center"/>
    </xf>
    <xf numFmtId="0" fontId="7" fillId="13" borderId="1" xfId="0" applyFont="1" applyFill="1" applyBorder="1" applyAlignment="1">
      <alignment horizontal="center" vertical="center"/>
    </xf>
    <xf numFmtId="0" fontId="7" fillId="9" borderId="3" xfId="0" applyFont="1" applyFill="1" applyBorder="1" applyAlignment="1">
      <alignment horizontal="center" vertical="center"/>
    </xf>
    <xf numFmtId="0" fontId="7" fillId="9"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8" fillId="10" borderId="3" xfId="1" applyFont="1" applyFill="1" applyBorder="1" applyAlignment="1">
      <alignment horizontal="center" vertical="center"/>
    </xf>
    <xf numFmtId="0" fontId="8" fillId="10" borderId="2" xfId="1" applyFont="1" applyFill="1" applyBorder="1" applyAlignment="1">
      <alignment horizontal="center" vertical="center"/>
    </xf>
    <xf numFmtId="17" fontId="5" fillId="4" borderId="3" xfId="0" applyNumberFormat="1" applyFont="1" applyFill="1" applyBorder="1" applyAlignment="1">
      <alignment horizontal="center"/>
    </xf>
    <xf numFmtId="0" fontId="5" fillId="4" borderId="4" xfId="0" applyFont="1" applyFill="1" applyBorder="1" applyAlignment="1">
      <alignment horizontal="center"/>
    </xf>
    <xf numFmtId="0" fontId="5" fillId="4" borderId="2" xfId="0" applyFont="1" applyFill="1" applyBorder="1" applyAlignment="1">
      <alignment horizontal="center"/>
    </xf>
    <xf numFmtId="0" fontId="5" fillId="4" borderId="7"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7" fillId="4" borderId="4" xfId="1" applyFont="1" applyFill="1" applyBorder="1" applyAlignment="1">
      <alignment horizontal="center" vertical="center" wrapText="1"/>
    </xf>
    <xf numFmtId="0" fontId="7" fillId="4" borderId="17" xfId="1" applyFont="1" applyFill="1" applyBorder="1" applyAlignment="1">
      <alignment horizontal="center" vertical="center" wrapText="1"/>
    </xf>
    <xf numFmtId="0" fontId="7" fillId="4" borderId="15" xfId="1" applyFont="1" applyFill="1" applyBorder="1" applyAlignment="1">
      <alignment horizontal="center" vertical="center" wrapText="1"/>
    </xf>
    <xf numFmtId="0" fontId="7" fillId="4" borderId="18" xfId="1" applyFont="1" applyFill="1" applyBorder="1" applyAlignment="1">
      <alignment horizontal="center" vertical="center" wrapText="1"/>
    </xf>
    <xf numFmtId="17" fontId="7" fillId="4" borderId="20" xfId="1" applyNumberFormat="1" applyFont="1" applyFill="1" applyBorder="1" applyAlignment="1">
      <alignment horizontal="center" vertical="center" wrapText="1"/>
    </xf>
    <xf numFmtId="17" fontId="7" fillId="4" borderId="21" xfId="1" applyNumberFormat="1" applyFont="1" applyFill="1" applyBorder="1" applyAlignment="1">
      <alignment horizontal="center" vertical="center" wrapText="1"/>
    </xf>
    <xf numFmtId="0" fontId="3" fillId="3" borderId="3" xfId="0" applyFont="1" applyFill="1" applyBorder="1" applyAlignment="1">
      <alignment horizontal="left"/>
    </xf>
    <xf numFmtId="0" fontId="3" fillId="3" borderId="4" xfId="0" applyFont="1" applyFill="1" applyBorder="1" applyAlignment="1">
      <alignment horizontal="left"/>
    </xf>
    <xf numFmtId="0" fontId="3" fillId="3" borderId="2" xfId="0" applyFont="1" applyFill="1" applyBorder="1" applyAlignment="1">
      <alignment horizontal="left"/>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2" xfId="0" applyFont="1" applyFill="1" applyBorder="1" applyAlignment="1">
      <alignment horizontal="center" vertical="center"/>
    </xf>
    <xf numFmtId="0" fontId="7" fillId="4" borderId="7" xfId="1" applyFont="1" applyFill="1" applyBorder="1" applyAlignment="1">
      <alignment horizontal="center" vertical="center" wrapText="1"/>
    </xf>
    <xf numFmtId="0" fontId="7" fillId="4" borderId="5" xfId="1" applyFont="1" applyFill="1" applyBorder="1" applyAlignment="1">
      <alignment horizontal="center" vertical="center" wrapText="1"/>
    </xf>
    <xf numFmtId="0" fontId="5" fillId="9" borderId="3"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7" xfId="0" applyFont="1" applyFill="1" applyBorder="1" applyAlignment="1">
      <alignment horizontal="center" vertical="center"/>
    </xf>
    <xf numFmtId="0" fontId="5" fillId="9" borderId="5" xfId="0" applyFont="1" applyFill="1" applyBorder="1" applyAlignment="1">
      <alignment horizontal="center" vertical="center"/>
    </xf>
    <xf numFmtId="17" fontId="5" fillId="9" borderId="3"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0" borderId="1" xfId="0" applyFont="1" applyBorder="1" applyAlignment="1">
      <alignment horizontal="center" vertical="center"/>
    </xf>
    <xf numFmtId="0" fontId="10" fillId="0" borderId="1" xfId="0" applyFont="1" applyBorder="1" applyAlignment="1">
      <alignment horizontal="center" vertical="center"/>
    </xf>
    <xf numFmtId="17" fontId="5" fillId="9" borderId="1" xfId="0" applyNumberFormat="1" applyFont="1" applyFill="1" applyBorder="1" applyAlignment="1">
      <alignment horizontal="center"/>
    </xf>
    <xf numFmtId="0" fontId="5" fillId="9" borderId="1" xfId="0" applyFont="1" applyFill="1" applyBorder="1" applyAlignment="1">
      <alignment horizontal="center"/>
    </xf>
    <xf numFmtId="0" fontId="5" fillId="9" borderId="1" xfId="0" applyFont="1" applyFill="1" applyBorder="1" applyAlignment="1">
      <alignment horizontal="center" vertical="center"/>
    </xf>
    <xf numFmtId="0" fontId="5" fillId="9" borderId="3" xfId="0" applyFont="1" applyFill="1" applyBorder="1" applyAlignment="1">
      <alignment horizontal="center"/>
    </xf>
    <xf numFmtId="0" fontId="5" fillId="9" borderId="2" xfId="0" applyFont="1" applyFill="1" applyBorder="1" applyAlignment="1">
      <alignment horizontal="center"/>
    </xf>
    <xf numFmtId="17" fontId="5" fillId="9" borderId="3" xfId="0" applyNumberFormat="1" applyFont="1" applyFill="1" applyBorder="1" applyAlignment="1">
      <alignment horizontal="center"/>
    </xf>
    <xf numFmtId="0" fontId="5" fillId="9" borderId="4" xfId="0" applyFont="1" applyFill="1" applyBorder="1" applyAlignment="1">
      <alignment horizontal="center"/>
    </xf>
    <xf numFmtId="0" fontId="3" fillId="13" borderId="1" xfId="0" applyFont="1" applyFill="1" applyBorder="1" applyAlignment="1">
      <alignment horizontal="left" vertical="center"/>
    </xf>
    <xf numFmtId="0" fontId="3" fillId="8" borderId="1" xfId="0" applyFont="1" applyFill="1" applyBorder="1" applyAlignment="1">
      <alignment horizontal="left" vertical="center"/>
    </xf>
    <xf numFmtId="0" fontId="5" fillId="4" borderId="19" xfId="0" applyFont="1" applyFill="1" applyBorder="1" applyAlignment="1">
      <alignment horizontal="center" vertical="center"/>
    </xf>
    <xf numFmtId="0" fontId="5" fillId="4" borderId="8" xfId="0" applyFont="1" applyFill="1" applyBorder="1" applyAlignment="1">
      <alignment horizontal="center" vertical="center"/>
    </xf>
    <xf numFmtId="0" fontId="11" fillId="6" borderId="1" xfId="0" applyFont="1" applyFill="1" applyBorder="1" applyAlignment="1">
      <alignment horizontal="left" vertical="center"/>
    </xf>
    <xf numFmtId="4" fontId="10" fillId="5" borderId="3" xfId="0" applyNumberFormat="1" applyFont="1" applyFill="1" applyBorder="1" applyAlignment="1">
      <alignment horizontal="center" vertical="center"/>
    </xf>
    <xf numFmtId="4" fontId="10" fillId="5" borderId="4" xfId="0" applyNumberFormat="1" applyFont="1" applyFill="1" applyBorder="1" applyAlignment="1">
      <alignment horizontal="center" vertical="center"/>
    </xf>
    <xf numFmtId="4" fontId="10" fillId="5" borderId="2" xfId="0" applyNumberFormat="1" applyFont="1" applyFill="1" applyBorder="1" applyAlignment="1">
      <alignment horizontal="center" vertical="center"/>
    </xf>
    <xf numFmtId="17" fontId="5" fillId="4" borderId="1" xfId="0" applyNumberFormat="1" applyFont="1" applyFill="1" applyBorder="1" applyAlignment="1">
      <alignment horizontal="center"/>
    </xf>
    <xf numFmtId="0" fontId="5" fillId="4" borderId="1" xfId="0" applyFont="1" applyFill="1" applyBorder="1" applyAlignment="1">
      <alignment horizontal="center"/>
    </xf>
    <xf numFmtId="0" fontId="5" fillId="4" borderId="1"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19" xfId="0" applyFont="1" applyBorder="1" applyAlignment="1">
      <alignment horizontal="center" vertical="center"/>
    </xf>
    <xf numFmtId="0" fontId="4" fillId="0" borderId="5" xfId="0" applyFont="1" applyBorder="1" applyAlignment="1">
      <alignment horizontal="center" vertical="center"/>
    </xf>
    <xf numFmtId="4" fontId="8" fillId="0" borderId="7" xfId="1" applyNumberFormat="1" applyFont="1" applyBorder="1" applyAlignment="1">
      <alignment horizontal="center" vertical="center"/>
    </xf>
    <xf numFmtId="4" fontId="8" fillId="0" borderId="19" xfId="1" applyNumberFormat="1" applyFont="1" applyBorder="1" applyAlignment="1">
      <alignment horizontal="center" vertical="center"/>
    </xf>
    <xf numFmtId="4" fontId="8" fillId="0" borderId="5" xfId="1" applyNumberFormat="1" applyFont="1" applyBorder="1" applyAlignment="1">
      <alignment horizontal="center" vertical="center"/>
    </xf>
    <xf numFmtId="0" fontId="4" fillId="0" borderId="1" xfId="0" applyFont="1" applyBorder="1" applyAlignment="1">
      <alignment horizontal="center" vertical="center"/>
    </xf>
    <xf numFmtId="0" fontId="8" fillId="0" borderId="7" xfId="0" applyFont="1" applyBorder="1" applyAlignment="1">
      <alignment horizontal="center" vertical="center"/>
    </xf>
    <xf numFmtId="0" fontId="8" fillId="0" borderId="19" xfId="0" applyFont="1" applyBorder="1" applyAlignment="1">
      <alignment horizontal="center" vertical="center"/>
    </xf>
    <xf numFmtId="0" fontId="8" fillId="0" borderId="5" xfId="0" applyFont="1" applyBorder="1" applyAlignment="1">
      <alignment horizontal="center" vertical="center"/>
    </xf>
    <xf numFmtId="3" fontId="8" fillId="0" borderId="7" xfId="0" applyNumberFormat="1" applyFont="1" applyBorder="1" applyAlignment="1">
      <alignment horizontal="center" vertical="center"/>
    </xf>
    <xf numFmtId="3" fontId="8" fillId="0" borderId="7" xfId="1" applyNumberFormat="1" applyFont="1" applyBorder="1" applyAlignment="1">
      <alignment horizontal="center" vertical="center"/>
    </xf>
    <xf numFmtId="3" fontId="8" fillId="0" borderId="19" xfId="1" applyNumberFormat="1" applyFont="1" applyBorder="1" applyAlignment="1">
      <alignment horizontal="center" vertical="center"/>
    </xf>
    <xf numFmtId="3" fontId="8" fillId="0" borderId="5" xfId="1" applyNumberFormat="1" applyFont="1" applyBorder="1" applyAlignment="1">
      <alignment horizontal="center" vertical="center"/>
    </xf>
    <xf numFmtId="0" fontId="8" fillId="0" borderId="7" xfId="1" applyFont="1" applyBorder="1" applyAlignment="1">
      <alignment horizontal="center" vertical="center"/>
    </xf>
    <xf numFmtId="0" fontId="8" fillId="0" borderId="19" xfId="1" applyFont="1" applyBorder="1" applyAlignment="1">
      <alignment horizontal="center" vertical="center"/>
    </xf>
    <xf numFmtId="0" fontId="8" fillId="0" borderId="5" xfId="1" applyFont="1" applyBorder="1" applyAlignment="1">
      <alignment horizontal="center" vertical="center"/>
    </xf>
    <xf numFmtId="0" fontId="8" fillId="0" borderId="7"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8" xfId="0" applyFont="1" applyBorder="1" applyAlignment="1">
      <alignment horizontal="center" vertical="center" wrapText="1"/>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2" xfId="0" applyFont="1" applyFill="1" applyBorder="1" applyAlignment="1">
      <alignment horizontal="left" vertical="center"/>
    </xf>
    <xf numFmtId="0" fontId="4" fillId="17" borderId="3" xfId="0" applyFont="1" applyFill="1" applyBorder="1" applyAlignment="1">
      <alignment horizontal="center" vertical="center"/>
    </xf>
    <xf numFmtId="0" fontId="4" fillId="17" borderId="4" xfId="0" applyFont="1" applyFill="1" applyBorder="1" applyAlignment="1">
      <alignment horizontal="center" vertical="center"/>
    </xf>
    <xf numFmtId="0" fontId="4" fillId="17" borderId="2" xfId="0" applyFont="1" applyFill="1" applyBorder="1" applyAlignment="1">
      <alignment horizontal="center" vertical="center"/>
    </xf>
    <xf numFmtId="3" fontId="4" fillId="0" borderId="7" xfId="0" applyNumberFormat="1" applyFont="1" applyBorder="1" applyAlignment="1">
      <alignment horizontal="center" vertical="center"/>
    </xf>
    <xf numFmtId="3" fontId="4" fillId="0" borderId="19" xfId="0" applyNumberFormat="1" applyFont="1" applyBorder="1" applyAlignment="1">
      <alignment horizontal="center" vertical="center"/>
    </xf>
    <xf numFmtId="3" fontId="4" fillId="0" borderId="5" xfId="0" applyNumberFormat="1" applyFont="1" applyBorder="1" applyAlignment="1">
      <alignment horizontal="center" vertical="center"/>
    </xf>
    <xf numFmtId="0" fontId="11" fillId="19" borderId="1" xfId="0" applyFont="1" applyFill="1" applyBorder="1" applyAlignment="1">
      <alignment horizontal="left" vertical="center"/>
    </xf>
    <xf numFmtId="0" fontId="12" fillId="2" borderId="9"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8" fillId="0" borderId="5" xfId="0" applyFont="1" applyBorder="1" applyAlignment="1">
      <alignment horizontal="center" vertical="center" wrapText="1"/>
    </xf>
    <xf numFmtId="0" fontId="4" fillId="18" borderId="3" xfId="0" applyFont="1" applyFill="1" applyBorder="1" applyAlignment="1">
      <alignment horizontal="center" vertical="center"/>
    </xf>
    <xf numFmtId="0" fontId="4" fillId="18" borderId="4" xfId="0" applyFont="1" applyFill="1" applyBorder="1" applyAlignment="1">
      <alignment horizontal="center" vertical="center"/>
    </xf>
    <xf numFmtId="0" fontId="4" fillId="18" borderId="2" xfId="0" applyFont="1" applyFill="1" applyBorder="1" applyAlignment="1">
      <alignment horizontal="center" vertical="center"/>
    </xf>
    <xf numFmtId="0" fontId="12" fillId="2" borderId="5" xfId="0" applyFont="1" applyFill="1" applyBorder="1" applyAlignment="1">
      <alignment horizontal="center" vertical="center" wrapText="1"/>
    </xf>
    <xf numFmtId="43" fontId="5" fillId="5" borderId="3" xfId="5" applyFont="1" applyFill="1" applyBorder="1" applyAlignment="1">
      <alignment horizontal="center" vertical="center"/>
    </xf>
    <xf numFmtId="43" fontId="5" fillId="5" borderId="4" xfId="5" applyFont="1" applyFill="1" applyBorder="1" applyAlignment="1">
      <alignment horizontal="center" vertical="center"/>
    </xf>
    <xf numFmtId="43" fontId="5" fillId="5" borderId="2" xfId="5" applyFont="1" applyFill="1" applyBorder="1" applyAlignment="1">
      <alignment horizontal="center" vertical="center"/>
    </xf>
    <xf numFmtId="0" fontId="17" fillId="0" borderId="7" xfId="0" applyFont="1" applyBorder="1"/>
    <xf numFmtId="0" fontId="23" fillId="0" borderId="7" xfId="0"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11" borderId="0" xfId="0" applyFill="1"/>
    <xf numFmtId="0" fontId="2" fillId="0" borderId="2" xfId="0" applyFont="1" applyBorder="1" applyAlignment="1">
      <alignment vertical="center"/>
    </xf>
    <xf numFmtId="3" fontId="22" fillId="0" borderId="3" xfId="0" applyNumberFormat="1" applyFont="1" applyBorder="1" applyAlignment="1">
      <alignment horizontal="center" vertical="center"/>
    </xf>
    <xf numFmtId="0" fontId="2" fillId="0" borderId="21" xfId="0" applyFont="1" applyBorder="1" applyAlignment="1">
      <alignment vertical="center"/>
    </xf>
    <xf numFmtId="17" fontId="23" fillId="0" borderId="5" xfId="0" applyNumberFormat="1" applyFont="1" applyBorder="1" applyAlignment="1">
      <alignment horizontal="center" vertical="center"/>
    </xf>
    <xf numFmtId="17" fontId="22" fillId="0" borderId="5" xfId="0" applyNumberFormat="1" applyFont="1" applyBorder="1" applyAlignment="1">
      <alignment horizontal="center" vertical="center"/>
    </xf>
    <xf numFmtId="0" fontId="23" fillId="0" borderId="18" xfId="0" applyFont="1" applyBorder="1" applyAlignment="1">
      <alignment horizontal="center" vertical="center"/>
    </xf>
    <xf numFmtId="0" fontId="2" fillId="0" borderId="20" xfId="0" applyFont="1" applyBorder="1" applyAlignment="1">
      <alignment vertical="center"/>
    </xf>
    <xf numFmtId="0" fontId="22" fillId="0" borderId="7" xfId="0" applyFont="1" applyBorder="1" applyAlignment="1">
      <alignment horizontal="center"/>
    </xf>
    <xf numFmtId="1" fontId="22" fillId="0" borderId="7" xfId="0" applyNumberFormat="1" applyFont="1" applyBorder="1" applyAlignment="1">
      <alignment horizontal="center" vertical="center"/>
    </xf>
    <xf numFmtId="3" fontId="22" fillId="0" borderId="17" xfId="0" applyNumberFormat="1" applyFont="1" applyBorder="1" applyAlignment="1">
      <alignment horizontal="center" vertical="center"/>
    </xf>
    <xf numFmtId="0" fontId="0" fillId="20" borderId="0" xfId="0" applyFill="1"/>
    <xf numFmtId="0" fontId="33" fillId="17" borderId="2" xfId="0" applyFont="1" applyFill="1" applyBorder="1" applyAlignment="1">
      <alignment vertical="center"/>
    </xf>
    <xf numFmtId="3" fontId="22" fillId="0" borderId="3" xfId="0" applyNumberFormat="1" applyFont="1" applyBorder="1" applyAlignment="1">
      <alignment horizontal="center"/>
    </xf>
    <xf numFmtId="3" fontId="21" fillId="0" borderId="3" xfId="0" applyNumberFormat="1" applyFont="1" applyBorder="1" applyAlignment="1">
      <alignment horizontal="center"/>
    </xf>
    <xf numFmtId="3" fontId="23" fillId="0" borderId="7" xfId="0" applyNumberFormat="1" applyFont="1" applyBorder="1" applyAlignment="1">
      <alignment horizontal="center" vertical="center"/>
    </xf>
    <xf numFmtId="3" fontId="22" fillId="0" borderId="7" xfId="0" applyNumberFormat="1" applyFont="1" applyBorder="1" applyAlignment="1">
      <alignment horizontal="center" vertical="center"/>
    </xf>
    <xf numFmtId="3" fontId="23" fillId="0" borderId="17" xfId="0" applyNumberFormat="1" applyFont="1" applyBorder="1" applyAlignment="1">
      <alignment horizontal="center"/>
    </xf>
    <xf numFmtId="3" fontId="22" fillId="0" borderId="7" xfId="0" applyNumberFormat="1" applyFont="1" applyBorder="1" applyAlignment="1">
      <alignment horizontal="center"/>
    </xf>
    <xf numFmtId="3" fontId="22" fillId="0" borderId="17" xfId="0" applyNumberFormat="1" applyFont="1" applyBorder="1" applyAlignment="1">
      <alignment horizontal="center"/>
    </xf>
    <xf numFmtId="16" fontId="0" fillId="0" borderId="0" xfId="0" applyNumberFormat="1"/>
  </cellXfs>
  <cellStyles count="7">
    <cellStyle name="Comma" xfId="5" builtinId="3"/>
    <cellStyle name="Comma 3 2" xfId="2" xr:uid="{870033A2-68D7-434E-BD0E-9498C948BB14}"/>
    <cellStyle name="Normal" xfId="0" builtinId="0"/>
    <cellStyle name="Normal 2" xfId="1" xr:uid="{64227635-1201-43D2-B31F-562B0E984C3C}"/>
    <cellStyle name="Normal 2 2" xfId="6" xr:uid="{7906F0D0-C662-4F6C-8B38-4EA59B31229F}"/>
    <cellStyle name="Normal 3" xfId="3" xr:uid="{12AC629B-0B06-44A7-8ED6-DE18CFCFE700}"/>
    <cellStyle name="Normal 4" xfId="4" xr:uid="{3D56AB82-AFB0-4AC4-99CB-664E6547A7FA}"/>
  </cellStyles>
  <dxfs count="15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theme="1"/>
        <name val="ADPortsGroup"/>
        <family val="3"/>
        <scheme val="none"/>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dxf>
    <dxf>
      <font>
        <b/>
        <i val="0"/>
        <strike val="0"/>
        <condense val="0"/>
        <extend val="0"/>
        <outline val="0"/>
        <shadow val="0"/>
        <u val="none"/>
        <vertAlign val="baseline"/>
        <sz val="10"/>
        <color rgb="FFFF0000"/>
        <name val="ADPortsGroup"/>
        <family val="3"/>
        <scheme val="none"/>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DPortsGroup"/>
        <family val="3"/>
        <scheme val="none"/>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FF0000"/>
        <name val="ADPortsGroup"/>
        <family val="3"/>
        <scheme val="none"/>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DPortsGroup"/>
        <family val="3"/>
        <scheme val="none"/>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dxf>
    <dxf>
      <font>
        <b/>
        <i val="0"/>
        <strike val="0"/>
        <condense val="0"/>
        <extend val="0"/>
        <outline val="0"/>
        <shadow val="0"/>
        <u val="none"/>
        <vertAlign val="baseline"/>
        <sz val="10"/>
        <color rgb="FFFF0000"/>
        <name val="ADPortsGroup"/>
        <family val="3"/>
        <scheme val="none"/>
      </font>
      <numFmt numFmtId="3"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theme="1"/>
        <name val="ADPortsGroup"/>
        <family val="3"/>
        <scheme val="none"/>
      </font>
      <numFmt numFmtId="22" formatCode="mmm\-yy"/>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dxf>
    <dxf>
      <font>
        <b/>
        <i val="0"/>
        <strike val="0"/>
        <condense val="0"/>
        <extend val="0"/>
        <outline val="0"/>
        <shadow val="0"/>
        <u val="none"/>
        <vertAlign val="baseline"/>
        <sz val="10"/>
        <color rgb="FFFF0000"/>
        <name val="ADPortsGroup"/>
        <family val="3"/>
        <scheme val="none"/>
      </font>
      <numFmt numFmtId="3"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DPortsGroup"/>
        <family val="3"/>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DPortsGroup"/>
        <family val="3"/>
        <scheme val="none"/>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FF0000"/>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DPortsGroup"/>
        <family val="3"/>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s>
  <tableStyles count="0" defaultTableStyle="TableStyleMedium2" defaultPivotStyle="PivotStyleLight16"/>
  <colors>
    <mruColors>
      <color rgb="FFC6B9E9"/>
      <color rgb="FFF3A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pivotCacheDefinition" Target="pivotCache/pivotCacheDefinition18.xml"/><Relationship Id="rId21" Type="http://schemas.openxmlformats.org/officeDocument/2006/relationships/worksheet" Target="worksheets/sheet21.xml"/><Relationship Id="rId34" Type="http://schemas.openxmlformats.org/officeDocument/2006/relationships/pivotCacheDefinition" Target="pivotCache/pivotCacheDefinition13.xml"/><Relationship Id="rId42" Type="http://schemas.microsoft.com/office/2007/relationships/slicerCache" Target="slicerCaches/slicerCache2.xml"/><Relationship Id="rId47" Type="http://schemas.microsoft.com/office/2007/relationships/slicerCache" Target="slicerCaches/slicerCache7.xml"/><Relationship Id="rId50" Type="http://schemas.microsoft.com/office/2007/relationships/slicerCache" Target="slicerCaches/slicerCache10.xml"/><Relationship Id="rId55" Type="http://schemas.openxmlformats.org/officeDocument/2006/relationships/sharedStrings" Target="sharedStrings.xml"/><Relationship Id="rId63"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pivotCacheDefinition" Target="pivotCache/pivotCacheDefinition19.xml"/><Relationship Id="rId45" Type="http://schemas.microsoft.com/office/2007/relationships/slicerCache" Target="slicerCaches/slicerCache5.xml"/><Relationship Id="rId53" Type="http://schemas.openxmlformats.org/officeDocument/2006/relationships/connections" Target="connections.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microsoft.com/office/2007/relationships/slicerCache" Target="slicerCaches/slicerCache3.xml"/><Relationship Id="rId48" Type="http://schemas.microsoft.com/office/2007/relationships/slicerCache" Target="slicerCaches/slicerCache8.xml"/><Relationship Id="rId56" Type="http://schemas.openxmlformats.org/officeDocument/2006/relationships/sheetMetadata" Target="metadata.xml"/><Relationship Id="rId8" Type="http://schemas.openxmlformats.org/officeDocument/2006/relationships/worksheet" Target="worksheets/sheet8.xml"/><Relationship Id="rId51" Type="http://schemas.microsoft.com/office/2007/relationships/slicerCache" Target="slicerCaches/slicerCache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46" Type="http://schemas.microsoft.com/office/2007/relationships/slicerCache" Target="slicerCaches/slicerCache6.xml"/><Relationship Id="rId59" Type="http://schemas.openxmlformats.org/officeDocument/2006/relationships/customXml" Target="../customXml/item1.xml"/><Relationship Id="rId20" Type="http://schemas.openxmlformats.org/officeDocument/2006/relationships/worksheet" Target="worksheets/sheet20.xml"/><Relationship Id="rId41" Type="http://schemas.microsoft.com/office/2007/relationships/slicerCache" Target="slicerCaches/slicerCache1.xml"/><Relationship Id="rId54" Type="http://schemas.openxmlformats.org/officeDocument/2006/relationships/styles" Target="styles.xml"/><Relationship Id="rId62"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microsoft.com/office/2007/relationships/slicerCache" Target="slicerCaches/slicerCache9.xml"/><Relationship Id="rId57" Type="http://schemas.openxmlformats.org/officeDocument/2006/relationships/powerPivotData" Target="model/item.data"/><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microsoft.com/office/2007/relationships/slicerCache" Target="slicerCaches/slicerCache4.xml"/><Relationship Id="rId52" Type="http://schemas.openxmlformats.org/officeDocument/2006/relationships/theme" Target="theme/theme1.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pro.xlsx]Waste pivots!PivotTable8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Waste</a:t>
            </a:r>
            <a:r>
              <a:rPr lang="en-US" sz="1800" b="1" baseline="0"/>
              <a:t> generators by type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'Waste pivots'!$B$106:$B$107</c:f>
              <c:strCache>
                <c:ptCount val="1"/>
                <c:pt idx="0">
                  <c:v>General Waste (KG)</c:v>
                </c:pt>
              </c:strCache>
            </c:strRef>
          </c:tx>
          <c:spPr>
            <a:solidFill>
              <a:schemeClr val="accent1"/>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pivots'!$B$108:$B$118</c:f>
              <c:numCache>
                <c:formatCode>General</c:formatCode>
                <c:ptCount val="10"/>
                <c:pt idx="0">
                  <c:v>51662</c:v>
                </c:pt>
                <c:pt idx="1">
                  <c:v>272000</c:v>
                </c:pt>
                <c:pt idx="2">
                  <c:v>0</c:v>
                </c:pt>
                <c:pt idx="3">
                  <c:v>0</c:v>
                </c:pt>
                <c:pt idx="4">
                  <c:v>0</c:v>
                </c:pt>
                <c:pt idx="5">
                  <c:v>456478</c:v>
                </c:pt>
                <c:pt idx="6">
                  <c:v>0</c:v>
                </c:pt>
                <c:pt idx="8">
                  <c:v>1692088</c:v>
                </c:pt>
                <c:pt idx="9">
                  <c:v>288500</c:v>
                </c:pt>
              </c:numCache>
            </c:numRef>
          </c:val>
          <c:extLst>
            <c:ext xmlns:c16="http://schemas.microsoft.com/office/drawing/2014/chart" uri="{C3380CC4-5D6E-409C-BE32-E72D297353CC}">
              <c16:uniqueId val="{00000000-3CFE-452E-B161-C05A304C9048}"/>
            </c:ext>
          </c:extLst>
        </c:ser>
        <c:ser>
          <c:idx val="1"/>
          <c:order val="1"/>
          <c:tx>
            <c:strRef>
              <c:f>'Waste pivots'!$C$106:$C$107</c:f>
              <c:strCache>
                <c:ptCount val="1"/>
                <c:pt idx="0">
                  <c:v>General Waste (Tons)</c:v>
                </c:pt>
              </c:strCache>
            </c:strRef>
          </c:tx>
          <c:spPr>
            <a:solidFill>
              <a:schemeClr val="accent2"/>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pivots'!$C$108:$C$118</c:f>
              <c:numCache>
                <c:formatCode>General</c:formatCode>
                <c:ptCount val="10"/>
                <c:pt idx="7">
                  <c:v>0</c:v>
                </c:pt>
              </c:numCache>
            </c:numRef>
          </c:val>
          <c:extLst>
            <c:ext xmlns:c16="http://schemas.microsoft.com/office/drawing/2014/chart" uri="{C3380CC4-5D6E-409C-BE32-E72D297353CC}">
              <c16:uniqueId val="{0000002D-3CFE-452E-B161-C05A304C9048}"/>
            </c:ext>
          </c:extLst>
        </c:ser>
        <c:ser>
          <c:idx val="2"/>
          <c:order val="2"/>
          <c:tx>
            <c:strRef>
              <c:f>'Waste pivots'!$D$106:$D$107</c:f>
              <c:strCache>
                <c:ptCount val="1"/>
                <c:pt idx="0">
                  <c:v>Hazardous Waste (KG)</c:v>
                </c:pt>
              </c:strCache>
            </c:strRef>
          </c:tx>
          <c:spPr>
            <a:solidFill>
              <a:schemeClr val="accent3"/>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pivots'!$D$108:$D$118</c:f>
              <c:numCache>
                <c:formatCode>General</c:formatCode>
                <c:ptCount val="10"/>
                <c:pt idx="0">
                  <c:v>14685</c:v>
                </c:pt>
                <c:pt idx="1">
                  <c:v>0</c:v>
                </c:pt>
                <c:pt idx="2">
                  <c:v>0</c:v>
                </c:pt>
                <c:pt idx="3">
                  <c:v>0</c:v>
                </c:pt>
                <c:pt idx="4">
                  <c:v>0</c:v>
                </c:pt>
                <c:pt idx="5">
                  <c:v>16870</c:v>
                </c:pt>
                <c:pt idx="6">
                  <c:v>0</c:v>
                </c:pt>
                <c:pt idx="7">
                  <c:v>0</c:v>
                </c:pt>
                <c:pt idx="8">
                  <c:v>0</c:v>
                </c:pt>
                <c:pt idx="9">
                  <c:v>8000</c:v>
                </c:pt>
              </c:numCache>
            </c:numRef>
          </c:val>
          <c:extLst>
            <c:ext xmlns:c16="http://schemas.microsoft.com/office/drawing/2014/chart" uri="{C3380CC4-5D6E-409C-BE32-E72D297353CC}">
              <c16:uniqueId val="{0000002E-3CFE-452E-B161-C05A304C9048}"/>
            </c:ext>
          </c:extLst>
        </c:ser>
        <c:ser>
          <c:idx val="3"/>
          <c:order val="3"/>
          <c:tx>
            <c:strRef>
              <c:f>'Waste pivots'!$E$106:$E$107</c:f>
              <c:strCache>
                <c:ptCount val="1"/>
                <c:pt idx="0">
                  <c:v>Non-Hazardous Waste (KG)</c:v>
                </c:pt>
              </c:strCache>
            </c:strRef>
          </c:tx>
          <c:spPr>
            <a:solidFill>
              <a:schemeClr val="accent4"/>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pivots'!$E$108:$E$118</c:f>
              <c:numCache>
                <c:formatCode>General</c:formatCode>
                <c:ptCount val="10"/>
                <c:pt idx="0">
                  <c:v>86420</c:v>
                </c:pt>
                <c:pt idx="1">
                  <c:v>2073</c:v>
                </c:pt>
                <c:pt idx="2">
                  <c:v>29201</c:v>
                </c:pt>
                <c:pt idx="3">
                  <c:v>31400</c:v>
                </c:pt>
                <c:pt idx="4">
                  <c:v>1351707</c:v>
                </c:pt>
                <c:pt idx="5">
                  <c:v>639500</c:v>
                </c:pt>
                <c:pt idx="6">
                  <c:v>0</c:v>
                </c:pt>
                <c:pt idx="7">
                  <c:v>0</c:v>
                </c:pt>
                <c:pt idx="8">
                  <c:v>0</c:v>
                </c:pt>
                <c:pt idx="9">
                  <c:v>8000</c:v>
                </c:pt>
              </c:numCache>
            </c:numRef>
          </c:val>
          <c:extLst>
            <c:ext xmlns:c16="http://schemas.microsoft.com/office/drawing/2014/chart" uri="{C3380CC4-5D6E-409C-BE32-E72D297353CC}">
              <c16:uniqueId val="{0000002F-3CFE-452E-B161-C05A304C9048}"/>
            </c:ext>
          </c:extLst>
        </c:ser>
        <c:ser>
          <c:idx val="4"/>
          <c:order val="4"/>
          <c:tx>
            <c:strRef>
              <c:f>'Waste pivots'!$F$106:$F$107</c:f>
              <c:strCache>
                <c:ptCount val="1"/>
                <c:pt idx="0">
                  <c:v>Recycle  Non-Hazardous (KG)</c:v>
                </c:pt>
              </c:strCache>
            </c:strRef>
          </c:tx>
          <c:spPr>
            <a:solidFill>
              <a:schemeClr val="accent5"/>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pivots'!$F$108:$F$118</c:f>
              <c:numCache>
                <c:formatCode>General</c:formatCode>
                <c:ptCount val="10"/>
                <c:pt idx="0">
                  <c:v>3000</c:v>
                </c:pt>
                <c:pt idx="1">
                  <c:v>16321</c:v>
                </c:pt>
                <c:pt idx="2">
                  <c:v>0</c:v>
                </c:pt>
                <c:pt idx="3">
                  <c:v>1960</c:v>
                </c:pt>
                <c:pt idx="4">
                  <c:v>0</c:v>
                </c:pt>
                <c:pt idx="5">
                  <c:v>2361930</c:v>
                </c:pt>
                <c:pt idx="6">
                  <c:v>0</c:v>
                </c:pt>
                <c:pt idx="7">
                  <c:v>0</c:v>
                </c:pt>
                <c:pt idx="8">
                  <c:v>0</c:v>
                </c:pt>
                <c:pt idx="9">
                  <c:v>0</c:v>
                </c:pt>
              </c:numCache>
            </c:numRef>
          </c:val>
          <c:extLst>
            <c:ext xmlns:c16="http://schemas.microsoft.com/office/drawing/2014/chart" uri="{C3380CC4-5D6E-409C-BE32-E72D297353CC}">
              <c16:uniqueId val="{00000030-3CFE-452E-B161-C05A304C9048}"/>
            </c:ext>
          </c:extLst>
        </c:ser>
        <c:ser>
          <c:idx val="5"/>
          <c:order val="5"/>
          <c:tx>
            <c:strRef>
              <c:f>'Waste pivots'!$G$106:$G$107</c:f>
              <c:strCache>
                <c:ptCount val="1"/>
                <c:pt idx="0">
                  <c:v>Recycle Hazardous (KG)</c:v>
                </c:pt>
              </c:strCache>
            </c:strRef>
          </c:tx>
          <c:spPr>
            <a:solidFill>
              <a:schemeClr val="accent6"/>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pivots'!$G$108:$G$118</c:f>
              <c:numCache>
                <c:formatCode>General</c:formatCode>
                <c:ptCount val="10"/>
                <c:pt idx="0">
                  <c:v>0</c:v>
                </c:pt>
                <c:pt idx="1">
                  <c:v>0</c:v>
                </c:pt>
                <c:pt idx="2">
                  <c:v>0</c:v>
                </c:pt>
                <c:pt idx="3">
                  <c:v>0</c:v>
                </c:pt>
                <c:pt idx="4">
                  <c:v>0</c:v>
                </c:pt>
                <c:pt idx="5">
                  <c:v>33170</c:v>
                </c:pt>
                <c:pt idx="6">
                  <c:v>0</c:v>
                </c:pt>
                <c:pt idx="7">
                  <c:v>0</c:v>
                </c:pt>
                <c:pt idx="8">
                  <c:v>0</c:v>
                </c:pt>
                <c:pt idx="9">
                  <c:v>0</c:v>
                </c:pt>
              </c:numCache>
            </c:numRef>
          </c:val>
          <c:extLst>
            <c:ext xmlns:c16="http://schemas.microsoft.com/office/drawing/2014/chart" uri="{C3380CC4-5D6E-409C-BE32-E72D297353CC}">
              <c16:uniqueId val="{00000031-3CFE-452E-B161-C05A304C9048}"/>
            </c:ext>
          </c:extLst>
        </c:ser>
        <c:ser>
          <c:idx val="6"/>
          <c:order val="6"/>
          <c:tx>
            <c:strRef>
              <c:f>'Waste pivots'!$H$106:$H$107</c:f>
              <c:strCache>
                <c:ptCount val="1"/>
                <c:pt idx="0">
                  <c:v>Sewage (Liters)</c:v>
                </c:pt>
              </c:strCache>
            </c:strRef>
          </c:tx>
          <c:spPr>
            <a:solidFill>
              <a:schemeClr val="accent1">
                <a:lumMod val="60000"/>
              </a:schemeClr>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pivots'!$H$108:$H$118</c:f>
              <c:numCache>
                <c:formatCode>General</c:formatCode>
                <c:ptCount val="10"/>
                <c:pt idx="0">
                  <c:v>1059300</c:v>
                </c:pt>
                <c:pt idx="1">
                  <c:v>587000</c:v>
                </c:pt>
                <c:pt idx="2">
                  <c:v>9174098</c:v>
                </c:pt>
                <c:pt idx="3">
                  <c:v>2500</c:v>
                </c:pt>
                <c:pt idx="4">
                  <c:v>832583</c:v>
                </c:pt>
                <c:pt idx="5">
                  <c:v>0</c:v>
                </c:pt>
                <c:pt idx="6">
                  <c:v>0</c:v>
                </c:pt>
                <c:pt idx="7">
                  <c:v>0</c:v>
                </c:pt>
                <c:pt idx="8">
                  <c:v>918988</c:v>
                </c:pt>
                <c:pt idx="9">
                  <c:v>1003000</c:v>
                </c:pt>
              </c:numCache>
            </c:numRef>
          </c:val>
          <c:extLst>
            <c:ext xmlns:c16="http://schemas.microsoft.com/office/drawing/2014/chart" uri="{C3380CC4-5D6E-409C-BE32-E72D297353CC}">
              <c16:uniqueId val="{00000032-3CFE-452E-B161-C05A304C9048}"/>
            </c:ext>
          </c:extLst>
        </c:ser>
        <c:ser>
          <c:idx val="7"/>
          <c:order val="7"/>
          <c:tx>
            <c:strRef>
              <c:f>'Waste pivots'!$I$106:$I$107</c:f>
              <c:strCache>
                <c:ptCount val="1"/>
                <c:pt idx="0">
                  <c:v>Sludge (Liters)</c:v>
                </c:pt>
              </c:strCache>
            </c:strRef>
          </c:tx>
          <c:spPr>
            <a:solidFill>
              <a:schemeClr val="accent2">
                <a:lumMod val="60000"/>
              </a:schemeClr>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pivots'!$I$108:$I$118</c:f>
              <c:numCache>
                <c:formatCode>General</c:formatCode>
                <c:ptCount val="10"/>
                <c:pt idx="0">
                  <c:v>19000</c:v>
                </c:pt>
                <c:pt idx="1">
                  <c:v>70660</c:v>
                </c:pt>
                <c:pt idx="2">
                  <c:v>0</c:v>
                </c:pt>
                <c:pt idx="3">
                  <c:v>0</c:v>
                </c:pt>
                <c:pt idx="4">
                  <c:v>29552.5</c:v>
                </c:pt>
                <c:pt idx="5">
                  <c:v>4757510</c:v>
                </c:pt>
                <c:pt idx="6">
                  <c:v>0</c:v>
                </c:pt>
                <c:pt idx="7">
                  <c:v>0</c:v>
                </c:pt>
                <c:pt idx="8">
                  <c:v>0</c:v>
                </c:pt>
                <c:pt idx="9">
                  <c:v>0</c:v>
                </c:pt>
              </c:numCache>
            </c:numRef>
          </c:val>
          <c:extLst>
            <c:ext xmlns:c16="http://schemas.microsoft.com/office/drawing/2014/chart" uri="{C3380CC4-5D6E-409C-BE32-E72D297353CC}">
              <c16:uniqueId val="{00000033-3CFE-452E-B161-C05A304C9048}"/>
            </c:ext>
          </c:extLst>
        </c:ser>
        <c:ser>
          <c:idx val="8"/>
          <c:order val="8"/>
          <c:tx>
            <c:strRef>
              <c:f>'Waste pivots'!$J$106:$J$107</c:f>
              <c:strCache>
                <c:ptCount val="1"/>
                <c:pt idx="0">
                  <c:v>Trade Effluent (Liters)</c:v>
                </c:pt>
              </c:strCache>
            </c:strRef>
          </c:tx>
          <c:spPr>
            <a:solidFill>
              <a:schemeClr val="accent3">
                <a:lumMod val="60000"/>
              </a:schemeClr>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pivots'!$J$108:$J$118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34-3CFE-452E-B161-C05A304C9048}"/>
            </c:ext>
          </c:extLst>
        </c:ser>
        <c:ser>
          <c:idx val="9"/>
          <c:order val="9"/>
          <c:tx>
            <c:strRef>
              <c:f>'Waste pivots'!$K$106:$K$107</c:f>
              <c:strCache>
                <c:ptCount val="1"/>
                <c:pt idx="0">
                  <c:v>Used Oil (Liters)</c:v>
                </c:pt>
              </c:strCache>
            </c:strRef>
          </c:tx>
          <c:spPr>
            <a:solidFill>
              <a:schemeClr val="accent4">
                <a:lumMod val="60000"/>
              </a:schemeClr>
            </a:solidFill>
            <a:ln>
              <a:noFill/>
            </a:ln>
            <a:effectLst/>
          </c:spPr>
          <c:invertIfNegative val="0"/>
          <c:cat>
            <c:strRef>
              <c:f>'Waste pivots'!$A$108:$A$118</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pivots'!$K$108:$K$118</c:f>
              <c:numCache>
                <c:formatCode>General</c:formatCode>
                <c:ptCount val="10"/>
                <c:pt idx="0">
                  <c:v>36700</c:v>
                </c:pt>
                <c:pt idx="1">
                  <c:v>21832</c:v>
                </c:pt>
                <c:pt idx="2">
                  <c:v>959376</c:v>
                </c:pt>
                <c:pt idx="3">
                  <c:v>660</c:v>
                </c:pt>
                <c:pt idx="4">
                  <c:v>69488.5</c:v>
                </c:pt>
                <c:pt idx="5">
                  <c:v>0</c:v>
                </c:pt>
                <c:pt idx="6">
                  <c:v>0</c:v>
                </c:pt>
                <c:pt idx="7">
                  <c:v>0</c:v>
                </c:pt>
                <c:pt idx="8">
                  <c:v>0</c:v>
                </c:pt>
                <c:pt idx="9">
                  <c:v>0</c:v>
                </c:pt>
              </c:numCache>
            </c:numRef>
          </c:val>
          <c:extLst>
            <c:ext xmlns:c16="http://schemas.microsoft.com/office/drawing/2014/chart" uri="{C3380CC4-5D6E-409C-BE32-E72D297353CC}">
              <c16:uniqueId val="{00000037-3CFE-452E-B161-C05A304C9048}"/>
            </c:ext>
          </c:extLst>
        </c:ser>
        <c:dLbls>
          <c:showLegendKey val="0"/>
          <c:showVal val="0"/>
          <c:showCatName val="0"/>
          <c:showSerName val="0"/>
          <c:showPercent val="0"/>
          <c:showBubbleSize val="0"/>
        </c:dLbls>
        <c:gapWidth val="182"/>
        <c:axId val="708950143"/>
        <c:axId val="708951583"/>
      </c:barChart>
      <c:catAx>
        <c:axId val="70895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1583"/>
        <c:crosses val="autoZero"/>
        <c:auto val="1"/>
        <c:lblAlgn val="ctr"/>
        <c:lblOffset val="100"/>
        <c:noMultiLvlLbl val="0"/>
      </c:catAx>
      <c:valAx>
        <c:axId val="70895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5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pro.xlsx]water pivots!PivotTable12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Water</a:t>
            </a:r>
            <a:r>
              <a:rPr lang="en-US" sz="1600" b="1" baseline="0"/>
              <a:t> consumption by company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'water pivots'!$B$3</c:f>
              <c:strCache>
                <c:ptCount val="1"/>
                <c:pt idx="0">
                  <c:v>Total</c:v>
                </c:pt>
              </c:strCache>
            </c:strRef>
          </c:tx>
          <c:spPr>
            <a:solidFill>
              <a:schemeClr val="accent1"/>
            </a:solidFill>
            <a:ln>
              <a:noFill/>
            </a:ln>
            <a:effectLst/>
          </c:spPr>
          <c:invertIfNegative val="0"/>
          <c:cat>
            <c:strRef>
              <c:f>'water pivots'!$A$4:$A$15</c:f>
              <c:strCache>
                <c:ptCount val="11"/>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strCache>
            </c:strRef>
          </c:cat>
          <c:val>
            <c:numRef>
              <c:f>'water pivots'!$B$4:$B$15</c:f>
              <c:numCache>
                <c:formatCode>General</c:formatCode>
                <c:ptCount val="11"/>
                <c:pt idx="0">
                  <c:v>5467</c:v>
                </c:pt>
                <c:pt idx="1">
                  <c:v>44308.369999999995</c:v>
                </c:pt>
                <c:pt idx="2">
                  <c:v>6471</c:v>
                </c:pt>
                <c:pt idx="3">
                  <c:v>63835.267</c:v>
                </c:pt>
                <c:pt idx="4">
                  <c:v>0</c:v>
                </c:pt>
                <c:pt idx="5">
                  <c:v>998.8</c:v>
                </c:pt>
                <c:pt idx="6">
                  <c:v>414.93</c:v>
                </c:pt>
                <c:pt idx="7">
                  <c:v>86041.32</c:v>
                </c:pt>
                <c:pt idx="8">
                  <c:v>24.656930800000001</c:v>
                </c:pt>
                <c:pt idx="9">
                  <c:v>0</c:v>
                </c:pt>
                <c:pt idx="10">
                  <c:v>0</c:v>
                </c:pt>
              </c:numCache>
            </c:numRef>
          </c:val>
          <c:extLst>
            <c:ext xmlns:c16="http://schemas.microsoft.com/office/drawing/2014/chart" uri="{C3380CC4-5D6E-409C-BE32-E72D297353CC}">
              <c16:uniqueId val="{00000000-8E84-478F-B47B-E2ECF0642AEF}"/>
            </c:ext>
          </c:extLst>
        </c:ser>
        <c:dLbls>
          <c:showLegendKey val="0"/>
          <c:showVal val="0"/>
          <c:showCatName val="0"/>
          <c:showSerName val="0"/>
          <c:showPercent val="0"/>
          <c:showBubbleSize val="0"/>
        </c:dLbls>
        <c:gapWidth val="219"/>
        <c:overlap val="-27"/>
        <c:axId val="206772800"/>
        <c:axId val="206768480"/>
      </c:barChart>
      <c:catAx>
        <c:axId val="20677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8480"/>
        <c:crosses val="autoZero"/>
        <c:auto val="1"/>
        <c:lblAlgn val="ctr"/>
        <c:lblOffset val="100"/>
        <c:noMultiLvlLbl val="0"/>
      </c:catAx>
      <c:valAx>
        <c:axId val="2067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pro.xlsx]water pivots!PivotTable14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Highest water consumers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'water pivots'!$B$35</c:f>
              <c:strCache>
                <c:ptCount val="1"/>
                <c:pt idx="0">
                  <c:v>Total</c:v>
                </c:pt>
              </c:strCache>
            </c:strRef>
          </c:tx>
          <c:spPr>
            <a:solidFill>
              <a:schemeClr val="accent1"/>
            </a:solidFill>
            <a:ln>
              <a:noFill/>
            </a:ln>
            <a:effectLst/>
          </c:spPr>
          <c:invertIfNegative val="0"/>
          <c:cat>
            <c:strRef>
              <c:f>'water pivots'!$A$36:$A$47</c:f>
              <c:strCache>
                <c:ptCount val="11"/>
                <c:pt idx="0">
                  <c:v>Company H</c:v>
                </c:pt>
                <c:pt idx="1">
                  <c:v>Company D</c:v>
                </c:pt>
                <c:pt idx="2">
                  <c:v>Company B</c:v>
                </c:pt>
                <c:pt idx="3">
                  <c:v>Company C</c:v>
                </c:pt>
                <c:pt idx="4">
                  <c:v>Company A</c:v>
                </c:pt>
                <c:pt idx="5">
                  <c:v>Company F</c:v>
                </c:pt>
                <c:pt idx="6">
                  <c:v>Company G</c:v>
                </c:pt>
                <c:pt idx="7">
                  <c:v>Company I</c:v>
                </c:pt>
                <c:pt idx="8">
                  <c:v>Company E</c:v>
                </c:pt>
                <c:pt idx="9">
                  <c:v>Company K</c:v>
                </c:pt>
                <c:pt idx="10">
                  <c:v>Company J</c:v>
                </c:pt>
              </c:strCache>
            </c:strRef>
          </c:cat>
          <c:val>
            <c:numRef>
              <c:f>'water pivots'!$B$36:$B$47</c:f>
              <c:numCache>
                <c:formatCode>General</c:formatCode>
                <c:ptCount val="11"/>
                <c:pt idx="0">
                  <c:v>86041.32</c:v>
                </c:pt>
                <c:pt idx="1">
                  <c:v>63835.267</c:v>
                </c:pt>
                <c:pt idx="2">
                  <c:v>44308.369999999995</c:v>
                </c:pt>
                <c:pt idx="3">
                  <c:v>6471</c:v>
                </c:pt>
                <c:pt idx="4">
                  <c:v>5467</c:v>
                </c:pt>
                <c:pt idx="5">
                  <c:v>998.8</c:v>
                </c:pt>
                <c:pt idx="6">
                  <c:v>414.93</c:v>
                </c:pt>
                <c:pt idx="7">
                  <c:v>24.656930800000001</c:v>
                </c:pt>
                <c:pt idx="8">
                  <c:v>0</c:v>
                </c:pt>
                <c:pt idx="9">
                  <c:v>0</c:v>
                </c:pt>
                <c:pt idx="10">
                  <c:v>0</c:v>
                </c:pt>
              </c:numCache>
            </c:numRef>
          </c:val>
          <c:extLst>
            <c:ext xmlns:c16="http://schemas.microsoft.com/office/drawing/2014/chart" uri="{C3380CC4-5D6E-409C-BE32-E72D297353CC}">
              <c16:uniqueId val="{00000000-F064-40DA-8B9F-5B050D50E0C5}"/>
            </c:ext>
          </c:extLst>
        </c:ser>
        <c:dLbls>
          <c:showLegendKey val="0"/>
          <c:showVal val="0"/>
          <c:showCatName val="0"/>
          <c:showSerName val="0"/>
          <c:showPercent val="0"/>
          <c:showBubbleSize val="0"/>
        </c:dLbls>
        <c:gapWidth val="182"/>
        <c:axId val="206769920"/>
        <c:axId val="206774720"/>
      </c:barChart>
      <c:catAx>
        <c:axId val="2067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4720"/>
        <c:crosses val="autoZero"/>
        <c:auto val="1"/>
        <c:lblAlgn val="ctr"/>
        <c:lblOffset val="100"/>
        <c:noMultiLvlLbl val="0"/>
      </c:catAx>
      <c:valAx>
        <c:axId val="20677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pro.xlsx]fuel pivots!PivotTable15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Fuel type Consumption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92957130358707"/>
          <c:y val="0.15060185185185185"/>
          <c:w val="0.487829615048119"/>
          <c:h val="0.70959135316418775"/>
        </c:manualLayout>
      </c:layout>
      <c:barChart>
        <c:barDir val="bar"/>
        <c:grouping val="clustered"/>
        <c:varyColors val="0"/>
        <c:ser>
          <c:idx val="0"/>
          <c:order val="0"/>
          <c:tx>
            <c:strRef>
              <c:f>'fuel pivots'!$B$1</c:f>
              <c:strCache>
                <c:ptCount val="1"/>
                <c:pt idx="0">
                  <c:v>Total</c:v>
                </c:pt>
              </c:strCache>
            </c:strRef>
          </c:tx>
          <c:spPr>
            <a:solidFill>
              <a:schemeClr val="accent1"/>
            </a:solidFill>
            <a:ln>
              <a:noFill/>
            </a:ln>
            <a:effectLst/>
          </c:spPr>
          <c:invertIfNegative val="0"/>
          <c:cat>
            <c:strRef>
              <c:f>'fuel pivots'!$A$2:$A$14</c:f>
              <c:strCache>
                <c:ptCount val="12"/>
                <c:pt idx="0">
                  <c:v>AD Maritime</c:v>
                </c:pt>
                <c:pt idx="1">
                  <c:v>Diesel</c:v>
                </c:pt>
                <c:pt idx="2">
                  <c:v>DIVETECH</c:v>
                </c:pt>
                <c:pt idx="3">
                  <c:v>FEEDERS (Total)</c:v>
                </c:pt>
                <c:pt idx="4">
                  <c:v>High sulphur fuel oil</c:v>
                </c:pt>
                <c:pt idx="5">
                  <c:v>Low sulphur marine gas oil</c:v>
                </c:pt>
                <c:pt idx="6">
                  <c:v>Marine diesel oil</c:v>
                </c:pt>
                <c:pt idx="7">
                  <c:v>Marine Services</c:v>
                </c:pt>
                <c:pt idx="8">
                  <c:v>OFCO</c:v>
                </c:pt>
                <c:pt idx="9">
                  <c:v>OFFSHORE</c:v>
                </c:pt>
                <c:pt idx="10">
                  <c:v>Transshipments</c:v>
                </c:pt>
                <c:pt idx="11">
                  <c:v>Very low  sulphur fuel oil</c:v>
                </c:pt>
              </c:strCache>
            </c:strRef>
          </c:cat>
          <c:val>
            <c:numRef>
              <c:f>'fuel pivots'!$B$2:$B$14</c:f>
              <c:numCache>
                <c:formatCode>General</c:formatCode>
                <c:ptCount val="12"/>
                <c:pt idx="0">
                  <c:v>1991023</c:v>
                </c:pt>
                <c:pt idx="1">
                  <c:v>118287</c:v>
                </c:pt>
                <c:pt idx="2">
                  <c:v>334685</c:v>
                </c:pt>
                <c:pt idx="3">
                  <c:v>215899416.86000001</c:v>
                </c:pt>
                <c:pt idx="4">
                  <c:v>28684970</c:v>
                </c:pt>
                <c:pt idx="5">
                  <c:v>3884912</c:v>
                </c:pt>
                <c:pt idx="6">
                  <c:v>37931579.160000004</c:v>
                </c:pt>
                <c:pt idx="7">
                  <c:v>19835336.317000002</c:v>
                </c:pt>
                <c:pt idx="8">
                  <c:v>20428396.469999999</c:v>
                </c:pt>
                <c:pt idx="9">
                  <c:v>1814000</c:v>
                </c:pt>
                <c:pt idx="10">
                  <c:v>6937116.8499999996</c:v>
                </c:pt>
                <c:pt idx="11">
                  <c:v>167699088.17000002</c:v>
                </c:pt>
              </c:numCache>
            </c:numRef>
          </c:val>
          <c:extLst>
            <c:ext xmlns:c16="http://schemas.microsoft.com/office/drawing/2014/chart" uri="{C3380CC4-5D6E-409C-BE32-E72D297353CC}">
              <c16:uniqueId val="{00000000-216C-4834-9B36-2637C0EC4AD0}"/>
            </c:ext>
          </c:extLst>
        </c:ser>
        <c:dLbls>
          <c:showLegendKey val="0"/>
          <c:showVal val="0"/>
          <c:showCatName val="0"/>
          <c:showSerName val="0"/>
          <c:showPercent val="0"/>
          <c:showBubbleSize val="0"/>
        </c:dLbls>
        <c:gapWidth val="182"/>
        <c:axId val="206796800"/>
        <c:axId val="206792480"/>
      </c:barChart>
      <c:catAx>
        <c:axId val="20679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2480"/>
        <c:crosses val="autoZero"/>
        <c:auto val="1"/>
        <c:lblAlgn val="ctr"/>
        <c:lblOffset val="100"/>
        <c:noMultiLvlLbl val="0"/>
      </c:catAx>
      <c:valAx>
        <c:axId val="20679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pro.xlsx]fuel pivots!PivotTable16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Consumption by company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'fuel pivots'!$B$19</c:f>
              <c:strCache>
                <c:ptCount val="1"/>
                <c:pt idx="0">
                  <c:v>Total</c:v>
                </c:pt>
              </c:strCache>
            </c:strRef>
          </c:tx>
          <c:spPr>
            <a:solidFill>
              <a:schemeClr val="accent1"/>
            </a:solidFill>
            <a:ln>
              <a:noFill/>
            </a:ln>
            <a:effectLst/>
          </c:spPr>
          <c:invertIfNegative val="0"/>
          <c:cat>
            <c:strRef>
              <c:f>'fuel pivots'!$A$20:$A$27</c:f>
              <c:strCache>
                <c:ptCount val="7"/>
                <c:pt idx="0">
                  <c:v>Company A</c:v>
                </c:pt>
                <c:pt idx="1">
                  <c:v>Company B</c:v>
                </c:pt>
                <c:pt idx="2">
                  <c:v>Company C</c:v>
                </c:pt>
                <c:pt idx="3">
                  <c:v>Company D</c:v>
                </c:pt>
                <c:pt idx="4">
                  <c:v>Company E</c:v>
                </c:pt>
                <c:pt idx="5">
                  <c:v>Company F</c:v>
                </c:pt>
                <c:pt idx="6">
                  <c:v>Company G</c:v>
                </c:pt>
              </c:strCache>
            </c:strRef>
          </c:cat>
          <c:val>
            <c:numRef>
              <c:f>'fuel pivots'!$B$20:$B$27</c:f>
              <c:numCache>
                <c:formatCode>General</c:formatCode>
                <c:ptCount val="7"/>
                <c:pt idx="0">
                  <c:v>77907.179999999993</c:v>
                </c:pt>
                <c:pt idx="1">
                  <c:v>0</c:v>
                </c:pt>
                <c:pt idx="2">
                  <c:v>0</c:v>
                </c:pt>
                <c:pt idx="3">
                  <c:v>93531.520000000004</c:v>
                </c:pt>
                <c:pt idx="4">
                  <c:v>444779.33999999991</c:v>
                </c:pt>
                <c:pt idx="5">
                  <c:v>0</c:v>
                </c:pt>
                <c:pt idx="6">
                  <c:v>504028</c:v>
                </c:pt>
              </c:numCache>
            </c:numRef>
          </c:val>
          <c:extLst>
            <c:ext xmlns:c16="http://schemas.microsoft.com/office/drawing/2014/chart" uri="{C3380CC4-5D6E-409C-BE32-E72D297353CC}">
              <c16:uniqueId val="{00000000-8C2D-4062-AA73-BFFB0C95A3F1}"/>
            </c:ext>
          </c:extLst>
        </c:ser>
        <c:dLbls>
          <c:showLegendKey val="0"/>
          <c:showVal val="0"/>
          <c:showCatName val="0"/>
          <c:showSerName val="0"/>
          <c:showPercent val="0"/>
          <c:showBubbleSize val="0"/>
        </c:dLbls>
        <c:gapWidth val="182"/>
        <c:axId val="206796800"/>
        <c:axId val="206792480"/>
      </c:barChart>
      <c:catAx>
        <c:axId val="20679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2480"/>
        <c:crosses val="autoZero"/>
        <c:auto val="1"/>
        <c:lblAlgn val="ctr"/>
        <c:lblOffset val="100"/>
        <c:noMultiLvlLbl val="0"/>
      </c:catAx>
      <c:valAx>
        <c:axId val="20679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8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pro.xlsx]fuel pivots!PivotTable17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Company consumption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 pivots'!$B$37</c:f>
              <c:strCache>
                <c:ptCount val="1"/>
                <c:pt idx="0">
                  <c:v>Total</c:v>
                </c:pt>
              </c:strCache>
            </c:strRef>
          </c:tx>
          <c:spPr>
            <a:ln w="28575" cap="rnd">
              <a:solidFill>
                <a:schemeClr val="accent1"/>
              </a:solidFill>
              <a:round/>
            </a:ln>
            <a:effectLst/>
          </c:spPr>
          <c:marker>
            <c:symbol val="none"/>
          </c:marker>
          <c:cat>
            <c:strRef>
              <c:f>'fuel pivots'!$A$38:$A$50</c:f>
              <c:strCache>
                <c:ptCount val="12"/>
                <c:pt idx="0">
                  <c:v>Jan-24</c:v>
                </c:pt>
                <c:pt idx="1">
                  <c:v>Feb-24</c:v>
                </c:pt>
                <c:pt idx="2">
                  <c:v>Mar-24</c:v>
                </c:pt>
                <c:pt idx="3">
                  <c:v>Apr-24</c:v>
                </c:pt>
                <c:pt idx="4">
                  <c:v>May-24</c:v>
                </c:pt>
                <c:pt idx="5">
                  <c:v>Jun-24</c:v>
                </c:pt>
                <c:pt idx="6">
                  <c:v>Jul-24</c:v>
                </c:pt>
                <c:pt idx="7">
                  <c:v>Aug-24</c:v>
                </c:pt>
                <c:pt idx="8">
                  <c:v>Sep-24</c:v>
                </c:pt>
                <c:pt idx="9">
                  <c:v>Oct-24</c:v>
                </c:pt>
                <c:pt idx="10">
                  <c:v>Nov-24</c:v>
                </c:pt>
                <c:pt idx="11">
                  <c:v>Dec-24</c:v>
                </c:pt>
              </c:strCache>
            </c:strRef>
          </c:cat>
          <c:val>
            <c:numRef>
              <c:f>'fuel pivots'!$B$38:$B$50</c:f>
              <c:numCache>
                <c:formatCode>General</c:formatCode>
                <c:ptCount val="12"/>
                <c:pt idx="0">
                  <c:v>101497.5</c:v>
                </c:pt>
                <c:pt idx="1">
                  <c:v>79577.95</c:v>
                </c:pt>
                <c:pt idx="2">
                  <c:v>86628.64</c:v>
                </c:pt>
                <c:pt idx="3">
                  <c:v>89327.299999999901</c:v>
                </c:pt>
                <c:pt idx="4">
                  <c:v>119105.1</c:v>
                </c:pt>
                <c:pt idx="5">
                  <c:v>232926.12</c:v>
                </c:pt>
                <c:pt idx="6">
                  <c:v>91840.16</c:v>
                </c:pt>
                <c:pt idx="7">
                  <c:v>100268.06</c:v>
                </c:pt>
                <c:pt idx="8">
                  <c:v>104577.1</c:v>
                </c:pt>
                <c:pt idx="9">
                  <c:v>41703.199999999997</c:v>
                </c:pt>
                <c:pt idx="10">
                  <c:v>44736.91</c:v>
                </c:pt>
                <c:pt idx="11">
                  <c:v>28058</c:v>
                </c:pt>
              </c:numCache>
            </c:numRef>
          </c:val>
          <c:smooth val="0"/>
          <c:extLst>
            <c:ext xmlns:c16="http://schemas.microsoft.com/office/drawing/2014/chart" uri="{C3380CC4-5D6E-409C-BE32-E72D297353CC}">
              <c16:uniqueId val="{00000000-D040-43F6-A510-118CBA2322DB}"/>
            </c:ext>
          </c:extLst>
        </c:ser>
        <c:dLbls>
          <c:showLegendKey val="0"/>
          <c:showVal val="0"/>
          <c:showCatName val="0"/>
          <c:showSerName val="0"/>
          <c:showPercent val="0"/>
          <c:showBubbleSize val="0"/>
        </c:dLbls>
        <c:smooth val="0"/>
        <c:axId val="206943200"/>
        <c:axId val="206942720"/>
      </c:lineChart>
      <c:catAx>
        <c:axId val="2069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2720"/>
        <c:crosses val="autoZero"/>
        <c:auto val="1"/>
        <c:lblAlgn val="ctr"/>
        <c:lblOffset val="100"/>
        <c:noMultiLvlLbl val="0"/>
      </c:catAx>
      <c:valAx>
        <c:axId val="20694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pro.xlsx]fuel pivots!PivotTable18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Highest consumed fuels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pivots'!$B$55</c:f>
              <c:strCache>
                <c:ptCount val="1"/>
                <c:pt idx="0">
                  <c:v>Total</c:v>
                </c:pt>
              </c:strCache>
            </c:strRef>
          </c:tx>
          <c:spPr>
            <a:solidFill>
              <a:schemeClr val="accent1"/>
            </a:solidFill>
            <a:ln>
              <a:noFill/>
            </a:ln>
            <a:effectLst/>
          </c:spPr>
          <c:invertIfNegative val="0"/>
          <c:cat>
            <c:strRef>
              <c:f>'fuel pivots'!$A$56:$A$68</c:f>
              <c:strCache>
                <c:ptCount val="12"/>
                <c:pt idx="0">
                  <c:v>FEEDERS (Total)</c:v>
                </c:pt>
                <c:pt idx="1">
                  <c:v>Very low  sulphur fuel oil</c:v>
                </c:pt>
                <c:pt idx="2">
                  <c:v>Marine diesel oil</c:v>
                </c:pt>
                <c:pt idx="3">
                  <c:v>High sulphur fuel oil</c:v>
                </c:pt>
                <c:pt idx="4">
                  <c:v>OFCO</c:v>
                </c:pt>
                <c:pt idx="5">
                  <c:v>Marine Services</c:v>
                </c:pt>
                <c:pt idx="6">
                  <c:v>Transshipments</c:v>
                </c:pt>
                <c:pt idx="7">
                  <c:v>Low sulphur marine gas oil</c:v>
                </c:pt>
                <c:pt idx="8">
                  <c:v>AD Maritime</c:v>
                </c:pt>
                <c:pt idx="9">
                  <c:v>OFFSHORE</c:v>
                </c:pt>
                <c:pt idx="10">
                  <c:v>DIVETECH</c:v>
                </c:pt>
                <c:pt idx="11">
                  <c:v>Diesel</c:v>
                </c:pt>
              </c:strCache>
            </c:strRef>
          </c:cat>
          <c:val>
            <c:numRef>
              <c:f>'fuel pivots'!$B$56:$B$68</c:f>
              <c:numCache>
                <c:formatCode>General</c:formatCode>
                <c:ptCount val="12"/>
                <c:pt idx="0">
                  <c:v>215899416.86000001</c:v>
                </c:pt>
                <c:pt idx="1">
                  <c:v>167699088.17000002</c:v>
                </c:pt>
                <c:pt idx="2">
                  <c:v>37931579.160000004</c:v>
                </c:pt>
                <c:pt idx="3">
                  <c:v>28684970</c:v>
                </c:pt>
                <c:pt idx="4">
                  <c:v>20428396.469999999</c:v>
                </c:pt>
                <c:pt idx="5">
                  <c:v>19835336.317000002</c:v>
                </c:pt>
                <c:pt idx="6">
                  <c:v>6937116.8499999996</c:v>
                </c:pt>
                <c:pt idx="7">
                  <c:v>3884912</c:v>
                </c:pt>
                <c:pt idx="8">
                  <c:v>1991023</c:v>
                </c:pt>
                <c:pt idx="9">
                  <c:v>1814000</c:v>
                </c:pt>
                <c:pt idx="10">
                  <c:v>334685</c:v>
                </c:pt>
                <c:pt idx="11">
                  <c:v>118287</c:v>
                </c:pt>
              </c:numCache>
            </c:numRef>
          </c:val>
          <c:extLst>
            <c:ext xmlns:c16="http://schemas.microsoft.com/office/drawing/2014/chart" uri="{C3380CC4-5D6E-409C-BE32-E72D297353CC}">
              <c16:uniqueId val="{00000000-11FD-40A7-B7C0-8F5A173137A2}"/>
            </c:ext>
          </c:extLst>
        </c:ser>
        <c:dLbls>
          <c:showLegendKey val="0"/>
          <c:showVal val="0"/>
          <c:showCatName val="0"/>
          <c:showSerName val="0"/>
          <c:showPercent val="0"/>
          <c:showBubbleSize val="0"/>
        </c:dLbls>
        <c:gapWidth val="182"/>
        <c:axId val="206939360"/>
        <c:axId val="206941760"/>
      </c:barChart>
      <c:catAx>
        <c:axId val="20693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1760"/>
        <c:crosses val="autoZero"/>
        <c:auto val="1"/>
        <c:lblAlgn val="ctr"/>
        <c:lblOffset val="100"/>
        <c:noMultiLvlLbl val="0"/>
      </c:catAx>
      <c:valAx>
        <c:axId val="20694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pro.xlsx]Waste pivots!PivotTable7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Waste</a:t>
            </a:r>
            <a:r>
              <a:rPr lang="en-US" sz="1800" b="1" baseline="0"/>
              <a:t> collection over time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'Waste pivots'!$B$88</c:f>
              <c:strCache>
                <c:ptCount val="1"/>
                <c:pt idx="0">
                  <c:v>Total</c:v>
                </c:pt>
              </c:strCache>
            </c:strRef>
          </c:tx>
          <c:spPr>
            <a:ln w="28575" cap="rnd">
              <a:solidFill>
                <a:schemeClr val="accent1"/>
              </a:solidFill>
              <a:round/>
            </a:ln>
            <a:effectLst/>
          </c:spPr>
          <c:marker>
            <c:symbol val="none"/>
          </c:marker>
          <c:cat>
            <c:strRef>
              <c:f>'Waste pivots'!$A$89:$A$101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'Waste pivots'!$B$89:$B$101</c:f>
              <c:numCache>
                <c:formatCode>General</c:formatCode>
                <c:ptCount val="12"/>
                <c:pt idx="0">
                  <c:v>1396206</c:v>
                </c:pt>
                <c:pt idx="1">
                  <c:v>1286746</c:v>
                </c:pt>
                <c:pt idx="2">
                  <c:v>1517375</c:v>
                </c:pt>
                <c:pt idx="3">
                  <c:v>2442108</c:v>
                </c:pt>
                <c:pt idx="4">
                  <c:v>1705533</c:v>
                </c:pt>
                <c:pt idx="5">
                  <c:v>1973952</c:v>
                </c:pt>
                <c:pt idx="6">
                  <c:v>2343356</c:v>
                </c:pt>
                <c:pt idx="7">
                  <c:v>2403496</c:v>
                </c:pt>
                <c:pt idx="8">
                  <c:v>2682449</c:v>
                </c:pt>
                <c:pt idx="9">
                  <c:v>2920915</c:v>
                </c:pt>
                <c:pt idx="10">
                  <c:v>2975100</c:v>
                </c:pt>
                <c:pt idx="11">
                  <c:v>3259977</c:v>
                </c:pt>
              </c:numCache>
            </c:numRef>
          </c:val>
          <c:smooth val="0"/>
          <c:extLst>
            <c:ext xmlns:c16="http://schemas.microsoft.com/office/drawing/2014/chart" uri="{C3380CC4-5D6E-409C-BE32-E72D297353CC}">
              <c16:uniqueId val="{00000000-BC5D-4CE2-81E1-69EB60370081}"/>
            </c:ext>
          </c:extLst>
        </c:ser>
        <c:dLbls>
          <c:showLegendKey val="0"/>
          <c:showVal val="0"/>
          <c:showCatName val="0"/>
          <c:showSerName val="0"/>
          <c:showPercent val="0"/>
          <c:showBubbleSize val="0"/>
        </c:dLbls>
        <c:smooth val="0"/>
        <c:axId val="270349744"/>
        <c:axId val="270338704"/>
      </c:lineChart>
      <c:catAx>
        <c:axId val="270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38704"/>
        <c:crosses val="autoZero"/>
        <c:auto val="1"/>
        <c:lblAlgn val="ctr"/>
        <c:lblOffset val="100"/>
        <c:noMultiLvlLbl val="0"/>
      </c:catAx>
      <c:valAx>
        <c:axId val="27033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pro.xlsx]Waste pivots!PivotTable6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Company</a:t>
            </a:r>
            <a:r>
              <a:rPr lang="en-US" sz="1800" b="1" baseline="0"/>
              <a:t> by Recycling services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'Waste pivots'!$B$63:$B$64</c:f>
              <c:strCache>
                <c:ptCount val="1"/>
                <c:pt idx="0">
                  <c:v>Recycle  Non-Hazardous (KG)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'Waste pivots'!$A$65</c:f>
              <c:strCache>
                <c:ptCount val="1"/>
                <c:pt idx="0">
                  <c:v>Total</c:v>
                </c:pt>
              </c:strCache>
            </c:strRef>
          </c:cat>
          <c:val>
            <c:numRef>
              <c:f>'Waste pivots'!$B$65</c:f>
              <c:numCache>
                <c:formatCode>General</c:formatCode>
                <c:ptCount val="1"/>
                <c:pt idx="0">
                  <c:v>2383211</c:v>
                </c:pt>
              </c:numCache>
            </c:numRef>
          </c:val>
          <c:extLst>
            <c:ext xmlns:c16="http://schemas.microsoft.com/office/drawing/2014/chart" uri="{C3380CC4-5D6E-409C-BE32-E72D297353CC}">
              <c16:uniqueId val="{0000001F-EFA8-43EB-8A77-8B9B43D5C355}"/>
            </c:ext>
          </c:extLst>
        </c:ser>
        <c:ser>
          <c:idx val="1"/>
          <c:order val="1"/>
          <c:tx>
            <c:strRef>
              <c:f>'Waste pivots'!$C$63:$C$64</c:f>
              <c:strCache>
                <c:ptCount val="1"/>
                <c:pt idx="0">
                  <c:v>Recycle Hazardous (KG)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'Waste pivots'!$A$65</c:f>
              <c:strCache>
                <c:ptCount val="1"/>
                <c:pt idx="0">
                  <c:v>Total</c:v>
                </c:pt>
              </c:strCache>
            </c:strRef>
          </c:cat>
          <c:val>
            <c:numRef>
              <c:f>'Waste pivots'!$C$65</c:f>
              <c:numCache>
                <c:formatCode>General</c:formatCode>
                <c:ptCount val="1"/>
                <c:pt idx="0">
                  <c:v>33170</c:v>
                </c:pt>
              </c:numCache>
            </c:numRef>
          </c:val>
          <c:extLst>
            <c:ext xmlns:c16="http://schemas.microsoft.com/office/drawing/2014/chart" uri="{C3380CC4-5D6E-409C-BE32-E72D297353CC}">
              <c16:uniqueId val="{00000020-EFA8-43EB-8A77-8B9B43D5C355}"/>
            </c:ext>
          </c:extLst>
        </c:ser>
        <c:dLbls>
          <c:dLblPos val="outEnd"/>
          <c:showLegendKey val="0"/>
          <c:showVal val="1"/>
          <c:showCatName val="0"/>
          <c:showSerName val="0"/>
          <c:showPercent val="0"/>
          <c:showBubbleSize val="0"/>
        </c:dLbls>
        <c:gapWidth val="219"/>
        <c:overlap val="-27"/>
        <c:axId val="329336400"/>
        <c:axId val="329336880"/>
      </c:barChart>
      <c:catAx>
        <c:axId val="3293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36880"/>
        <c:crosses val="autoZero"/>
        <c:auto val="1"/>
        <c:lblAlgn val="ctr"/>
        <c:lblOffset val="100"/>
        <c:noMultiLvlLbl val="0"/>
      </c:catAx>
      <c:valAx>
        <c:axId val="32933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3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pro.xlsx]Waste pivots!PivotTable4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Waste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'Waste pivots'!$B$3</c:f>
              <c:strCache>
                <c:ptCount val="1"/>
                <c:pt idx="0">
                  <c:v>Total</c:v>
                </c:pt>
              </c:strCache>
            </c:strRef>
          </c:tx>
          <c:spPr>
            <a:solidFill>
              <a:schemeClr val="accent1"/>
            </a:solidFill>
            <a:ln>
              <a:noFill/>
            </a:ln>
            <a:effectLst/>
          </c:spPr>
          <c:invertIfNegative val="0"/>
          <c:cat>
            <c:strRef>
              <c:f>'Waste pivots'!$A$4:$A$14</c:f>
              <c:strCache>
                <c:ptCount val="10"/>
                <c:pt idx="0">
                  <c:v>Sewage (Liters)</c:v>
                </c:pt>
                <c:pt idx="1">
                  <c:v>Sludge (Liters)</c:v>
                </c:pt>
                <c:pt idx="2">
                  <c:v>General Waste (KG)</c:v>
                </c:pt>
                <c:pt idx="3">
                  <c:v>Recycle  Non-Hazardous (KG)</c:v>
                </c:pt>
                <c:pt idx="4">
                  <c:v>Non-Hazardous Waste (KG)</c:v>
                </c:pt>
                <c:pt idx="5">
                  <c:v>Used Oil (Liters)</c:v>
                </c:pt>
                <c:pt idx="6">
                  <c:v>Hazardous Waste (KG)</c:v>
                </c:pt>
                <c:pt idx="7">
                  <c:v>Recycle Hazardous (KG)</c:v>
                </c:pt>
                <c:pt idx="8">
                  <c:v>General Waste (Tons)</c:v>
                </c:pt>
                <c:pt idx="9">
                  <c:v>Trade Effluent (Liters)</c:v>
                </c:pt>
              </c:strCache>
            </c:strRef>
          </c:cat>
          <c:val>
            <c:numRef>
              <c:f>'Waste pivots'!$B$4:$B$14</c:f>
              <c:numCache>
                <c:formatCode>General</c:formatCode>
                <c:ptCount val="10"/>
                <c:pt idx="0">
                  <c:v>13577469</c:v>
                </c:pt>
                <c:pt idx="1">
                  <c:v>4876722.5</c:v>
                </c:pt>
                <c:pt idx="2">
                  <c:v>2760728</c:v>
                </c:pt>
                <c:pt idx="3">
                  <c:v>2383211</c:v>
                </c:pt>
                <c:pt idx="4">
                  <c:v>2148301</c:v>
                </c:pt>
                <c:pt idx="5">
                  <c:v>1088056.5</c:v>
                </c:pt>
                <c:pt idx="6">
                  <c:v>39555</c:v>
                </c:pt>
                <c:pt idx="7">
                  <c:v>33170</c:v>
                </c:pt>
                <c:pt idx="8">
                  <c:v>0</c:v>
                </c:pt>
                <c:pt idx="9">
                  <c:v>0</c:v>
                </c:pt>
              </c:numCache>
            </c:numRef>
          </c:val>
          <c:extLst>
            <c:ext xmlns:c16="http://schemas.microsoft.com/office/drawing/2014/chart" uri="{C3380CC4-5D6E-409C-BE32-E72D297353CC}">
              <c16:uniqueId val="{00000000-5B6D-410D-9777-B090A57897C4}"/>
            </c:ext>
          </c:extLst>
        </c:ser>
        <c:dLbls>
          <c:showLegendKey val="0"/>
          <c:showVal val="0"/>
          <c:showCatName val="0"/>
          <c:showSerName val="0"/>
          <c:showPercent val="0"/>
          <c:showBubbleSize val="0"/>
        </c:dLbls>
        <c:gapWidth val="219"/>
        <c:overlap val="-27"/>
        <c:axId val="708948703"/>
        <c:axId val="708941983"/>
      </c:barChart>
      <c:catAx>
        <c:axId val="70894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41983"/>
        <c:crosses val="autoZero"/>
        <c:auto val="1"/>
        <c:lblAlgn val="ctr"/>
        <c:lblOffset val="100"/>
        <c:noMultiLvlLbl val="0"/>
      </c:catAx>
      <c:valAx>
        <c:axId val="7089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4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pro.xlsx]Waste pivots!PivotTable5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Waste type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'Waste pivots'!$B$24:$B$25</c:f>
              <c:strCache>
                <c:ptCount val="1"/>
                <c:pt idx="0">
                  <c:v>General Waste (KG)</c:v>
                </c:pt>
              </c:strCache>
            </c:strRef>
          </c:tx>
          <c:spPr>
            <a:solidFill>
              <a:schemeClr val="accent1"/>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pivots'!$B$26:$B$36</c:f>
              <c:numCache>
                <c:formatCode>General</c:formatCode>
                <c:ptCount val="10"/>
                <c:pt idx="0">
                  <c:v>51662</c:v>
                </c:pt>
                <c:pt idx="1">
                  <c:v>272000</c:v>
                </c:pt>
                <c:pt idx="2">
                  <c:v>0</c:v>
                </c:pt>
                <c:pt idx="3">
                  <c:v>0</c:v>
                </c:pt>
                <c:pt idx="4">
                  <c:v>0</c:v>
                </c:pt>
                <c:pt idx="5">
                  <c:v>456478</c:v>
                </c:pt>
                <c:pt idx="6">
                  <c:v>0</c:v>
                </c:pt>
                <c:pt idx="8">
                  <c:v>1692088</c:v>
                </c:pt>
                <c:pt idx="9">
                  <c:v>288500</c:v>
                </c:pt>
              </c:numCache>
            </c:numRef>
          </c:val>
          <c:extLst>
            <c:ext xmlns:c16="http://schemas.microsoft.com/office/drawing/2014/chart" uri="{C3380CC4-5D6E-409C-BE32-E72D297353CC}">
              <c16:uniqueId val="{00000000-EF8A-4518-AAD2-AAD75AF65E0D}"/>
            </c:ext>
          </c:extLst>
        </c:ser>
        <c:ser>
          <c:idx val="1"/>
          <c:order val="1"/>
          <c:tx>
            <c:strRef>
              <c:f>'Waste pivots'!$C$24:$C$25</c:f>
              <c:strCache>
                <c:ptCount val="1"/>
                <c:pt idx="0">
                  <c:v>General Waste (Tons)</c:v>
                </c:pt>
              </c:strCache>
            </c:strRef>
          </c:tx>
          <c:spPr>
            <a:solidFill>
              <a:schemeClr val="accent2"/>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pivots'!$C$26:$C$36</c:f>
              <c:numCache>
                <c:formatCode>General</c:formatCode>
                <c:ptCount val="10"/>
                <c:pt idx="7">
                  <c:v>0</c:v>
                </c:pt>
              </c:numCache>
            </c:numRef>
          </c:val>
          <c:extLst>
            <c:ext xmlns:c16="http://schemas.microsoft.com/office/drawing/2014/chart" uri="{C3380CC4-5D6E-409C-BE32-E72D297353CC}">
              <c16:uniqueId val="{0000002D-EF8A-4518-AAD2-AAD75AF65E0D}"/>
            </c:ext>
          </c:extLst>
        </c:ser>
        <c:ser>
          <c:idx val="2"/>
          <c:order val="2"/>
          <c:tx>
            <c:strRef>
              <c:f>'Waste pivots'!$D$24:$D$25</c:f>
              <c:strCache>
                <c:ptCount val="1"/>
                <c:pt idx="0">
                  <c:v>Hazardous Waste (KG)</c:v>
                </c:pt>
              </c:strCache>
            </c:strRef>
          </c:tx>
          <c:spPr>
            <a:solidFill>
              <a:schemeClr val="accent3"/>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pivots'!$D$26:$D$36</c:f>
              <c:numCache>
                <c:formatCode>General</c:formatCode>
                <c:ptCount val="10"/>
                <c:pt idx="0">
                  <c:v>14685</c:v>
                </c:pt>
                <c:pt idx="1">
                  <c:v>0</c:v>
                </c:pt>
                <c:pt idx="2">
                  <c:v>0</c:v>
                </c:pt>
                <c:pt idx="3">
                  <c:v>0</c:v>
                </c:pt>
                <c:pt idx="4">
                  <c:v>0</c:v>
                </c:pt>
                <c:pt idx="5">
                  <c:v>16870</c:v>
                </c:pt>
                <c:pt idx="6">
                  <c:v>0</c:v>
                </c:pt>
                <c:pt idx="7">
                  <c:v>0</c:v>
                </c:pt>
                <c:pt idx="8">
                  <c:v>0</c:v>
                </c:pt>
                <c:pt idx="9">
                  <c:v>8000</c:v>
                </c:pt>
              </c:numCache>
            </c:numRef>
          </c:val>
          <c:extLst>
            <c:ext xmlns:c16="http://schemas.microsoft.com/office/drawing/2014/chart" uri="{C3380CC4-5D6E-409C-BE32-E72D297353CC}">
              <c16:uniqueId val="{0000002E-EF8A-4518-AAD2-AAD75AF65E0D}"/>
            </c:ext>
          </c:extLst>
        </c:ser>
        <c:ser>
          <c:idx val="3"/>
          <c:order val="3"/>
          <c:tx>
            <c:strRef>
              <c:f>'Waste pivots'!$E$24:$E$25</c:f>
              <c:strCache>
                <c:ptCount val="1"/>
                <c:pt idx="0">
                  <c:v>Non-Hazardous Waste (KG)</c:v>
                </c:pt>
              </c:strCache>
            </c:strRef>
          </c:tx>
          <c:spPr>
            <a:solidFill>
              <a:schemeClr val="accent4"/>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pivots'!$E$26:$E$36</c:f>
              <c:numCache>
                <c:formatCode>General</c:formatCode>
                <c:ptCount val="10"/>
                <c:pt idx="0">
                  <c:v>86420</c:v>
                </c:pt>
                <c:pt idx="1">
                  <c:v>2073</c:v>
                </c:pt>
                <c:pt idx="2">
                  <c:v>29201</c:v>
                </c:pt>
                <c:pt idx="3">
                  <c:v>31400</c:v>
                </c:pt>
                <c:pt idx="4">
                  <c:v>1351707</c:v>
                </c:pt>
                <c:pt idx="5">
                  <c:v>639500</c:v>
                </c:pt>
                <c:pt idx="6">
                  <c:v>0</c:v>
                </c:pt>
                <c:pt idx="7">
                  <c:v>0</c:v>
                </c:pt>
                <c:pt idx="8">
                  <c:v>0</c:v>
                </c:pt>
                <c:pt idx="9">
                  <c:v>8000</c:v>
                </c:pt>
              </c:numCache>
            </c:numRef>
          </c:val>
          <c:extLst>
            <c:ext xmlns:c16="http://schemas.microsoft.com/office/drawing/2014/chart" uri="{C3380CC4-5D6E-409C-BE32-E72D297353CC}">
              <c16:uniqueId val="{0000002F-EF8A-4518-AAD2-AAD75AF65E0D}"/>
            </c:ext>
          </c:extLst>
        </c:ser>
        <c:ser>
          <c:idx val="4"/>
          <c:order val="4"/>
          <c:tx>
            <c:strRef>
              <c:f>'Waste pivots'!$F$24:$F$25</c:f>
              <c:strCache>
                <c:ptCount val="1"/>
                <c:pt idx="0">
                  <c:v>Recycle  Non-Hazardous (KG)</c:v>
                </c:pt>
              </c:strCache>
            </c:strRef>
          </c:tx>
          <c:spPr>
            <a:solidFill>
              <a:schemeClr val="accent5"/>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pivots'!$F$26:$F$36</c:f>
              <c:numCache>
                <c:formatCode>General</c:formatCode>
                <c:ptCount val="10"/>
                <c:pt idx="0">
                  <c:v>3000</c:v>
                </c:pt>
                <c:pt idx="1">
                  <c:v>16321</c:v>
                </c:pt>
                <c:pt idx="2">
                  <c:v>0</c:v>
                </c:pt>
                <c:pt idx="3">
                  <c:v>1960</c:v>
                </c:pt>
                <c:pt idx="4">
                  <c:v>0</c:v>
                </c:pt>
                <c:pt idx="5">
                  <c:v>2361930</c:v>
                </c:pt>
                <c:pt idx="6">
                  <c:v>0</c:v>
                </c:pt>
                <c:pt idx="7">
                  <c:v>0</c:v>
                </c:pt>
                <c:pt idx="8">
                  <c:v>0</c:v>
                </c:pt>
                <c:pt idx="9">
                  <c:v>0</c:v>
                </c:pt>
              </c:numCache>
            </c:numRef>
          </c:val>
          <c:extLst>
            <c:ext xmlns:c16="http://schemas.microsoft.com/office/drawing/2014/chart" uri="{C3380CC4-5D6E-409C-BE32-E72D297353CC}">
              <c16:uniqueId val="{00000030-EF8A-4518-AAD2-AAD75AF65E0D}"/>
            </c:ext>
          </c:extLst>
        </c:ser>
        <c:ser>
          <c:idx val="5"/>
          <c:order val="5"/>
          <c:tx>
            <c:strRef>
              <c:f>'Waste pivots'!$G$24:$G$25</c:f>
              <c:strCache>
                <c:ptCount val="1"/>
                <c:pt idx="0">
                  <c:v>Recycle Hazardous (KG)</c:v>
                </c:pt>
              </c:strCache>
            </c:strRef>
          </c:tx>
          <c:spPr>
            <a:solidFill>
              <a:schemeClr val="accent6"/>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pivots'!$G$26:$G$36</c:f>
              <c:numCache>
                <c:formatCode>General</c:formatCode>
                <c:ptCount val="10"/>
                <c:pt idx="0">
                  <c:v>0</c:v>
                </c:pt>
                <c:pt idx="1">
                  <c:v>0</c:v>
                </c:pt>
                <c:pt idx="2">
                  <c:v>0</c:v>
                </c:pt>
                <c:pt idx="3">
                  <c:v>0</c:v>
                </c:pt>
                <c:pt idx="4">
                  <c:v>0</c:v>
                </c:pt>
                <c:pt idx="5">
                  <c:v>33170</c:v>
                </c:pt>
                <c:pt idx="6">
                  <c:v>0</c:v>
                </c:pt>
                <c:pt idx="7">
                  <c:v>0</c:v>
                </c:pt>
                <c:pt idx="8">
                  <c:v>0</c:v>
                </c:pt>
                <c:pt idx="9">
                  <c:v>0</c:v>
                </c:pt>
              </c:numCache>
            </c:numRef>
          </c:val>
          <c:extLst>
            <c:ext xmlns:c16="http://schemas.microsoft.com/office/drawing/2014/chart" uri="{C3380CC4-5D6E-409C-BE32-E72D297353CC}">
              <c16:uniqueId val="{00000031-EF8A-4518-AAD2-AAD75AF65E0D}"/>
            </c:ext>
          </c:extLst>
        </c:ser>
        <c:ser>
          <c:idx val="6"/>
          <c:order val="6"/>
          <c:tx>
            <c:strRef>
              <c:f>'Waste pivots'!$H$24:$H$25</c:f>
              <c:strCache>
                <c:ptCount val="1"/>
                <c:pt idx="0">
                  <c:v>Sewage (Liters)</c:v>
                </c:pt>
              </c:strCache>
            </c:strRef>
          </c:tx>
          <c:spPr>
            <a:solidFill>
              <a:schemeClr val="accent1">
                <a:lumMod val="60000"/>
              </a:schemeClr>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pivots'!$H$26:$H$36</c:f>
              <c:numCache>
                <c:formatCode>General</c:formatCode>
                <c:ptCount val="10"/>
                <c:pt idx="0">
                  <c:v>1059300</c:v>
                </c:pt>
                <c:pt idx="1">
                  <c:v>587000</c:v>
                </c:pt>
                <c:pt idx="2">
                  <c:v>9174098</c:v>
                </c:pt>
                <c:pt idx="3">
                  <c:v>2500</c:v>
                </c:pt>
                <c:pt idx="4">
                  <c:v>832583</c:v>
                </c:pt>
                <c:pt idx="5">
                  <c:v>0</c:v>
                </c:pt>
                <c:pt idx="6">
                  <c:v>0</c:v>
                </c:pt>
                <c:pt idx="7">
                  <c:v>0</c:v>
                </c:pt>
                <c:pt idx="8">
                  <c:v>918988</c:v>
                </c:pt>
                <c:pt idx="9">
                  <c:v>1003000</c:v>
                </c:pt>
              </c:numCache>
            </c:numRef>
          </c:val>
          <c:extLst>
            <c:ext xmlns:c16="http://schemas.microsoft.com/office/drawing/2014/chart" uri="{C3380CC4-5D6E-409C-BE32-E72D297353CC}">
              <c16:uniqueId val="{00000032-EF8A-4518-AAD2-AAD75AF65E0D}"/>
            </c:ext>
          </c:extLst>
        </c:ser>
        <c:ser>
          <c:idx val="7"/>
          <c:order val="7"/>
          <c:tx>
            <c:strRef>
              <c:f>'Waste pivots'!$I$24:$I$25</c:f>
              <c:strCache>
                <c:ptCount val="1"/>
                <c:pt idx="0">
                  <c:v>Sludge (Liters)</c:v>
                </c:pt>
              </c:strCache>
            </c:strRef>
          </c:tx>
          <c:spPr>
            <a:solidFill>
              <a:schemeClr val="accent2">
                <a:lumMod val="60000"/>
              </a:schemeClr>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pivots'!$I$26:$I$36</c:f>
              <c:numCache>
                <c:formatCode>General</c:formatCode>
                <c:ptCount val="10"/>
                <c:pt idx="0">
                  <c:v>19000</c:v>
                </c:pt>
                <c:pt idx="1">
                  <c:v>70660</c:v>
                </c:pt>
                <c:pt idx="2">
                  <c:v>0</c:v>
                </c:pt>
                <c:pt idx="3">
                  <c:v>0</c:v>
                </c:pt>
                <c:pt idx="4">
                  <c:v>29552.5</c:v>
                </c:pt>
                <c:pt idx="5">
                  <c:v>4757510</c:v>
                </c:pt>
                <c:pt idx="6">
                  <c:v>0</c:v>
                </c:pt>
                <c:pt idx="7">
                  <c:v>0</c:v>
                </c:pt>
                <c:pt idx="8">
                  <c:v>0</c:v>
                </c:pt>
                <c:pt idx="9">
                  <c:v>0</c:v>
                </c:pt>
              </c:numCache>
            </c:numRef>
          </c:val>
          <c:extLst>
            <c:ext xmlns:c16="http://schemas.microsoft.com/office/drawing/2014/chart" uri="{C3380CC4-5D6E-409C-BE32-E72D297353CC}">
              <c16:uniqueId val="{00000033-EF8A-4518-AAD2-AAD75AF65E0D}"/>
            </c:ext>
          </c:extLst>
        </c:ser>
        <c:ser>
          <c:idx val="8"/>
          <c:order val="8"/>
          <c:tx>
            <c:strRef>
              <c:f>'Waste pivots'!$J$24:$J$25</c:f>
              <c:strCache>
                <c:ptCount val="1"/>
                <c:pt idx="0">
                  <c:v>Trade Effluent (Liters)</c:v>
                </c:pt>
              </c:strCache>
            </c:strRef>
          </c:tx>
          <c:spPr>
            <a:solidFill>
              <a:schemeClr val="accent3">
                <a:lumMod val="60000"/>
              </a:schemeClr>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pivots'!$J$26:$J$36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34-EF8A-4518-AAD2-AAD75AF65E0D}"/>
            </c:ext>
          </c:extLst>
        </c:ser>
        <c:ser>
          <c:idx val="9"/>
          <c:order val="9"/>
          <c:tx>
            <c:strRef>
              <c:f>'Waste pivots'!$K$24:$K$25</c:f>
              <c:strCache>
                <c:ptCount val="1"/>
                <c:pt idx="0">
                  <c:v>Used Oil (Liters)</c:v>
                </c:pt>
              </c:strCache>
            </c:strRef>
          </c:tx>
          <c:spPr>
            <a:solidFill>
              <a:schemeClr val="accent4">
                <a:lumMod val="60000"/>
              </a:schemeClr>
            </a:solidFill>
            <a:ln>
              <a:noFill/>
            </a:ln>
            <a:effectLst/>
          </c:spPr>
          <c:invertIfNegative val="0"/>
          <c:cat>
            <c:strRef>
              <c:f>'Waste pivots'!$A$26:$A$36</c:f>
              <c:strCache>
                <c:ptCount val="10"/>
                <c:pt idx="0">
                  <c:v>Company A</c:v>
                </c:pt>
                <c:pt idx="1">
                  <c:v>Company B</c:v>
                </c:pt>
                <c:pt idx="2">
                  <c:v>Company C</c:v>
                </c:pt>
                <c:pt idx="3">
                  <c:v>Company D</c:v>
                </c:pt>
                <c:pt idx="4">
                  <c:v>Company E</c:v>
                </c:pt>
                <c:pt idx="5">
                  <c:v>Company F</c:v>
                </c:pt>
                <c:pt idx="6">
                  <c:v>Company G</c:v>
                </c:pt>
                <c:pt idx="7">
                  <c:v>Company I</c:v>
                </c:pt>
                <c:pt idx="8">
                  <c:v>Company J</c:v>
                </c:pt>
                <c:pt idx="9">
                  <c:v>Company K</c:v>
                </c:pt>
              </c:strCache>
            </c:strRef>
          </c:cat>
          <c:val>
            <c:numRef>
              <c:f>'Waste pivots'!$K$26:$K$36</c:f>
              <c:numCache>
                <c:formatCode>General</c:formatCode>
                <c:ptCount val="10"/>
                <c:pt idx="0">
                  <c:v>36700</c:v>
                </c:pt>
                <c:pt idx="1">
                  <c:v>21832</c:v>
                </c:pt>
                <c:pt idx="2">
                  <c:v>959376</c:v>
                </c:pt>
                <c:pt idx="3">
                  <c:v>660</c:v>
                </c:pt>
                <c:pt idx="4">
                  <c:v>69488.5</c:v>
                </c:pt>
                <c:pt idx="5">
                  <c:v>0</c:v>
                </c:pt>
                <c:pt idx="6">
                  <c:v>0</c:v>
                </c:pt>
                <c:pt idx="7">
                  <c:v>0</c:v>
                </c:pt>
                <c:pt idx="8">
                  <c:v>0</c:v>
                </c:pt>
                <c:pt idx="9">
                  <c:v>0</c:v>
                </c:pt>
              </c:numCache>
            </c:numRef>
          </c:val>
          <c:extLst>
            <c:ext xmlns:c16="http://schemas.microsoft.com/office/drawing/2014/chart" uri="{C3380CC4-5D6E-409C-BE32-E72D297353CC}">
              <c16:uniqueId val="{00000037-EF8A-4518-AAD2-AAD75AF65E0D}"/>
            </c:ext>
          </c:extLst>
        </c:ser>
        <c:dLbls>
          <c:showLegendKey val="0"/>
          <c:showVal val="0"/>
          <c:showCatName val="0"/>
          <c:showSerName val="0"/>
          <c:showPercent val="0"/>
          <c:showBubbleSize val="0"/>
        </c:dLbls>
        <c:gapWidth val="150"/>
        <c:axId val="2116317151"/>
        <c:axId val="2116316671"/>
      </c:barChart>
      <c:catAx>
        <c:axId val="211631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316671"/>
        <c:crosses val="autoZero"/>
        <c:auto val="1"/>
        <c:lblAlgn val="ctr"/>
        <c:lblOffset val="100"/>
        <c:noMultiLvlLbl val="0"/>
      </c:catAx>
      <c:valAx>
        <c:axId val="211631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3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pro.xlsx]POWER CONS PIVOTS!PivotTable9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Power</a:t>
            </a:r>
            <a:r>
              <a:rPr lang="en-US" sz="1600" b="1" baseline="0"/>
              <a:t> consumption by company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CONS PIVOTS'!$B$3</c:f>
              <c:strCache>
                <c:ptCount val="1"/>
                <c:pt idx="0">
                  <c:v>Total</c:v>
                </c:pt>
              </c:strCache>
            </c:strRef>
          </c:tx>
          <c:spPr>
            <a:solidFill>
              <a:schemeClr val="accent1"/>
            </a:solidFill>
            <a:ln>
              <a:noFill/>
            </a:ln>
            <a:effectLst/>
          </c:spPr>
          <c:invertIfNegative val="0"/>
          <c:cat>
            <c:strRef>
              <c:f>'POWER CONS PIVOTS'!$A$4:$A$16</c:f>
              <c:strCache>
                <c:ptCount val="12"/>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strCache>
            </c:strRef>
          </c:cat>
          <c:val>
            <c:numRef>
              <c:f>'POWER CONS PIVOTS'!$B$4:$B$16</c:f>
              <c:numCache>
                <c:formatCode>General</c:formatCode>
                <c:ptCount val="12"/>
                <c:pt idx="0">
                  <c:v>742102</c:v>
                </c:pt>
                <c:pt idx="1">
                  <c:v>1703323.4</c:v>
                </c:pt>
                <c:pt idx="2">
                  <c:v>0</c:v>
                </c:pt>
                <c:pt idx="3">
                  <c:v>3825312</c:v>
                </c:pt>
                <c:pt idx="4">
                  <c:v>0</c:v>
                </c:pt>
                <c:pt idx="5">
                  <c:v>0</c:v>
                </c:pt>
                <c:pt idx="6">
                  <c:v>317416</c:v>
                </c:pt>
                <c:pt idx="7">
                  <c:v>0</c:v>
                </c:pt>
                <c:pt idx="8">
                  <c:v>5086</c:v>
                </c:pt>
                <c:pt idx="9">
                  <c:v>0</c:v>
                </c:pt>
                <c:pt idx="10">
                  <c:v>0</c:v>
                </c:pt>
                <c:pt idx="11">
                  <c:v>0</c:v>
                </c:pt>
              </c:numCache>
            </c:numRef>
          </c:val>
          <c:extLst>
            <c:ext xmlns:c16="http://schemas.microsoft.com/office/drawing/2014/chart" uri="{C3380CC4-5D6E-409C-BE32-E72D297353CC}">
              <c16:uniqueId val="{00000000-43C6-42AE-B553-67CAB5517071}"/>
            </c:ext>
          </c:extLst>
        </c:ser>
        <c:dLbls>
          <c:showLegendKey val="0"/>
          <c:showVal val="0"/>
          <c:showCatName val="0"/>
          <c:showSerName val="0"/>
          <c:showPercent val="0"/>
          <c:showBubbleSize val="0"/>
        </c:dLbls>
        <c:gapWidth val="219"/>
        <c:overlap val="-27"/>
        <c:axId val="278565472"/>
        <c:axId val="278574592"/>
      </c:barChart>
      <c:catAx>
        <c:axId val="27856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74592"/>
        <c:crosses val="autoZero"/>
        <c:auto val="1"/>
        <c:lblAlgn val="ctr"/>
        <c:lblOffset val="100"/>
        <c:noMultiLvlLbl val="0"/>
      </c:catAx>
      <c:valAx>
        <c:axId val="2785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6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pro.xlsx]POWER CONS PIVOTS!PivotTable10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Power</a:t>
            </a:r>
            <a:r>
              <a:rPr lang="en-US" sz="1600" b="1" baseline="0"/>
              <a:t> consumption over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CONS PIVOTS'!$B$19</c:f>
              <c:strCache>
                <c:ptCount val="1"/>
                <c:pt idx="0">
                  <c:v>Total</c:v>
                </c:pt>
              </c:strCache>
            </c:strRef>
          </c:tx>
          <c:spPr>
            <a:ln w="28575" cap="rnd">
              <a:solidFill>
                <a:schemeClr val="accent1"/>
              </a:solidFill>
              <a:round/>
            </a:ln>
            <a:effectLst/>
          </c:spPr>
          <c:marker>
            <c:symbol val="none"/>
          </c:marker>
          <c:cat>
            <c:strRef>
              <c:f>'POWER CONS PIVOTS'!$A$20:$A$32</c:f>
              <c:strCache>
                <c:ptCount val="12"/>
                <c:pt idx="0">
                  <c:v>Jan-24</c:v>
                </c:pt>
                <c:pt idx="1">
                  <c:v>Feb-24</c:v>
                </c:pt>
                <c:pt idx="2">
                  <c:v>Mar-24</c:v>
                </c:pt>
                <c:pt idx="3">
                  <c:v>Apr-24</c:v>
                </c:pt>
                <c:pt idx="4">
                  <c:v>May-24</c:v>
                </c:pt>
                <c:pt idx="5">
                  <c:v>Jun-24</c:v>
                </c:pt>
                <c:pt idx="6">
                  <c:v>Jul-24</c:v>
                </c:pt>
                <c:pt idx="7">
                  <c:v>Aug-24</c:v>
                </c:pt>
                <c:pt idx="8">
                  <c:v>Sep-24</c:v>
                </c:pt>
                <c:pt idx="9">
                  <c:v>Oct-24</c:v>
                </c:pt>
                <c:pt idx="10">
                  <c:v>Nov-24</c:v>
                </c:pt>
                <c:pt idx="11">
                  <c:v>Dec-24</c:v>
                </c:pt>
              </c:strCache>
            </c:strRef>
          </c:cat>
          <c:val>
            <c:numRef>
              <c:f>'POWER CONS PIVOTS'!$B$20:$B$32</c:f>
              <c:numCache>
                <c:formatCode>General</c:formatCode>
                <c:ptCount val="12"/>
                <c:pt idx="0">
                  <c:v>364479</c:v>
                </c:pt>
                <c:pt idx="1">
                  <c:v>332359</c:v>
                </c:pt>
                <c:pt idx="2">
                  <c:v>325829</c:v>
                </c:pt>
                <c:pt idx="3">
                  <c:v>389493</c:v>
                </c:pt>
                <c:pt idx="4">
                  <c:v>535829</c:v>
                </c:pt>
                <c:pt idx="5">
                  <c:v>616731</c:v>
                </c:pt>
                <c:pt idx="6">
                  <c:v>688744</c:v>
                </c:pt>
                <c:pt idx="7">
                  <c:v>789425</c:v>
                </c:pt>
                <c:pt idx="8">
                  <c:v>822774</c:v>
                </c:pt>
                <c:pt idx="9">
                  <c:v>716315</c:v>
                </c:pt>
                <c:pt idx="10">
                  <c:v>577508.4</c:v>
                </c:pt>
                <c:pt idx="11">
                  <c:v>433753</c:v>
                </c:pt>
              </c:numCache>
            </c:numRef>
          </c:val>
          <c:smooth val="0"/>
          <c:extLst>
            <c:ext xmlns:c16="http://schemas.microsoft.com/office/drawing/2014/chart" uri="{C3380CC4-5D6E-409C-BE32-E72D297353CC}">
              <c16:uniqueId val="{00000000-C0E7-4914-B32B-A2333FF80B71}"/>
            </c:ext>
          </c:extLst>
        </c:ser>
        <c:dLbls>
          <c:showLegendKey val="0"/>
          <c:showVal val="0"/>
          <c:showCatName val="0"/>
          <c:showSerName val="0"/>
          <c:showPercent val="0"/>
          <c:showBubbleSize val="0"/>
        </c:dLbls>
        <c:smooth val="0"/>
        <c:axId val="206736800"/>
        <c:axId val="206720480"/>
      </c:lineChart>
      <c:catAx>
        <c:axId val="20673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0480"/>
        <c:crosses val="autoZero"/>
        <c:auto val="1"/>
        <c:lblAlgn val="ctr"/>
        <c:lblOffset val="100"/>
        <c:noMultiLvlLbl val="0"/>
      </c:catAx>
      <c:valAx>
        <c:axId val="20672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pro.xlsx]POWER CONS PIVOTS!PivotTable11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Highest consumers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CONS PIVOTS'!$B$36</c:f>
              <c:strCache>
                <c:ptCount val="1"/>
                <c:pt idx="0">
                  <c:v>Total</c:v>
                </c:pt>
              </c:strCache>
            </c:strRef>
          </c:tx>
          <c:spPr>
            <a:solidFill>
              <a:schemeClr val="accent1"/>
            </a:solidFill>
            <a:ln>
              <a:noFill/>
            </a:ln>
            <a:effectLst/>
          </c:spPr>
          <c:invertIfNegative val="0"/>
          <c:cat>
            <c:strRef>
              <c:f>'POWER CONS PIVOTS'!$A$37:$A$49</c:f>
              <c:strCache>
                <c:ptCount val="12"/>
                <c:pt idx="0">
                  <c:v>Company D</c:v>
                </c:pt>
                <c:pt idx="1">
                  <c:v>Company B</c:v>
                </c:pt>
                <c:pt idx="2">
                  <c:v>Company A</c:v>
                </c:pt>
                <c:pt idx="3">
                  <c:v>Company G</c:v>
                </c:pt>
                <c:pt idx="4">
                  <c:v>Company I</c:v>
                </c:pt>
                <c:pt idx="5">
                  <c:v>Company J</c:v>
                </c:pt>
                <c:pt idx="6">
                  <c:v>Company E</c:v>
                </c:pt>
                <c:pt idx="7">
                  <c:v>Company L</c:v>
                </c:pt>
                <c:pt idx="8">
                  <c:v>Company K</c:v>
                </c:pt>
                <c:pt idx="9">
                  <c:v>Company C</c:v>
                </c:pt>
                <c:pt idx="10">
                  <c:v>Company H</c:v>
                </c:pt>
                <c:pt idx="11">
                  <c:v>Company F</c:v>
                </c:pt>
              </c:strCache>
            </c:strRef>
          </c:cat>
          <c:val>
            <c:numRef>
              <c:f>'POWER CONS PIVOTS'!$B$37:$B$49</c:f>
              <c:numCache>
                <c:formatCode>General</c:formatCode>
                <c:ptCount val="12"/>
                <c:pt idx="0">
                  <c:v>3825312</c:v>
                </c:pt>
                <c:pt idx="1">
                  <c:v>1703323.4</c:v>
                </c:pt>
                <c:pt idx="2">
                  <c:v>742102</c:v>
                </c:pt>
                <c:pt idx="3">
                  <c:v>317416</c:v>
                </c:pt>
                <c:pt idx="4">
                  <c:v>5086</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225-461C-A693-2E91650B6601}"/>
            </c:ext>
          </c:extLst>
        </c:ser>
        <c:dLbls>
          <c:showLegendKey val="0"/>
          <c:showVal val="0"/>
          <c:showCatName val="0"/>
          <c:showSerName val="0"/>
          <c:showPercent val="0"/>
          <c:showBubbleSize val="0"/>
        </c:dLbls>
        <c:gapWidth val="182"/>
        <c:axId val="206721440"/>
        <c:axId val="206725760"/>
      </c:barChart>
      <c:catAx>
        <c:axId val="20672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5760"/>
        <c:crosses val="autoZero"/>
        <c:auto val="1"/>
        <c:lblAlgn val="ctr"/>
        <c:lblOffset val="100"/>
        <c:noMultiLvlLbl val="0"/>
      </c:catAx>
      <c:valAx>
        <c:axId val="20672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Cleansing 2024 final pro.xlsx]water pivots!PivotTable13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Water</a:t>
            </a:r>
            <a:r>
              <a:rPr lang="en-US" sz="1600" b="1" baseline="0"/>
              <a:t> consumption over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'water pivots'!$B$18</c:f>
              <c:strCache>
                <c:ptCount val="1"/>
                <c:pt idx="0">
                  <c:v>Total</c:v>
                </c:pt>
              </c:strCache>
            </c:strRef>
          </c:tx>
          <c:spPr>
            <a:ln w="28575" cap="rnd">
              <a:solidFill>
                <a:schemeClr val="accent1"/>
              </a:solidFill>
              <a:round/>
            </a:ln>
            <a:effectLst/>
          </c:spPr>
          <c:marker>
            <c:symbol val="none"/>
          </c:marker>
          <c:cat>
            <c:strRef>
              <c:f>'water pivots'!$A$19:$A$31</c:f>
              <c:strCache>
                <c:ptCount val="12"/>
                <c:pt idx="0">
                  <c:v>Jan-24</c:v>
                </c:pt>
                <c:pt idx="1">
                  <c:v>Apr-24</c:v>
                </c:pt>
                <c:pt idx="2">
                  <c:v>Aug-24</c:v>
                </c:pt>
                <c:pt idx="3">
                  <c:v>Dec-24</c:v>
                </c:pt>
                <c:pt idx="4">
                  <c:v>Feb-24</c:v>
                </c:pt>
                <c:pt idx="5">
                  <c:v>Jul-24</c:v>
                </c:pt>
                <c:pt idx="6">
                  <c:v>Jun-24</c:v>
                </c:pt>
                <c:pt idx="7">
                  <c:v>Mar-24</c:v>
                </c:pt>
                <c:pt idx="8">
                  <c:v>May-24</c:v>
                </c:pt>
                <c:pt idx="9">
                  <c:v>Nov-24</c:v>
                </c:pt>
                <c:pt idx="10">
                  <c:v>Oct-24</c:v>
                </c:pt>
                <c:pt idx="11">
                  <c:v>Sep-24</c:v>
                </c:pt>
              </c:strCache>
            </c:strRef>
          </c:cat>
          <c:val>
            <c:numRef>
              <c:f>'water pivots'!$B$19:$B$31</c:f>
              <c:numCache>
                <c:formatCode>General</c:formatCode>
                <c:ptCount val="12"/>
                <c:pt idx="0">
                  <c:v>15046.085000000001</c:v>
                </c:pt>
                <c:pt idx="1">
                  <c:v>17034.921162399998</c:v>
                </c:pt>
                <c:pt idx="2">
                  <c:v>20694.992999999999</c:v>
                </c:pt>
                <c:pt idx="3">
                  <c:v>20419.359</c:v>
                </c:pt>
                <c:pt idx="4">
                  <c:v>15384.661118</c:v>
                </c:pt>
                <c:pt idx="5">
                  <c:v>17009.989999999998</c:v>
                </c:pt>
                <c:pt idx="6">
                  <c:v>16082.418744000002</c:v>
                </c:pt>
                <c:pt idx="7">
                  <c:v>14377.031744</c:v>
                </c:pt>
                <c:pt idx="8">
                  <c:v>16322.285162400001</c:v>
                </c:pt>
                <c:pt idx="9">
                  <c:v>17097.02</c:v>
                </c:pt>
                <c:pt idx="10">
                  <c:v>17736.758999999998</c:v>
                </c:pt>
                <c:pt idx="11">
                  <c:v>20355.82</c:v>
                </c:pt>
              </c:numCache>
            </c:numRef>
          </c:val>
          <c:smooth val="0"/>
          <c:extLst>
            <c:ext xmlns:c16="http://schemas.microsoft.com/office/drawing/2014/chart" uri="{C3380CC4-5D6E-409C-BE32-E72D297353CC}">
              <c16:uniqueId val="{00000000-AFF6-4B41-82A5-FA14526A4B0C}"/>
            </c:ext>
          </c:extLst>
        </c:ser>
        <c:dLbls>
          <c:showLegendKey val="0"/>
          <c:showVal val="0"/>
          <c:showCatName val="0"/>
          <c:showSerName val="0"/>
          <c:showPercent val="0"/>
          <c:showBubbleSize val="0"/>
        </c:dLbls>
        <c:smooth val="0"/>
        <c:axId val="206754080"/>
        <c:axId val="206773280"/>
      </c:lineChart>
      <c:catAx>
        <c:axId val="2067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3280"/>
        <c:crosses val="autoZero"/>
        <c:auto val="1"/>
        <c:lblAlgn val="ctr"/>
        <c:lblOffset val="100"/>
        <c:noMultiLvlLbl val="0"/>
      </c:catAx>
      <c:valAx>
        <c:axId val="2067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590550</xdr:colOff>
      <xdr:row>0</xdr:row>
      <xdr:rowOff>76201</xdr:rowOff>
    </xdr:from>
    <xdr:to>
      <xdr:col>11</xdr:col>
      <xdr:colOff>266700</xdr:colOff>
      <xdr:row>38</xdr:row>
      <xdr:rowOff>44451</xdr:rowOff>
    </xdr:to>
    <xdr:graphicFrame macro="">
      <xdr:nvGraphicFramePr>
        <xdr:cNvPr id="2" name="Chart 1">
          <a:extLst>
            <a:ext uri="{FF2B5EF4-FFF2-40B4-BE49-F238E27FC236}">
              <a16:creationId xmlns:a16="http://schemas.microsoft.com/office/drawing/2014/main" id="{49331119-5C75-4869-A739-4A89D5DFF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0</xdr:row>
      <xdr:rowOff>57150</xdr:rowOff>
    </xdr:from>
    <xdr:to>
      <xdr:col>22</xdr:col>
      <xdr:colOff>581026</xdr:colOff>
      <xdr:row>16</xdr:row>
      <xdr:rowOff>152400</xdr:rowOff>
    </xdr:to>
    <xdr:graphicFrame macro="">
      <xdr:nvGraphicFramePr>
        <xdr:cNvPr id="3" name="Chart 2">
          <a:extLst>
            <a:ext uri="{FF2B5EF4-FFF2-40B4-BE49-F238E27FC236}">
              <a16:creationId xmlns:a16="http://schemas.microsoft.com/office/drawing/2014/main" id="{8BA62DBD-E48E-49E2-B8C5-0FD71DBC5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361950</xdr:colOff>
      <xdr:row>17</xdr:row>
      <xdr:rowOff>142875</xdr:rowOff>
    </xdr:from>
    <xdr:to>
      <xdr:col>22</xdr:col>
      <xdr:colOff>596900</xdr:colOff>
      <xdr:row>38</xdr:row>
      <xdr:rowOff>38100</xdr:rowOff>
    </xdr:to>
    <xdr:graphicFrame macro="">
      <xdr:nvGraphicFramePr>
        <xdr:cNvPr id="4" name="Chart 3">
          <a:extLst>
            <a:ext uri="{FF2B5EF4-FFF2-40B4-BE49-F238E27FC236}">
              <a16:creationId xmlns:a16="http://schemas.microsoft.com/office/drawing/2014/main" id="{D1C0EF96-E5E6-4F29-9457-CB41FD0D8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0</xdr:row>
      <xdr:rowOff>66675</xdr:rowOff>
    </xdr:from>
    <xdr:to>
      <xdr:col>2</xdr:col>
      <xdr:colOff>501650</xdr:colOff>
      <xdr:row>10</xdr:row>
      <xdr:rowOff>133350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AE2AE8A0-9CF6-637C-7991-9F7AB08D0E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875" y="63500"/>
              <a:ext cx="170815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92075</xdr:rowOff>
    </xdr:from>
    <xdr:to>
      <xdr:col>2</xdr:col>
      <xdr:colOff>466725</xdr:colOff>
      <xdr:row>26</xdr:row>
      <xdr:rowOff>171450</xdr:rowOff>
    </xdr:to>
    <mc:AlternateContent xmlns:mc="http://schemas.openxmlformats.org/markup-compatibility/2006">
      <mc:Choice xmlns:a14="http://schemas.microsoft.com/office/drawing/2010/main" Requires="a14">
        <xdr:graphicFrame macro="">
          <xdr:nvGraphicFramePr>
            <xdr:cNvPr id="6" name="Company">
              <a:extLst>
                <a:ext uri="{FF2B5EF4-FFF2-40B4-BE49-F238E27FC236}">
                  <a16:creationId xmlns:a16="http://schemas.microsoft.com/office/drawing/2014/main" id="{0193840E-A016-8302-7F7E-04C23AC4543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76200" y="2987675"/>
              <a:ext cx="1606550" cy="188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10</xdr:row>
      <xdr:rowOff>161925</xdr:rowOff>
    </xdr:from>
    <xdr:to>
      <xdr:col>2</xdr:col>
      <xdr:colOff>495300</xdr:colOff>
      <xdr:row>16</xdr:row>
      <xdr:rowOff>38100</xdr:rowOff>
    </xdr:to>
    <mc:AlternateContent xmlns:mc="http://schemas.openxmlformats.org/markup-compatibility/2006">
      <mc:Choice xmlns:a14="http://schemas.microsoft.com/office/drawing/2010/main" Requires="a14">
        <xdr:graphicFrame macro="">
          <xdr:nvGraphicFramePr>
            <xdr:cNvPr id="7" name="Waste form">
              <a:extLst>
                <a:ext uri="{FF2B5EF4-FFF2-40B4-BE49-F238E27FC236}">
                  <a16:creationId xmlns:a16="http://schemas.microsoft.com/office/drawing/2014/main" id="{6863E350-D90A-3C8D-EA80-CE6619D72530}"/>
                </a:ext>
              </a:extLst>
            </xdr:cNvPr>
            <xdr:cNvGraphicFramePr/>
          </xdr:nvGraphicFramePr>
          <xdr:xfrm>
            <a:off x="0" y="0"/>
            <a:ext cx="0" cy="0"/>
          </xdr:xfrm>
          <a:graphic>
            <a:graphicData uri="http://schemas.microsoft.com/office/drawing/2010/slicer">
              <sle:slicer xmlns:sle="http://schemas.microsoft.com/office/drawing/2010/slicer" name="Waste form"/>
            </a:graphicData>
          </a:graphic>
        </xdr:graphicFrame>
      </mc:Choice>
      <mc:Fallback>
        <xdr:sp macro="" textlink="">
          <xdr:nvSpPr>
            <xdr:cNvPr id="0" name=""/>
            <xdr:cNvSpPr>
              <a:spLocks noTextEdit="1"/>
            </xdr:cNvSpPr>
          </xdr:nvSpPr>
          <xdr:spPr>
            <a:xfrm>
              <a:off x="15875" y="1968500"/>
              <a:ext cx="1698625"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111125</xdr:rowOff>
    </xdr:from>
    <xdr:to>
      <xdr:col>2</xdr:col>
      <xdr:colOff>457200</xdr:colOff>
      <xdr:row>38</xdr:row>
      <xdr:rowOff>38100</xdr:rowOff>
    </xdr:to>
    <mc:AlternateContent xmlns:mc="http://schemas.openxmlformats.org/markup-compatibility/2006">
      <mc:Choice xmlns:a14="http://schemas.microsoft.com/office/drawing/2010/main" Requires="a14">
        <xdr:graphicFrame macro="">
          <xdr:nvGraphicFramePr>
            <xdr:cNvPr id="8" name="Waste Type">
              <a:extLst>
                <a:ext uri="{FF2B5EF4-FFF2-40B4-BE49-F238E27FC236}">
                  <a16:creationId xmlns:a16="http://schemas.microsoft.com/office/drawing/2014/main" id="{7CBDAED8-135F-F117-F057-94B0F882DAF7}"/>
                </a:ext>
              </a:extLst>
            </xdr:cNvPr>
            <xdr:cNvGraphicFramePr/>
          </xdr:nvGraphicFramePr>
          <xdr:xfrm>
            <a:off x="0" y="0"/>
            <a:ext cx="0" cy="0"/>
          </xdr:xfrm>
          <a:graphic>
            <a:graphicData uri="http://schemas.microsoft.com/office/drawing/2010/slicer">
              <sle:slicer xmlns:sle="http://schemas.microsoft.com/office/drawing/2010/slicer" name="Waste Type"/>
            </a:graphicData>
          </a:graphic>
        </xdr:graphicFrame>
      </mc:Choice>
      <mc:Fallback>
        <xdr:sp macro="" textlink="">
          <xdr:nvSpPr>
            <xdr:cNvPr id="0" name=""/>
            <xdr:cNvSpPr>
              <a:spLocks noTextEdit="1"/>
            </xdr:cNvSpPr>
          </xdr:nvSpPr>
          <xdr:spPr>
            <a:xfrm>
              <a:off x="25400" y="4997450"/>
              <a:ext cx="16510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114300</xdr:rowOff>
    </xdr:from>
    <xdr:to>
      <xdr:col>11</xdr:col>
      <xdr:colOff>504825</xdr:colOff>
      <xdr:row>38</xdr:row>
      <xdr:rowOff>19050</xdr:rowOff>
    </xdr:to>
    <xdr:graphicFrame macro="">
      <xdr:nvGraphicFramePr>
        <xdr:cNvPr id="2" name="Chart 1">
          <a:extLst>
            <a:ext uri="{FF2B5EF4-FFF2-40B4-BE49-F238E27FC236}">
              <a16:creationId xmlns:a16="http://schemas.microsoft.com/office/drawing/2014/main" id="{989FF5A3-2A75-4491-9320-55DFDF77F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123825</xdr:colOff>
      <xdr:row>1</xdr:row>
      <xdr:rowOff>139701</xdr:rowOff>
    </xdr:from>
    <xdr:to>
      <xdr:col>23</xdr:col>
      <xdr:colOff>219075</xdr:colOff>
      <xdr:row>38</xdr:row>
      <xdr:rowOff>28575</xdr:rowOff>
    </xdr:to>
    <xdr:graphicFrame macro="">
      <xdr:nvGraphicFramePr>
        <xdr:cNvPr id="3" name="Chart 2">
          <a:extLst>
            <a:ext uri="{FF2B5EF4-FFF2-40B4-BE49-F238E27FC236}">
              <a16:creationId xmlns:a16="http://schemas.microsoft.com/office/drawing/2014/main" id="{FCB05369-120B-4F33-BDFC-1C2120C0E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247650</xdr:colOff>
      <xdr:row>0</xdr:row>
      <xdr:rowOff>57150</xdr:rowOff>
    </xdr:from>
    <xdr:to>
      <xdr:col>22</xdr:col>
      <xdr:colOff>581025</xdr:colOff>
      <xdr:row>17</xdr:row>
      <xdr:rowOff>95250</xdr:rowOff>
    </xdr:to>
    <xdr:graphicFrame macro="">
      <xdr:nvGraphicFramePr>
        <xdr:cNvPr id="2" name="Chart 1">
          <a:extLst>
            <a:ext uri="{FF2B5EF4-FFF2-40B4-BE49-F238E27FC236}">
              <a16:creationId xmlns:a16="http://schemas.microsoft.com/office/drawing/2014/main" id="{432E8FF3-9D0A-4242-8595-DF03231CE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17</xdr:row>
      <xdr:rowOff>142875</xdr:rowOff>
    </xdr:from>
    <xdr:to>
      <xdr:col>22</xdr:col>
      <xdr:colOff>596900</xdr:colOff>
      <xdr:row>37</xdr:row>
      <xdr:rowOff>171451</xdr:rowOff>
    </xdr:to>
    <xdr:graphicFrame macro="">
      <xdr:nvGraphicFramePr>
        <xdr:cNvPr id="3" name="Chart 2">
          <a:extLst>
            <a:ext uri="{FF2B5EF4-FFF2-40B4-BE49-F238E27FC236}">
              <a16:creationId xmlns:a16="http://schemas.microsoft.com/office/drawing/2014/main" id="{2A105560-35B9-4A0C-88DE-A566BDA66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xdr:colOff>
      <xdr:row>17</xdr:row>
      <xdr:rowOff>130175</xdr:rowOff>
    </xdr:from>
    <xdr:to>
      <xdr:col>12</xdr:col>
      <xdr:colOff>295275</xdr:colOff>
      <xdr:row>37</xdr:row>
      <xdr:rowOff>152400</xdr:rowOff>
    </xdr:to>
    <xdr:graphicFrame macro="">
      <xdr:nvGraphicFramePr>
        <xdr:cNvPr id="4" name="Chart 3">
          <a:extLst>
            <a:ext uri="{FF2B5EF4-FFF2-40B4-BE49-F238E27FC236}">
              <a16:creationId xmlns:a16="http://schemas.microsoft.com/office/drawing/2014/main" id="{A1EF02DE-342F-49F2-9515-FD2D034B2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177800</xdr:colOff>
      <xdr:row>0</xdr:row>
      <xdr:rowOff>149226</xdr:rowOff>
    </xdr:from>
    <xdr:to>
      <xdr:col>3</xdr:col>
      <xdr:colOff>177800</xdr:colOff>
      <xdr:row>9</xdr:row>
      <xdr:rowOff>57151</xdr:rowOff>
    </xdr:to>
    <mc:AlternateContent xmlns:mc="http://schemas.openxmlformats.org/markup-compatibility/2006">
      <mc:Choice xmlns:a14="http://schemas.microsoft.com/office/drawing/2010/main" Requires="a14">
        <xdr:graphicFrame macro="">
          <xdr:nvGraphicFramePr>
            <xdr:cNvPr id="5" name="Company 1">
              <a:extLst>
                <a:ext uri="{FF2B5EF4-FFF2-40B4-BE49-F238E27FC236}">
                  <a16:creationId xmlns:a16="http://schemas.microsoft.com/office/drawing/2014/main" id="{91771331-5B5D-073E-3673-D3F21C326C12}"/>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80975" y="149226"/>
              <a:ext cx="1828800"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9</xdr:row>
      <xdr:rowOff>114299</xdr:rowOff>
    </xdr:from>
    <xdr:to>
      <xdr:col>3</xdr:col>
      <xdr:colOff>171450</xdr:colOff>
      <xdr:row>17</xdr:row>
      <xdr:rowOff>85725</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3393B02F-CE7A-AD60-C1EA-72245312D03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28600" y="1743074"/>
              <a:ext cx="1771650" cy="1416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104774</xdr:colOff>
      <xdr:row>19</xdr:row>
      <xdr:rowOff>120650</xdr:rowOff>
    </xdr:from>
    <xdr:to>
      <xdr:col>22</xdr:col>
      <xdr:colOff>609599</xdr:colOff>
      <xdr:row>37</xdr:row>
      <xdr:rowOff>104775</xdr:rowOff>
    </xdr:to>
    <xdr:graphicFrame macro="">
      <xdr:nvGraphicFramePr>
        <xdr:cNvPr id="2" name="Chart 1">
          <a:extLst>
            <a:ext uri="{FF2B5EF4-FFF2-40B4-BE49-F238E27FC236}">
              <a16:creationId xmlns:a16="http://schemas.microsoft.com/office/drawing/2014/main" id="{A650DF4E-F9F9-4DAB-89B0-EBB6562DB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196849</xdr:colOff>
      <xdr:row>0</xdr:row>
      <xdr:rowOff>133350</xdr:rowOff>
    </xdr:from>
    <xdr:to>
      <xdr:col>10</xdr:col>
      <xdr:colOff>542924</xdr:colOff>
      <xdr:row>19</xdr:row>
      <xdr:rowOff>38100</xdr:rowOff>
    </xdr:to>
    <xdr:graphicFrame macro="">
      <xdr:nvGraphicFramePr>
        <xdr:cNvPr id="3" name="Chart 2">
          <a:extLst>
            <a:ext uri="{FF2B5EF4-FFF2-40B4-BE49-F238E27FC236}">
              <a16:creationId xmlns:a16="http://schemas.microsoft.com/office/drawing/2014/main" id="{E4EA5B68-C75D-47A9-AF39-ECE499B66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50799</xdr:colOff>
      <xdr:row>0</xdr:row>
      <xdr:rowOff>133350</xdr:rowOff>
    </xdr:from>
    <xdr:to>
      <xdr:col>22</xdr:col>
      <xdr:colOff>609599</xdr:colOff>
      <xdr:row>19</xdr:row>
      <xdr:rowOff>28575</xdr:rowOff>
    </xdr:to>
    <xdr:graphicFrame macro="">
      <xdr:nvGraphicFramePr>
        <xdr:cNvPr id="4" name="Chart 3">
          <a:extLst>
            <a:ext uri="{FF2B5EF4-FFF2-40B4-BE49-F238E27FC236}">
              <a16:creationId xmlns:a16="http://schemas.microsoft.com/office/drawing/2014/main" id="{79285F3C-87D2-4049-8599-85B62670F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171450</xdr:colOff>
      <xdr:row>19</xdr:row>
      <xdr:rowOff>130175</xdr:rowOff>
    </xdr:from>
    <xdr:to>
      <xdr:col>2</xdr:col>
      <xdr:colOff>390525</xdr:colOff>
      <xdr:row>37</xdr:row>
      <xdr:rowOff>76200</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7B57BF6A-AEB7-C01A-D890-D6815351833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71450" y="3568700"/>
              <a:ext cx="1435100" cy="320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482600</xdr:colOff>
      <xdr:row>19</xdr:row>
      <xdr:rowOff>142874</xdr:rowOff>
    </xdr:from>
    <xdr:to>
      <xdr:col>5</xdr:col>
      <xdr:colOff>15875</xdr:colOff>
      <xdr:row>37</xdr:row>
      <xdr:rowOff>95249</xdr:rowOff>
    </xdr:to>
    <mc:AlternateContent xmlns:mc="http://schemas.openxmlformats.org/markup-compatibility/2006">
      <mc:Choice xmlns:a14="http://schemas.microsoft.com/office/drawing/2010/main" Requires="a14">
        <xdr:graphicFrame macro="">
          <xdr:nvGraphicFramePr>
            <xdr:cNvPr id="6" name="Company 2">
              <a:extLst>
                <a:ext uri="{FF2B5EF4-FFF2-40B4-BE49-F238E27FC236}">
                  <a16:creationId xmlns:a16="http://schemas.microsoft.com/office/drawing/2014/main" id="{13E5F9E3-1C6E-2BE4-CB95-D05709D2ABE1}"/>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dr:sp macro="" textlink="">
          <xdr:nvSpPr>
            <xdr:cNvPr id="0" name=""/>
            <xdr:cNvSpPr>
              <a:spLocks noTextEdit="1"/>
            </xdr:cNvSpPr>
          </xdr:nvSpPr>
          <xdr:spPr>
            <a:xfrm>
              <a:off x="1704975" y="3584574"/>
              <a:ext cx="1358900" cy="320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0</xdr:row>
      <xdr:rowOff>168275</xdr:rowOff>
    </xdr:from>
    <xdr:to>
      <xdr:col>13</xdr:col>
      <xdr:colOff>47626</xdr:colOff>
      <xdr:row>19</xdr:row>
      <xdr:rowOff>57150</xdr:rowOff>
    </xdr:to>
    <xdr:graphicFrame macro="">
      <xdr:nvGraphicFramePr>
        <xdr:cNvPr id="2" name="Chart 1">
          <a:extLst>
            <a:ext uri="{FF2B5EF4-FFF2-40B4-BE49-F238E27FC236}">
              <a16:creationId xmlns:a16="http://schemas.microsoft.com/office/drawing/2014/main" id="{B5F28A95-95A7-4F21-BC3C-CC30CCFC8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171450</xdr:colOff>
      <xdr:row>19</xdr:row>
      <xdr:rowOff>171450</xdr:rowOff>
    </xdr:from>
    <xdr:to>
      <xdr:col>22</xdr:col>
      <xdr:colOff>463550</xdr:colOff>
      <xdr:row>38</xdr:row>
      <xdr:rowOff>76200</xdr:rowOff>
    </xdr:to>
    <xdr:graphicFrame macro="">
      <xdr:nvGraphicFramePr>
        <xdr:cNvPr id="3" name="Chart 2">
          <a:extLst>
            <a:ext uri="{FF2B5EF4-FFF2-40B4-BE49-F238E27FC236}">
              <a16:creationId xmlns:a16="http://schemas.microsoft.com/office/drawing/2014/main" id="{7D3C53D0-94E6-4654-B7E9-1E4E1EC09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1</xdr:row>
      <xdr:rowOff>25400</xdr:rowOff>
    </xdr:from>
    <xdr:to>
      <xdr:col>22</xdr:col>
      <xdr:colOff>463550</xdr:colOff>
      <xdr:row>19</xdr:row>
      <xdr:rowOff>76200</xdr:rowOff>
    </xdr:to>
    <xdr:graphicFrame macro="">
      <xdr:nvGraphicFramePr>
        <xdr:cNvPr id="4" name="Chart 3">
          <a:extLst>
            <a:ext uri="{FF2B5EF4-FFF2-40B4-BE49-F238E27FC236}">
              <a16:creationId xmlns:a16="http://schemas.microsoft.com/office/drawing/2014/main" id="{88A1A7D4-7722-4CB5-97A5-AFB297740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196850</xdr:colOff>
      <xdr:row>19</xdr:row>
      <xdr:rowOff>171450</xdr:rowOff>
    </xdr:from>
    <xdr:to>
      <xdr:col>13</xdr:col>
      <xdr:colOff>57150</xdr:colOff>
      <xdr:row>38</xdr:row>
      <xdr:rowOff>76200</xdr:rowOff>
    </xdr:to>
    <xdr:graphicFrame macro="">
      <xdr:nvGraphicFramePr>
        <xdr:cNvPr id="5" name="Chart 4">
          <a:extLst>
            <a:ext uri="{FF2B5EF4-FFF2-40B4-BE49-F238E27FC236}">
              <a16:creationId xmlns:a16="http://schemas.microsoft.com/office/drawing/2014/main" id="{2FD1D7D4-37A4-466C-BE9A-4C97E9442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0</xdr:row>
      <xdr:rowOff>123825</xdr:rowOff>
    </xdr:from>
    <xdr:to>
      <xdr:col>3</xdr:col>
      <xdr:colOff>63500</xdr:colOff>
      <xdr:row>12</xdr:row>
      <xdr:rowOff>171450</xdr:rowOff>
    </xdr:to>
    <mc:AlternateContent xmlns:mc="http://schemas.openxmlformats.org/markup-compatibility/2006">
      <mc:Choice xmlns:a14="http://schemas.microsoft.com/office/drawing/2010/main" Requires="a14">
        <xdr:graphicFrame macro="">
          <xdr:nvGraphicFramePr>
            <xdr:cNvPr id="6" name="Fuel type">
              <a:extLst>
                <a:ext uri="{FF2B5EF4-FFF2-40B4-BE49-F238E27FC236}">
                  <a16:creationId xmlns:a16="http://schemas.microsoft.com/office/drawing/2014/main" id="{BCC1C2D9-3676-99B0-4904-C3FEA6DB3353}"/>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dr:sp macro="" textlink="">
          <xdr:nvSpPr>
            <xdr:cNvPr id="0" name=""/>
            <xdr:cNvSpPr>
              <a:spLocks noTextEdit="1"/>
            </xdr:cNvSpPr>
          </xdr:nvSpPr>
          <xdr:spPr>
            <a:xfrm>
              <a:off x="66675" y="120650"/>
              <a:ext cx="1828800" cy="222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13</xdr:row>
      <xdr:rowOff>63500</xdr:rowOff>
    </xdr:from>
    <xdr:to>
      <xdr:col>3</xdr:col>
      <xdr:colOff>82550</xdr:colOff>
      <xdr:row>27</xdr:row>
      <xdr:rowOff>53975</xdr:rowOff>
    </xdr:to>
    <mc:AlternateContent xmlns:mc="http://schemas.openxmlformats.org/markup-compatibility/2006">
      <mc:Choice xmlns:a14="http://schemas.microsoft.com/office/drawing/2010/main" Requires="a14">
        <xdr:graphicFrame macro="">
          <xdr:nvGraphicFramePr>
            <xdr:cNvPr id="7" name="Date 1">
              <a:extLst>
                <a:ext uri="{FF2B5EF4-FFF2-40B4-BE49-F238E27FC236}">
                  <a16:creationId xmlns:a16="http://schemas.microsoft.com/office/drawing/2014/main" id="{E2BD5DBD-4CEF-BB9B-EE9A-E4BE612BA5DA}"/>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5725" y="2419350"/>
              <a:ext cx="1828800" cy="252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27</xdr:row>
      <xdr:rowOff>120650</xdr:rowOff>
    </xdr:from>
    <xdr:to>
      <xdr:col>3</xdr:col>
      <xdr:colOff>92075</xdr:colOff>
      <xdr:row>38</xdr:row>
      <xdr:rowOff>82550</xdr:rowOff>
    </xdr:to>
    <mc:AlternateContent xmlns:mc="http://schemas.openxmlformats.org/markup-compatibility/2006">
      <mc:Choice xmlns:a14="http://schemas.microsoft.com/office/drawing/2010/main" Requires="a14">
        <xdr:graphicFrame macro="">
          <xdr:nvGraphicFramePr>
            <xdr:cNvPr id="9" name="Column1">
              <a:extLst>
                <a:ext uri="{FF2B5EF4-FFF2-40B4-BE49-F238E27FC236}">
                  <a16:creationId xmlns:a16="http://schemas.microsoft.com/office/drawing/2014/main" id="{2B22F4D0-202E-8494-A91A-6AB3616787C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92075" y="501015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amris Penda" id="{0FA32F32-AFF4-42DD-8A03-DA937B6DDF7C}" userId="S::lamris.penda@safeen.ae::21860eda-ec89-4744-b59a-a66e77237283"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13310182" backgroundQuery="1" createdVersion="8" refreshedVersion="8" minRefreshableVersion="3" recordCount="0" supportSubquery="1" supportAdvancedDrill="1" xr:uid="{18D97CA5-B7E6-4B66-B98E-AFE66EDF55D3}">
  <cacheSource type="external" connectionId="7"/>
  <cacheFields count="5">
    <cacheField name="[Measures].[Sum of Value]" caption="Sum of Value" numFmtId="0" hierarchy="23" level="32767"/>
    <cacheField name="[Table1_2].[Company].[Company]" caption="Company" numFmtId="0" hierarchy="2" level="1">
      <sharedItems count="10">
        <s v="Company A"/>
        <s v="Company B"/>
        <s v="Company C"/>
        <s v="Company D"/>
        <s v="Company E"/>
        <s v="Company F"/>
        <s v="Company G"/>
        <s v="Company I"/>
        <s v="Company J"/>
        <s v="Company K"/>
      </sharedItems>
    </cacheField>
    <cacheField name="[Table1_2].[Waste Type].[Waste Type]" caption="Waste Type" numFmtId="0" level="1">
      <sharedItems count="10">
        <s v="General Waste (KG)"/>
        <s v="General Waste (Tons)"/>
        <s v="Hazardous Waste (KG)"/>
        <s v="Non-Hazardous Waste (KG)"/>
        <s v="Recycle  Non-Hazardous (KG)"/>
        <s v="Recycle Hazardous (KG)"/>
        <s v="Sewage (Liters)"/>
        <s v="Sludge (Liters)"/>
        <s v="Trade Effluent (Liters)"/>
        <s v="Used Oil (Liters)"/>
      </sharedItems>
    </cacheField>
    <cacheField name="[Table1_2].[Month].[Month]" caption="Month" numFmtId="0" hierarchy="3" level="1">
      <sharedItems containsSemiMixedTypes="0" containsNonDate="0" containsString="0"/>
    </cacheField>
    <cacheField name="[Table1_2].[Waste form].[Waste form]" caption="Waste form" numFmtId="0" hierarchy="1"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fieldsUsage count="2">
        <fieldUsage x="-1"/>
        <fieldUsage x="2"/>
      </fieldsUsage>
    </cacheHierarchy>
    <cacheHierarchy uniqueName="[Table1_2].[Waste form]" caption="Waste form" attribute="1" defaultMemberUniqueName="[Table1_2].[Waste form].[All]" allUniqueName="[Table1_2].[Waste form].[All]" dimensionUniqueName="[Table1_2]" displayFolder="" count="2" memberValueDatatype="130" unbalanced="0">
      <fieldsUsage count="2">
        <fieldUsage x="-1"/>
        <fieldUsage x="4"/>
      </fieldsUsage>
    </cacheHierarchy>
    <cacheHierarchy uniqueName="[Table1_2].[Company]" caption="Company" attribute="1" defaultMemberUniqueName="[Table1_2].[Company].[All]" allUniqueName="[Table1_2].[Company].[All]" dimensionUniqueName="[Table1_2]" displayFolder="" count="2" memberValueDatatype="130" unbalanced="0">
      <fieldsUsage count="2">
        <fieldUsage x="-1"/>
        <fieldUsage x="1"/>
      </fieldsUsage>
    </cacheHierarchy>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347800927" backgroundQuery="1" createdVersion="8" refreshedVersion="8" minRefreshableVersion="3" recordCount="0" supportSubquery="1" supportAdvancedDrill="1" xr:uid="{97BA452D-E4DF-4BAF-A8E7-CE2DED088964}">
  <cacheSource type="external" connectionId="7"/>
  <cacheFields count="3">
    <cacheField name="[Measures].[Sum of Value 2]" caption="Sum of Value 2" numFmtId="0" hierarchy="25" level="32767"/>
    <cacheField name="[Table6_1].[Date].[Date]" caption="Date" numFmtId="0" hierarchy="12" level="1">
      <sharedItems count="12">
        <s v="Apr-24"/>
        <s v="Aug-24"/>
        <s v="Dec-24"/>
        <s v="Feb-24"/>
        <s v="Jan-24"/>
        <s v="Jul-24"/>
        <s v="Jun-24"/>
        <s v="Mar-24"/>
        <s v="May-24"/>
        <s v="Nov-24"/>
        <s v="Oct-24"/>
        <s v="Sep-24"/>
      </sharedItems>
    </cacheField>
    <cacheField name="[Table6_1].[Column1].[Column1]" caption="Column1" numFmtId="0" hierarchy="11"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2" memberValueDatatype="130" unbalanced="0">
      <fieldsUsage count="2">
        <fieldUsage x="-1"/>
        <fieldUsage x="2"/>
      </fieldsUsage>
    </cacheHierarchy>
    <cacheHierarchy uniqueName="[Table6_1].[Date]" caption="Date" attribute="1" defaultMemberUniqueName="[Table6_1].[Date].[All]" allUniqueName="[Table6_1].[Date].[All]" dimensionUniqueName="[Table6_1]" displayFolder="" count="2" memberValueDatatype="130" unbalanced="0">
      <fieldsUsage count="2">
        <fieldUsage x="-1"/>
        <fieldUsage x="1"/>
      </fieldsUsage>
    </cacheHierarchy>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345138887" backgroundQuery="1" createdVersion="8" refreshedVersion="8" minRefreshableVersion="3" recordCount="0" supportSubquery="1" supportAdvancedDrill="1" xr:uid="{FDDF49B2-C8EB-4FF8-9130-5F1FC1CDEAAA}">
  <cacheSource type="external" connectionId="7"/>
  <cacheFields count="3">
    <cacheField name="[Table6_1].[Column1].[Column1]" caption="Column1" numFmtId="0" hierarchy="11" level="1">
      <sharedItems count="11">
        <s v="Company A"/>
        <s v="Company B"/>
        <s v="Company C"/>
        <s v="Company D"/>
        <s v="Company E"/>
        <s v="Company F"/>
        <s v="Company G"/>
        <s v="Company H"/>
        <s v="Company I"/>
        <s v="Company J"/>
        <s v="Company K"/>
      </sharedItems>
    </cacheField>
    <cacheField name="[Measures].[Sum of Value 2]" caption="Sum of Value 2" numFmtId="0" hierarchy="25" level="32767"/>
    <cacheField name="[Table6_1].[Date].[Date]" caption="Date" numFmtId="0" hierarchy="12"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2" memberValueDatatype="130" unbalanced="0">
      <fieldsUsage count="2">
        <fieldUsage x="-1"/>
        <fieldUsage x="0"/>
      </fieldsUsage>
    </cacheHierarchy>
    <cacheHierarchy uniqueName="[Table6_1].[Date]" caption="Date" attribute="1" defaultMemberUniqueName="[Table6_1].[Date].[All]" allUniqueName="[Table6_1].[Date].[All]" dimensionUniqueName="[Table6_1]" displayFolder="" count="2" memberValueDatatype="130" unbalanced="0">
      <fieldsUsage count="2">
        <fieldUsage x="-1"/>
        <fieldUsage x="2"/>
      </fieldsUsage>
    </cacheHierarchy>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68841319447" backgroundQuery="1" createdVersion="8" refreshedVersion="8" minRefreshableVersion="3" recordCount="0" supportSubquery="1" supportAdvancedDrill="1" xr:uid="{548BC100-644C-4FF3-8769-E01C697E1568}">
  <cacheSource type="external" connectionId="7"/>
  <cacheFields count="2">
    <cacheField name="[Table8_1].[Fuel type].[Fuel type]" caption="Fuel type" numFmtId="0" hierarchy="14" level="1">
      <sharedItems count="12">
        <s v="AD Maritime"/>
        <s v="Diesel"/>
        <s v="DIVETECH"/>
        <s v="FEEDERS (Total)"/>
        <s v="High sulphur fuel oil"/>
        <s v="Low sulphur marine gas oil"/>
        <s v="Marine diesel oil"/>
        <s v="Marine Services"/>
        <s v="OFCO"/>
        <s v="OFFSHORE"/>
        <s v="Transshipments"/>
        <s v="Very low  sulphur fuel oil"/>
      </sharedItems>
    </cacheField>
    <cacheField name="[Measures].[Sum of Value 3]" caption="Sum of Value 3" numFmtId="0" hierarchy="26" level="32767"/>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2" memberValueDatatype="130" unbalanced="0">
      <fieldsUsage count="2">
        <fieldUsage x="-1"/>
        <fieldUsage x="0"/>
      </fieldsUsage>
    </cacheHierarchy>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639739467595" backgroundQuery="1" createdVersion="8" refreshedVersion="8" minRefreshableVersion="3" recordCount="0" supportSubquery="1" supportAdvancedDrill="1" xr:uid="{EE43B624-9B28-4993-9083-8DB3964715C2}">
  <cacheSource type="external" connectionId="7"/>
  <cacheFields count="2">
    <cacheField name="[Table10_1].[Column1].[Column1]" caption="Column1" numFmtId="0" hierarchy="5" level="1">
      <sharedItems count="7">
        <s v="Company A"/>
        <s v="Company B"/>
        <s v="Company C"/>
        <s v="Company D"/>
        <s v="Company E"/>
        <s v="Company F"/>
        <s v="Company G"/>
      </sharedItems>
    </cacheField>
    <cacheField name="[Measures].[Sum of Value 4]" caption="Sum of Value 4" numFmtId="0" hierarchy="27" level="32767"/>
  </cacheFields>
  <cacheHierarchies count="28">
    <cacheHierarchy uniqueName="[Table1_2].[Waste Type]" caption="Waste Type" attribute="1" defaultMemberUniqueName="[Table1_2].[Waste Type].[All]" allUniqueName="[Table1_2].[Waste Type].[All]" dimensionUniqueName="[Table1_2]" displayFolder="" count="2" memberValueDatatype="130" unbalanced="0"/>
    <cacheHierarchy uniqueName="[Table1_2].[Waste form]" caption="Waste form" attribute="1" defaultMemberUniqueName="[Table1_2].[Waste form].[All]" allUniqueName="[Table1_2].[Waste form].[All]" dimensionUniqueName="[Table1_2]" displayFolder="" count="2" memberValueDatatype="130" unbalanced="0"/>
    <cacheHierarchy uniqueName="[Table1_2].[Company]" caption="Company" attribute="1" defaultMemberUniqueName="[Table1_2].[Company].[All]" allUniqueName="[Table1_2].[Company].[All]" dimensionUniqueName="[Table1_2]" displayFolder="" count="2" memberValueDatatype="130" unbalanced="0"/>
    <cacheHierarchy uniqueName="[Table1_2].[Month]" caption="Month" attribute="1" defaultMemberUniqueName="[Table1_2].[Month].[All]" allUniqueName="[Table1_2].[Month].[All]" dimensionUniqueName="[Table1_2]" displayFolder="" count="2" memberValueDatatype="130" unbalanced="0"/>
    <cacheHierarchy uniqueName="[Table1_2].[Value]" caption="Value" attribute="1" defaultMemberUniqueName="[Table1_2].[Value].[All]" allUniqueName="[Table1_2].[Value].[All]" dimensionUniqueName="[Table1_2]" displayFolder="" count="2" memberValueDatatype="5" unbalanced="0"/>
    <cacheHierarchy uniqueName="[Table10_1].[Column1]" caption="Column1" attribute="1" defaultMemberUniqueName="[Table10_1].[Column1].[All]" allUniqueName="[Table10_1].[Column1].[All]" dimensionUniqueName="[Table10_1]" displayFolder="" count="2" memberValueDatatype="130" unbalanced="0">
      <fieldsUsage count="2">
        <fieldUsage x="-1"/>
        <fieldUsage x="0"/>
      </fieldsUsage>
    </cacheHierarchy>
    <cacheHierarchy uniqueName="[Table10_1].[Attribute]" caption="Attribute" attribute="1" defaultMemberUniqueName="[Table10_1].[Attribute].[All]" allUniqueName="[Table10_1].[Attribute].[All]" dimensionUniqueName="[Table10_1]" displayFolder="" count="2" memberValueDatatype="130" unbalanced="0"/>
    <cacheHierarchy uniqueName="[Table10_1].[Value]" caption="Value" attribute="1" defaultMemberUniqueName="[Table10_1].[Value].[All]" allUniqueName="[Table10_1].[Value].[All]" dimensionUniqueName="[Table10_1]" displayFolder="" count="2" memberValueDatatype="5" unbalanced="0"/>
    <cacheHierarchy uniqueName="[Table4_1].[Company]" caption="Company" attribute="1" defaultMemberUniqueName="[Table4_1].[Company].[All]" allUniqueName="[Table4_1].[Company].[All]" dimensionUniqueName="[Table4_1]" displayFolder="" count="2" memberValueDatatype="130" unbalanced="0"/>
    <cacheHierarchy uniqueName="[Table4_1].[Month]" caption="Month" attribute="1" defaultMemberUniqueName="[Table4_1].[Month].[All]" allUniqueName="[Table4_1].[Month].[All]" dimensionUniqueName="[Table4_1]" displayFolder="" count="2" memberValueDatatype="130" unbalanced="0"/>
    <cacheHierarchy uniqueName="[Table4_1].[Consumption(KWh)]" caption="Consumption(KWh)" attribute="1" defaultMemberUniqueName="[Table4_1].[Consumption(KWh)].[All]" allUniqueName="[Table4_1].[Consumption(KWh)].[All]" dimensionUniqueName="[Table4_1]" displayFolder="" count="2" memberValueDatatype="5" unbalanced="0"/>
    <cacheHierarchy uniqueName="[Table6_1].[Column1]" caption="Column1" attribute="1" defaultMemberUniqueName="[Table6_1].[Column1].[All]" allUniqueName="[Table6_1].[Column1].[All]" dimensionUniqueName="[Table6_1]" displayFolder="" count="2" memberValueDatatype="130" unbalanced="0"/>
    <cacheHierarchy uniqueName="[Table6_1].[Date]" caption="Date" attribute="1" defaultMemberUniqueName="[Table6_1].[Date].[All]" allUniqueName="[Table6_1].[Date].[All]" dimensionUniqueName="[Table6_1]" displayFolder="" count="2" memberValueDatatype="130" unbalanced="0"/>
    <cacheHierarchy uniqueName="[Table6_1].[Value]" caption="Value" attribute="1" defaultMemberUniqueName="[Table6_1].[Value].[All]" allUniqueName="[Table6_1].[Value].[All]" dimensionUniqueName="[Table6_1]" displayFolder="" count="2" memberValueDatatype="5" unbalanced="0"/>
    <cacheHierarchy uniqueName="[Table8_1].[Fuel type]" caption="Fuel type" attribute="1" defaultMemberUniqueName="[Table8_1].[Fuel type].[All]" allUniqueName="[Table8_1].[Fuel type].[All]" dimensionUniqueName="[Table8_1]" displayFolder="" count="2" memberValueDatatype="130" unbalanced="0"/>
    <cacheHierarchy uniqueName="[Table8_1].[Date]" caption="Date" attribute="1" defaultMemberUniqueName="[Table8_1].[Date].[All]" allUniqueName="[Table8_1].[Date].[All]" dimensionUniqueName="[Table8_1]" displayFolder="" count="2" memberValueDatatype="130" unbalanced="0"/>
    <cacheHierarchy uniqueName="[Table8_1].[Value]" caption="Value" attribute="1" defaultMemberUniqueName="[Table8_1].[Value].[All]" allUniqueName="[Table8_1].[Value].[All]" dimensionUniqueName="[Table8_1]" displayFolder="" count="2"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639740625003" backgroundQuery="1" createdVersion="8" refreshedVersion="8" minRefreshableVersion="3" recordCount="0" supportSubquery="1" supportAdvancedDrill="1" xr:uid="{A60F7522-B8FD-4365-B45A-DA5F098637F4}">
  <cacheSource type="external" connectionId="7"/>
  <cacheFields count="3">
    <cacheField name="[Table8_1].[Fuel type].[Fuel type]" caption="Fuel type" numFmtId="0" hierarchy="14" level="1">
      <sharedItems count="12">
        <s v="AD Maritime"/>
        <s v="Diesel"/>
        <s v="DIVETECH"/>
        <s v="FEEDERS (Total)"/>
        <s v="High sulphur fuel oil"/>
        <s v="Low sulphur marine gas oil"/>
        <s v="Marine diesel oil"/>
        <s v="Marine Services"/>
        <s v="OFCO"/>
        <s v="OFFSHORE"/>
        <s v="Transshipments"/>
        <s v="Very low  sulphur fuel oil"/>
      </sharedItems>
    </cacheField>
    <cacheField name="[Measures].[Sum of Value 3]" caption="Sum of Value 3" numFmtId="0" hierarchy="26" level="32767"/>
    <cacheField name="[Table10_1].[Column1].[Column1]" caption="Column1" numFmtId="0" hierarchy="5"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cacheHierarchy uniqueName="[Table1_2].[Waste form]" caption="Waste form" attribute="1" defaultMemberUniqueName="[Table1_2].[Waste form].[All]" allUniqueName="[Table1_2].[Waste form].[All]" dimensionUniqueName="[Table1_2]" displayFolder="" count="2" memberValueDatatype="130" unbalanced="0"/>
    <cacheHierarchy uniqueName="[Table1_2].[Company]" caption="Company" attribute="1" defaultMemberUniqueName="[Table1_2].[Company].[All]" allUniqueName="[Table1_2].[Company].[All]" dimensionUniqueName="[Table1_2]" displayFolder="" count="2" memberValueDatatype="130" unbalanced="0"/>
    <cacheHierarchy uniqueName="[Table1_2].[Month]" caption="Month" attribute="1" defaultMemberUniqueName="[Table1_2].[Month].[All]" allUniqueName="[Table1_2].[Month].[All]" dimensionUniqueName="[Table1_2]" displayFolder="" count="2" memberValueDatatype="130" unbalanced="0"/>
    <cacheHierarchy uniqueName="[Table1_2].[Value]" caption="Value" attribute="1" defaultMemberUniqueName="[Table1_2].[Value].[All]" allUniqueName="[Table1_2].[Value].[All]" dimensionUniqueName="[Table1_2]" displayFolder="" count="2" memberValueDatatype="5" unbalanced="0"/>
    <cacheHierarchy uniqueName="[Table10_1].[Column1]" caption="Column1" attribute="1" defaultMemberUniqueName="[Table10_1].[Column1].[All]" allUniqueName="[Table10_1].[Column1].[All]" dimensionUniqueName="[Table10_1]" displayFolder="" count="2" memberValueDatatype="130" unbalanced="0">
      <fieldsUsage count="2">
        <fieldUsage x="-1"/>
        <fieldUsage x="2"/>
      </fieldsUsage>
    </cacheHierarchy>
    <cacheHierarchy uniqueName="[Table10_1].[Attribute]" caption="Attribute" attribute="1" defaultMemberUniqueName="[Table10_1].[Attribute].[All]" allUniqueName="[Table10_1].[Attribute].[All]" dimensionUniqueName="[Table10_1]" displayFolder="" count="2" memberValueDatatype="130" unbalanced="0"/>
    <cacheHierarchy uniqueName="[Table10_1].[Value]" caption="Value" attribute="1" defaultMemberUniqueName="[Table10_1].[Value].[All]" allUniqueName="[Table10_1].[Value].[All]" dimensionUniqueName="[Table10_1]" displayFolder="" count="2" memberValueDatatype="5" unbalanced="0"/>
    <cacheHierarchy uniqueName="[Table4_1].[Company]" caption="Company" attribute="1" defaultMemberUniqueName="[Table4_1].[Company].[All]" allUniqueName="[Table4_1].[Company].[All]" dimensionUniqueName="[Table4_1]" displayFolder="" count="2" memberValueDatatype="130" unbalanced="0"/>
    <cacheHierarchy uniqueName="[Table4_1].[Month]" caption="Month" attribute="1" defaultMemberUniqueName="[Table4_1].[Month].[All]" allUniqueName="[Table4_1].[Month].[All]" dimensionUniqueName="[Table4_1]" displayFolder="" count="2" memberValueDatatype="130" unbalanced="0"/>
    <cacheHierarchy uniqueName="[Table4_1].[Consumption(KWh)]" caption="Consumption(KWh)" attribute="1" defaultMemberUniqueName="[Table4_1].[Consumption(KWh)].[All]" allUniqueName="[Table4_1].[Consumption(KWh)].[All]" dimensionUniqueName="[Table4_1]" displayFolder="" count="2" memberValueDatatype="5" unbalanced="0"/>
    <cacheHierarchy uniqueName="[Table6_1].[Column1]" caption="Column1" attribute="1" defaultMemberUniqueName="[Table6_1].[Column1].[All]" allUniqueName="[Table6_1].[Column1].[All]" dimensionUniqueName="[Table6_1]" displayFolder="" count="2" memberValueDatatype="130" unbalanced="0"/>
    <cacheHierarchy uniqueName="[Table6_1].[Date]" caption="Date" attribute="1" defaultMemberUniqueName="[Table6_1].[Date].[All]" allUniqueName="[Table6_1].[Date].[All]" dimensionUniqueName="[Table6_1]" displayFolder="" count="2" memberValueDatatype="130" unbalanced="0"/>
    <cacheHierarchy uniqueName="[Table6_1].[Value]" caption="Value" attribute="1" defaultMemberUniqueName="[Table6_1].[Value].[All]" allUniqueName="[Table6_1].[Value].[All]" dimensionUniqueName="[Table6_1]" displayFolder="" count="2" memberValueDatatype="5" unbalanced="0"/>
    <cacheHierarchy uniqueName="[Table8_1].[Fuel type]" caption="Fuel type" attribute="1" defaultMemberUniqueName="[Table8_1].[Fuel type].[All]" allUniqueName="[Table8_1].[Fuel type].[All]" dimensionUniqueName="[Table8_1]" displayFolder="" count="2" memberValueDatatype="130" unbalanced="0">
      <fieldsUsage count="2">
        <fieldUsage x="-1"/>
        <fieldUsage x="0"/>
      </fieldsUsage>
    </cacheHierarchy>
    <cacheHierarchy uniqueName="[Table8_1].[Date]" caption="Date" attribute="1" defaultMemberUniqueName="[Table8_1].[Date].[All]" allUniqueName="[Table8_1].[Date].[All]" dimensionUniqueName="[Table8_1]" displayFolder="" count="2" memberValueDatatype="130" unbalanced="0"/>
    <cacheHierarchy uniqueName="[Table8_1].[Value]" caption="Value" attribute="1" defaultMemberUniqueName="[Table8_1].[Value].[All]" allUniqueName="[Table8_1].[Value].[All]" dimensionUniqueName="[Table8_1]" displayFolder="" count="2"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639741435189" backgroundQuery="1" createdVersion="8" refreshedVersion="8" minRefreshableVersion="3" recordCount="0" supportSubquery="1" supportAdvancedDrill="1" xr:uid="{E4549CF2-4FEB-48C5-A806-15933B6A6CC9}">
  <cacheSource type="external" connectionId="7"/>
  <cacheFields count="3">
    <cacheField name="[Table10_1].[Attribute].[Attribute]" caption="Attribute" numFmtId="0" hierarchy="6" level="1">
      <sharedItems count="12">
        <s v="Apr-24"/>
        <s v="Aug-24"/>
        <s v="Dec-24"/>
        <s v="Feb-24"/>
        <s v="Jan-24"/>
        <s v="Jul-24"/>
        <s v="Jun-24"/>
        <s v="Mar-24"/>
        <s v="May-24"/>
        <s v="Nov-24"/>
        <s v="Oct-24"/>
        <s v="Sep-24"/>
      </sharedItems>
    </cacheField>
    <cacheField name="[Measures].[Sum of Value 4]" caption="Sum of Value 4" numFmtId="0" hierarchy="27" level="32767"/>
    <cacheField name="[Table10_1].[Column1].[Column1]" caption="Column1" numFmtId="0" hierarchy="5"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2" memberValueDatatype="130" unbalanced="0">
      <fieldsUsage count="2">
        <fieldUsage x="-1"/>
        <fieldUsage x="2"/>
      </fieldsUsage>
    </cacheHierarchy>
    <cacheHierarchy uniqueName="[Table10_1].[Attribute]" caption="Attribute" attribute="1" defaultMemberUniqueName="[Table10_1].[Attribute].[All]" allUniqueName="[Table10_1].[Attribute].[All]" dimensionUniqueName="[Table10_1]" displayFolder="" count="2" memberValueDatatype="130" unbalanced="0">
      <fieldsUsage count="2">
        <fieldUsage x="-1"/>
        <fieldUsage x="0"/>
      </fieldsUsage>
    </cacheHierarchy>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2" memberValueDatatype="130" unbalanced="0"/>
    <cacheHierarchy uniqueName="[Table8_1].[Date]" caption="Date" attribute="1" defaultMemberUniqueName="[Table8_1].[Date].[All]" allUniqueName="[Table8_1].[Date].[All]" dimensionUniqueName="[Table8_1]" displayFolder="" count="2"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343287039" backgroundQuery="1" createdVersion="3" refreshedVersion="8" minRefreshableVersion="3" recordCount="0" supportSubquery="1" supportAdvancedDrill="1" xr:uid="{798DF94F-3C88-4DC0-B3A4-5BAF61A6E9ED}">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15780447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01851851" backgroundQuery="1" createdVersion="3" refreshedVersion="8" minRefreshableVersion="3" recordCount="0" supportSubquery="1" supportAdvancedDrill="1" xr:uid="{07E940AC-E9BE-4D65-9215-E940F898C769}">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197997418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9.932212384258" backgroundQuery="1" createdVersion="3" refreshedVersion="8" minRefreshableVersion="3" recordCount="0" supportSubquery="1" supportAdvancedDrill="1" xr:uid="{9CED4BFF-0485-42BE-A736-38B3F0A71659}">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522730963"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634214583333" backgroundQuery="1" createdVersion="3" refreshedVersion="8" minRefreshableVersion="3" recordCount="0" supportSubquery="1" supportAdvancedDrill="1" xr:uid="{FC41472E-D999-47B1-B8E3-421508F9D56C}">
  <cacheSource type="external" connectionId="7">
    <extLst>
      <ext xmlns:x14="http://schemas.microsoft.com/office/spreadsheetml/2009/9/main" uri="{F057638F-6D5F-4e77-A914-E7F072B9BCA8}">
        <x14:sourceConnection name="ThisWorkbookDataModel"/>
      </ext>
    </extLst>
  </cacheSource>
  <cacheFields count="0"/>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2"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2"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2" memberValueDatatype="130" unbalanced="0"/>
    <cacheHierarchy uniqueName="[Table8_1].[Date]" caption="Date" attribute="1" defaultMemberUniqueName="[Table8_1].[Date].[All]" allUniqueName="[Table8_1].[Date].[All]" dimensionUniqueName="[Table8_1]" displayFolder="" count="2"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004229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11458334" backgroundQuery="1" createdVersion="8" refreshedVersion="8" minRefreshableVersion="3" recordCount="0" supportSubquery="1" supportAdvancedDrill="1" xr:uid="{8A966530-B299-467D-AACA-6FA18D379F2A}">
  <cacheSource type="external" connectionId="7"/>
  <cacheFields count="5">
    <cacheField name="[Table1_2].[Month].[Month]" caption="Month" numFmtId="0" hierarchy="3" level="1">
      <sharedItems count="12">
        <s v="Apr"/>
        <s v="Aug"/>
        <s v="Dec"/>
        <s v="Feb"/>
        <s v="Jan"/>
        <s v="Jul"/>
        <s v="Jun"/>
        <s v="Mar"/>
        <s v="May"/>
        <s v="Nov"/>
        <s v="Oct"/>
        <s v="Sep"/>
      </sharedItems>
    </cacheField>
    <cacheField name="[Measures].[Sum of Value]" caption="Sum of Value" numFmtId="0" hierarchy="23" level="32767"/>
    <cacheField name="[Table1_2].[Company].[Company]" caption="Company" numFmtId="0" hierarchy="2" level="1">
      <sharedItems containsSemiMixedTypes="0" containsNonDate="0" containsString="0"/>
    </cacheField>
    <cacheField name="[Table1_2].[Waste form].[Waste form]" caption="Waste form" numFmtId="0" hierarchy="1" level="1">
      <sharedItems containsSemiMixedTypes="0" containsNonDate="0" containsString="0"/>
    </cacheField>
    <cacheField name="[Table1_2].[Waste Type].[Waste Type]" caption="Waste Type" numFmtId="0"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fieldsUsage count="2">
        <fieldUsage x="-1"/>
        <fieldUsage x="4"/>
      </fieldsUsage>
    </cacheHierarchy>
    <cacheHierarchy uniqueName="[Table1_2].[Waste form]" caption="Waste form" attribute="1" defaultMemberUniqueName="[Table1_2].[Waste form].[All]" allUniqueName="[Table1_2].[Waste form].[All]" dimensionUniqueName="[Table1_2]" displayFolder="" count="2" memberValueDatatype="130" unbalanced="0">
      <fieldsUsage count="2">
        <fieldUsage x="-1"/>
        <fieldUsage x="3"/>
      </fieldsUsage>
    </cacheHierarchy>
    <cacheHierarchy uniqueName="[Table1_2].[Company]" caption="Company" attribute="1" defaultMemberUniqueName="[Table1_2].[Company].[All]" allUniqueName="[Table1_2].[Company].[All]" dimensionUniqueName="[Table1_2]" displayFolder="" count="2" memberValueDatatype="130" unbalanced="0">
      <fieldsUsage count="2">
        <fieldUsage x="-1"/>
        <fieldUsage x="2"/>
      </fieldsUsage>
    </cacheHierarchy>
    <cacheHierarchy uniqueName="[Table1_2].[Month]" caption="Month" attribute="1" defaultMemberUniqueName="[Table1_2].[Month].[All]" allUniqueName="[Table1_2].[Month].[All]" dimensionUniqueName="[Table1_2]" displayFolder="" count="2" memberValueDatatype="130" unbalanced="0">
      <fieldsUsage count="2">
        <fieldUsage x="-1"/>
        <fieldUsage x="0"/>
      </fieldsUsage>
    </cacheHierarchy>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09259256" backgroundQuery="1" createdVersion="8" refreshedVersion="8" minRefreshableVersion="3" recordCount="0" supportSubquery="1" supportAdvancedDrill="1" xr:uid="{5F7EA99E-6B22-4C1E-A370-614812F7FE86}">
  <cacheSource type="external" connectionId="7"/>
  <cacheFields count="5">
    <cacheField name="[Measures].[Sum of Value]" caption="Sum of Value" numFmtId="0" hierarchy="23" level="32767"/>
    <cacheField name="[Table1_2].[Waste Type].[Waste Type]" caption="Waste Type" numFmtId="0" level="1">
      <sharedItems count="10">
        <s v="Recycle  Non-Hazardous (KG)"/>
        <s v="Recycle Hazardous (KG)"/>
        <s v="General Waste (KG)" u="1"/>
        <s v="General Waste (Tons)" u="1"/>
        <s v="Hazardous Waste (KG)" u="1"/>
        <s v="Non-Hazardous Waste (KG)" u="1"/>
        <s v="Sewage (Liters)" u="1"/>
        <s v="Sludge (Liters)" u="1"/>
        <s v="Trade Effluent (Liters)" u="1"/>
        <s v="Used Oil (Liters)" u="1"/>
      </sharedItems>
    </cacheField>
    <cacheField name="[Table1_2].[Company].[Company]" caption="Company" numFmtId="0" hierarchy="2" level="1">
      <sharedItems count="10">
        <s v="Company A"/>
        <s v="Company B"/>
        <s v="Company C"/>
        <s v="Company D"/>
        <s v="Company E"/>
        <s v="Company F"/>
        <s v="Company G"/>
        <s v="Company I"/>
        <s v="Company J"/>
        <s v="Company K"/>
      </sharedItems>
    </cacheField>
    <cacheField name="[Table1_2].[Month].[Month]" caption="Month" numFmtId="0" hierarchy="3" level="1">
      <sharedItems containsSemiMixedTypes="0" containsNonDate="0" containsString="0"/>
    </cacheField>
    <cacheField name="[Table1_2].[Waste form].[Waste form]" caption="Waste form" numFmtId="0" hierarchy="1"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fieldsUsage count="2">
        <fieldUsage x="-1"/>
        <fieldUsage x="1"/>
      </fieldsUsage>
    </cacheHierarchy>
    <cacheHierarchy uniqueName="[Table1_2].[Waste form]" caption="Waste form" attribute="1" defaultMemberUniqueName="[Table1_2].[Waste form].[All]" allUniqueName="[Table1_2].[Waste form].[All]" dimensionUniqueName="[Table1_2]" displayFolder="" count="2" memberValueDatatype="130" unbalanced="0">
      <fieldsUsage count="2">
        <fieldUsage x="-1"/>
        <fieldUsage x="4"/>
      </fieldsUsage>
    </cacheHierarchy>
    <cacheHierarchy uniqueName="[Table1_2].[Company]" caption="Company" attribute="1" defaultMemberUniqueName="[Table1_2].[Company].[All]" allUniqueName="[Table1_2].[Company].[All]" dimensionUniqueName="[Table1_2]" displayFolder="" count="2" memberValueDatatype="130" unbalanced="0">
      <fieldsUsage count="2">
        <fieldUsage x="-1"/>
        <fieldUsage x="2"/>
      </fieldsUsage>
    </cacheHierarchy>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06018515" backgroundQuery="1" createdVersion="8" refreshedVersion="8" minRefreshableVersion="3" recordCount="0" supportSubquery="1" supportAdvancedDrill="1" xr:uid="{A3AD56D6-C1CE-4FE4-94A9-35DF09725EBC}">
  <cacheSource type="external" connectionId="7"/>
  <cacheFields count="5">
    <cacheField name="[Table1_2].[Waste Type].[Waste Type]" caption="Waste Type" numFmtId="0" level="1">
      <sharedItems count="10">
        <s v="General Waste (KG)"/>
        <s v="General Waste (Tons)"/>
        <s v="Hazardous Waste (KG)"/>
        <s v="Non-Hazardous Waste (KG)"/>
        <s v="Recycle  Non-Hazardous (KG)"/>
        <s v="Recycle Hazardous (KG)"/>
        <s v="Sewage (Liters)"/>
        <s v="Sludge (Liters)"/>
        <s v="Trade Effluent (Liters)"/>
        <s v="Used Oil (Liters)"/>
      </sharedItems>
    </cacheField>
    <cacheField name="[Measures].[Sum of Value]" caption="Sum of Value" numFmtId="0" hierarchy="23" level="32767"/>
    <cacheField name="[Table1_2].[Company].[Company]" caption="Company" numFmtId="0" hierarchy="2" level="1">
      <sharedItems count="10">
        <s v="Company A"/>
        <s v="Company B"/>
        <s v="Company C"/>
        <s v="Company D"/>
        <s v="Company E"/>
        <s v="Company F"/>
        <s v="Company G"/>
        <s v="Company I"/>
        <s v="Company J"/>
        <s v="Company K"/>
      </sharedItems>
    </cacheField>
    <cacheField name="[Table1_2].[Month].[Month]" caption="Month" numFmtId="0" hierarchy="3" level="1">
      <sharedItems containsSemiMixedTypes="0" containsNonDate="0" containsString="0"/>
    </cacheField>
    <cacheField name="[Table1_2].[Waste form].[Waste form]" caption="Waste form" numFmtId="0" hierarchy="1"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fieldsUsage count="2">
        <fieldUsage x="-1"/>
        <fieldUsage x="0"/>
      </fieldsUsage>
    </cacheHierarchy>
    <cacheHierarchy uniqueName="[Table1_2].[Waste form]" caption="Waste form" attribute="1" defaultMemberUniqueName="[Table1_2].[Waste form].[All]" allUniqueName="[Table1_2].[Waste form].[All]" dimensionUniqueName="[Table1_2]" displayFolder="" count="2" memberValueDatatype="130" unbalanced="0">
      <fieldsUsage count="2">
        <fieldUsage x="-1"/>
        <fieldUsage x="4"/>
      </fieldsUsage>
    </cacheHierarchy>
    <cacheHierarchy uniqueName="[Table1_2].[Company]" caption="Company" attribute="1" defaultMemberUniqueName="[Table1_2].[Company].[All]" allUniqueName="[Table1_2].[Company].[All]" dimensionUniqueName="[Table1_2]" displayFolder="" count="2" memberValueDatatype="130" unbalanced="0">
      <fieldsUsage count="2">
        <fieldUsage x="-1"/>
        <fieldUsage x="2"/>
      </fieldsUsage>
    </cacheHierarchy>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003703706" backgroundQuery="1" createdVersion="8" refreshedVersion="8" minRefreshableVersion="3" recordCount="0" supportSubquery="1" supportAdvancedDrill="1" xr:uid="{03E208D6-4C39-40C4-8B18-EE20F0C84DDB}">
  <cacheSource type="external" connectionId="7"/>
  <cacheFields count="5">
    <cacheField name="[Table1_2].[Waste Type].[Waste Type]" caption="Waste Type" numFmtId="0" level="1">
      <sharedItems count="10">
        <s v="General Waste (KG)"/>
        <s v="General Waste (Tons)"/>
        <s v="Hazardous Waste (KG)"/>
        <s v="Non-Hazardous Waste (KG)"/>
        <s v="Recycle  Non-Hazardous (KG)"/>
        <s v="Recycle Hazardous (KG)"/>
        <s v="Sewage (Liters)"/>
        <s v="Sludge (Liters)"/>
        <s v="Trade Effluent (Liters)"/>
        <s v="Used Oil (Liters)"/>
      </sharedItems>
    </cacheField>
    <cacheField name="[Measures].[Sum of Value]" caption="Sum of Value" numFmtId="0" hierarchy="23" level="32767"/>
    <cacheField name="[Table1_2].[Company].[Company]" caption="Company" numFmtId="0" hierarchy="2" level="1">
      <sharedItems containsSemiMixedTypes="0" containsNonDate="0" containsString="0"/>
    </cacheField>
    <cacheField name="[Table1_2].[Month].[Month]" caption="Month" numFmtId="0" hierarchy="3" level="1">
      <sharedItems containsSemiMixedTypes="0" containsNonDate="0" containsString="0"/>
    </cacheField>
    <cacheField name="[Table1_2].[Waste form].[Waste form]" caption="Waste form" numFmtId="0" hierarchy="1"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2" memberValueDatatype="130" unbalanced="0">
      <fieldsUsage count="2">
        <fieldUsage x="-1"/>
        <fieldUsage x="0"/>
      </fieldsUsage>
    </cacheHierarchy>
    <cacheHierarchy uniqueName="[Table1_2].[Waste form]" caption="Waste form" attribute="1" defaultMemberUniqueName="[Table1_2].[Waste form].[All]" allUniqueName="[Table1_2].[Waste form].[All]" dimensionUniqueName="[Table1_2]" displayFolder="" count="2" memberValueDatatype="130" unbalanced="0">
      <fieldsUsage count="2">
        <fieldUsage x="-1"/>
        <fieldUsage x="4"/>
      </fieldsUsage>
    </cacheHierarchy>
    <cacheHierarchy uniqueName="[Table1_2].[Company]" caption="Company" attribute="1" defaultMemberUniqueName="[Table1_2].[Company].[All]" allUniqueName="[Table1_2].[Company].[All]" dimensionUniqueName="[Table1_2]" displayFolder="" count="2" memberValueDatatype="130" unbalanced="0">
      <fieldsUsage count="2">
        <fieldUsage x="-1"/>
        <fieldUsage x="2"/>
      </fieldsUsage>
    </cacheHierarchy>
    <cacheHierarchy uniqueName="[Table1_2].[Month]" caption="Month" attribute="1" defaultMemberUniqueName="[Table1_2].[Month].[All]" allUniqueName="[Table1_2].[Month].[All]" dimensionUniqueName="[Table1_2]" displayFolder="" count="2" memberValueDatatype="130" unbalanced="0">
      <fieldsUsage count="2">
        <fieldUsage x="-1"/>
        <fieldUsage x="3"/>
      </fieldsUsage>
    </cacheHierarchy>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9.932222916665" backgroundQuery="1" createdVersion="8" refreshedVersion="8" minRefreshableVersion="3" recordCount="0" supportSubquery="1" supportAdvancedDrill="1" xr:uid="{21F7AF9A-18C2-490C-98E5-E9B7EF19C9EA}">
  <cacheSource type="external" connectionId="7"/>
  <cacheFields count="2">
    <cacheField name="[Table4_1].[Company].[Company]" caption="Company" numFmtId="0" hierarchy="8" level="1">
      <sharedItems count="12">
        <s v="Company A"/>
        <s v="Company B"/>
        <s v="Company C"/>
        <s v="Company D"/>
        <s v="Company E"/>
        <s v="Company F"/>
        <s v="Company G"/>
        <s v="Company H"/>
        <s v="Company I"/>
        <s v="Company J"/>
        <s v="Company K"/>
        <s v="Company L"/>
      </sharedItems>
    </cacheField>
    <cacheField name="[Measures].[Sum of Consumption(KWh)]" caption="Sum of Consumption(KWh)" numFmtId="0" hierarchy="24" level="32767"/>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2" memberValueDatatype="130" unbalanced="0">
      <fieldsUsage count="2">
        <fieldUsage x="-1"/>
        <fieldUsage x="0"/>
      </fieldsUsage>
    </cacheHierarchy>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400084606481" backgroundQuery="1" createdVersion="8" refreshedVersion="8" minRefreshableVersion="3" recordCount="0" supportSubquery="1" supportAdvancedDrill="1" xr:uid="{F3CCF2D9-6ECC-4F24-8B5F-CC7C0550F008}">
  <cacheSource type="external" connectionId="7"/>
  <cacheFields count="3">
    <cacheField name="[Table4_1].[Month].[Month]" caption="Month" numFmtId="0" hierarchy="9" level="1">
      <sharedItems count="12">
        <s v="Apr-24"/>
        <s v="Aug-24"/>
        <s v="Dec-24"/>
        <s v="Feb-24"/>
        <s v="Jan-24"/>
        <s v="Jul-24"/>
        <s v="Jun-24"/>
        <s v="Mar-24"/>
        <s v="May-24"/>
        <s v="Nov-24"/>
        <s v="Oct-24"/>
        <s v="Sep-24"/>
      </sharedItems>
    </cacheField>
    <cacheField name="[Measures].[Sum of Consumption(KWh)]" caption="Sum of Consumption(KWh)" numFmtId="0" hierarchy="24" level="32767"/>
    <cacheField name="[Table4_1].[Company].[Company]" caption="Company" numFmtId="0" hierarchy="8" level="1">
      <sharedItems containsSemiMixedTypes="0" containsNonDate="0" containsString="0"/>
    </cacheField>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2" memberValueDatatype="130" unbalanced="0">
      <fieldsUsage count="2">
        <fieldUsage x="-1"/>
        <fieldUsage x="2"/>
      </fieldsUsage>
    </cacheHierarchy>
    <cacheHierarchy uniqueName="[Table4_1].[Month]" caption="Month" attribute="1" defaultMemberUniqueName="[Table4_1].[Month].[All]" allUniqueName="[Table4_1].[Month].[All]" dimensionUniqueName="[Table4_1]" displayFolder="" count="2" memberValueDatatype="130" unbalanced="0">
      <fieldsUsage count="2">
        <fieldUsage x="-1"/>
        <fieldUsage x="0"/>
      </fieldsUsage>
    </cacheHierarchy>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400083217595" backgroundQuery="1" createdVersion="8" refreshedVersion="8" minRefreshableVersion="3" recordCount="0" supportSubquery="1" supportAdvancedDrill="1" xr:uid="{C45FE18A-29F2-46BE-B702-EB64D2A47F09}">
  <cacheSource type="external" connectionId="7"/>
  <cacheFields count="2">
    <cacheField name="[Table4_1].[Company].[Company]" caption="Company" numFmtId="0" hierarchy="8" level="1">
      <sharedItems count="12">
        <s v="Company A"/>
        <s v="Company B"/>
        <s v="Company C"/>
        <s v="Company D"/>
        <s v="Company E"/>
        <s v="Company F"/>
        <s v="Company G"/>
        <s v="Company H"/>
        <s v="Company I"/>
        <s v="Company J"/>
        <s v="Company K"/>
        <s v="Company L"/>
      </sharedItems>
    </cacheField>
    <cacheField name="[Measures].[Sum of Consumption(KWh)]" caption="Sum of Consumption(KWh)" numFmtId="0" hierarchy="24" level="32767"/>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2" memberValueDatatype="130" unbalanced="0">
      <fieldsUsage count="2">
        <fieldUsage x="-1"/>
        <fieldUsage x="0"/>
      </fieldsUsage>
    </cacheHierarchy>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0" memberValueDatatype="130" unbalanced="0"/>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hidden="1">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2.355352546299" backgroundQuery="1" createdVersion="8" refreshedVersion="8" minRefreshableVersion="3" recordCount="0" supportSubquery="1" supportAdvancedDrill="1" xr:uid="{319A61F3-88D0-4C84-9A48-EBD914C74849}">
  <cacheSource type="external" connectionId="7"/>
  <cacheFields count="2">
    <cacheField name="[Measures].[Sum of Value 2]" caption="Sum of Value 2" numFmtId="0" hierarchy="25" level="32767"/>
    <cacheField name="[Table6_1].[Column1].[Column1]" caption="Column1" numFmtId="0" hierarchy="11" level="1">
      <sharedItems count="11">
        <s v="Company A"/>
        <s v="Company B"/>
        <s v="Company C"/>
        <s v="Company D"/>
        <s v="Company E"/>
        <s v="Company F"/>
        <s v="Company G"/>
        <s v="Company H"/>
        <s v="Company I"/>
        <s v="Company J"/>
        <s v="Company K"/>
      </sharedItems>
    </cacheField>
  </cacheFields>
  <cacheHierarchies count="28">
    <cacheHierarchy uniqueName="[Table1_2].[Waste Type]" caption="Waste Type" attribute="1" defaultMemberUniqueName="[Table1_2].[Waste Type].[All]" allUniqueName="[Table1_2].[Waste Type].[All]" dimensionUniqueName="[Table1_2]" displayFolder="" count="0" memberValueDatatype="130" unbalanced="0"/>
    <cacheHierarchy uniqueName="[Table1_2].[Waste form]" caption="Waste form" attribute="1" defaultMemberUniqueName="[Table1_2].[Waste form].[All]" allUniqueName="[Table1_2].[Waste form].[All]" dimensionUniqueName="[Table1_2]" displayFolder="" count="0" memberValueDatatype="130" unbalanced="0"/>
    <cacheHierarchy uniqueName="[Table1_2].[Company]" caption="Company" attribute="1" defaultMemberUniqueName="[Table1_2].[Company].[All]" allUniqueName="[Table1_2].[Company].[All]" dimensionUniqueName="[Table1_2]" displayFolder="" count="0" memberValueDatatype="130" unbalanced="0"/>
    <cacheHierarchy uniqueName="[Table1_2].[Month]" caption="Month" attribute="1" defaultMemberUniqueName="[Table1_2].[Month].[All]" allUniqueName="[Table1_2].[Month].[All]" dimensionUniqueName="[Table1_2]" displayFolder="" count="0" memberValueDatatype="130" unbalanced="0"/>
    <cacheHierarchy uniqueName="[Table1_2].[Value]" caption="Value" attribute="1" defaultMemberUniqueName="[Table1_2].[Value].[All]" allUniqueName="[Table1_2].[Value].[All]" dimensionUniqueName="[Table1_2]" displayFolder="" count="0" memberValueDatatype="5" unbalanced="0"/>
    <cacheHierarchy uniqueName="[Table10_1].[Column1]" caption="Column1" attribute="1" defaultMemberUniqueName="[Table10_1].[Column1].[All]" allUniqueName="[Table10_1].[Column1].[All]" dimensionUniqueName="[Table10_1]" displayFolder="" count="0" memberValueDatatype="130" unbalanced="0"/>
    <cacheHierarchy uniqueName="[Table10_1].[Attribute]" caption="Attribute" attribute="1" defaultMemberUniqueName="[Table10_1].[Attribute].[All]" allUniqueName="[Table10_1].[Attribute].[All]" dimensionUniqueName="[Table10_1]" displayFolder="" count="0" memberValueDatatype="130" unbalanced="0"/>
    <cacheHierarchy uniqueName="[Table10_1].[Value]" caption="Value" attribute="1" defaultMemberUniqueName="[Table10_1].[Value].[All]" allUniqueName="[Table10_1].[Value].[All]" dimensionUniqueName="[Table10_1]" displayFolder="" count="0" memberValueDatatype="5" unbalanced="0"/>
    <cacheHierarchy uniqueName="[Table4_1].[Company]" caption="Company" attribute="1" defaultMemberUniqueName="[Table4_1].[Company].[All]" allUniqueName="[Table4_1].[Company].[All]" dimensionUniqueName="[Table4_1]" displayFolder="" count="0" memberValueDatatype="130" unbalanced="0"/>
    <cacheHierarchy uniqueName="[Table4_1].[Month]" caption="Month" attribute="1" defaultMemberUniqueName="[Table4_1].[Month].[All]" allUniqueName="[Table4_1].[Month].[All]" dimensionUniqueName="[Table4_1]" displayFolder="" count="0" memberValueDatatype="130" unbalanced="0"/>
    <cacheHierarchy uniqueName="[Table4_1].[Consumption(KWh)]" caption="Consumption(KWh)" attribute="1" defaultMemberUniqueName="[Table4_1].[Consumption(KWh)].[All]" allUniqueName="[Table4_1].[Consumption(KWh)].[All]" dimensionUniqueName="[Table4_1]" displayFolder="" count="0" memberValueDatatype="5" unbalanced="0"/>
    <cacheHierarchy uniqueName="[Table6_1].[Column1]" caption="Column1" attribute="1" defaultMemberUniqueName="[Table6_1].[Column1].[All]" allUniqueName="[Table6_1].[Column1].[All]" dimensionUniqueName="[Table6_1]" displayFolder="" count="2" memberValueDatatype="130" unbalanced="0">
      <fieldsUsage count="2">
        <fieldUsage x="-1"/>
        <fieldUsage x="1"/>
      </fieldsUsage>
    </cacheHierarchy>
    <cacheHierarchy uniqueName="[Table6_1].[Date]" caption="Date" attribute="1" defaultMemberUniqueName="[Table6_1].[Date].[All]" allUniqueName="[Table6_1].[Date].[All]" dimensionUniqueName="[Table6_1]" displayFolder="" count="0" memberValueDatatype="130" unbalanced="0"/>
    <cacheHierarchy uniqueName="[Table6_1].[Value]" caption="Value" attribute="1" defaultMemberUniqueName="[Table6_1].[Value].[All]" allUniqueName="[Table6_1].[Value].[All]" dimensionUniqueName="[Table6_1]" displayFolder="" count="0" memberValueDatatype="5" unbalanced="0"/>
    <cacheHierarchy uniqueName="[Table8_1].[Fuel type]" caption="Fuel type" attribute="1" defaultMemberUniqueName="[Table8_1].[Fuel type].[All]" allUniqueName="[Table8_1].[Fuel type].[All]" dimensionUniqueName="[Table8_1]" displayFolder="" count="0" memberValueDatatype="130" unbalanced="0"/>
    <cacheHierarchy uniqueName="[Table8_1].[Date]" caption="Date" attribute="1" defaultMemberUniqueName="[Table8_1].[Date].[All]" allUniqueName="[Table8_1].[Date].[All]" dimensionUniqueName="[Table8_1]" displayFolder="" count="0" memberValueDatatype="130" unbalanced="0"/>
    <cacheHierarchy uniqueName="[Table8_1].[Value]" caption="Value" attribute="1" defaultMemberUniqueName="[Table8_1].[Value].[All]" allUniqueName="[Table8_1].[Value].[All]" dimensionUniqueName="[Table8_1]" displayFolder="" count="0" memberValueDatatype="5" unbalanced="0"/>
    <cacheHierarchy uniqueName="[Measures].[__XL_Count Table1_2]" caption="__XL_Count Table1_2" measure="1" displayFolder="" measureGroup="Table1_2" count="0" hidden="1"/>
    <cacheHierarchy uniqueName="[Measures].[__XL_Count Table4_1]" caption="__XL_Count Table4_1" measure="1" displayFolder="" measureGroup="Table4_1" count="0" hidden="1"/>
    <cacheHierarchy uniqueName="[Measures].[__XL_Count Table6_1]" caption="__XL_Count Table6_1" measure="1" displayFolder="" measureGroup="Table6_1" count="0" hidden="1"/>
    <cacheHierarchy uniqueName="[Measures].[__XL_Count Table8_1]" caption="__XL_Count Table8_1" measure="1" displayFolder="" measureGroup="Table8_1" count="0" hidden="1"/>
    <cacheHierarchy uniqueName="[Measures].[__XL_Count Table10_1]" caption="__XL_Count Table10_1" measure="1" displayFolder="" measureGroup="Table10_1" count="0" hidden="1"/>
    <cacheHierarchy uniqueName="[Measures].[__No measures defined]" caption="__No measures defined" measure="1" displayFolder="" count="0" hidden="1"/>
    <cacheHierarchy uniqueName="[Measures].[Sum of Value]" caption="Sum of Value" measure="1" displayFolder="" measureGroup="Table1_2" count="0" hidden="1">
      <extLst>
        <ext xmlns:x15="http://schemas.microsoft.com/office/spreadsheetml/2010/11/main" uri="{B97F6D7D-B522-45F9-BDA1-12C45D357490}">
          <x15:cacheHierarchy aggregatedColumn="4"/>
        </ext>
      </extLst>
    </cacheHierarchy>
    <cacheHierarchy uniqueName="[Measures].[Sum of Consumption(KWh)]" caption="Sum of Consumption(KWh)" measure="1" displayFolder="" measureGroup="Table4_1" count="0" hidden="1">
      <extLst>
        <ext xmlns:x15="http://schemas.microsoft.com/office/spreadsheetml/2010/11/main" uri="{B97F6D7D-B522-45F9-BDA1-12C45D357490}">
          <x15:cacheHierarchy aggregatedColumn="10"/>
        </ext>
      </extLst>
    </cacheHierarchy>
    <cacheHierarchy uniqueName="[Measures].[Sum of Value 2]" caption="Sum of Value 2" measure="1" displayFolder="" measureGroup="Table6_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Value 3]" caption="Sum of Value 3" measure="1" displayFolder="" measureGroup="Table8_1" count="0" hidden="1">
      <extLst>
        <ext xmlns:x15="http://schemas.microsoft.com/office/spreadsheetml/2010/11/main" uri="{B97F6D7D-B522-45F9-BDA1-12C45D357490}">
          <x15:cacheHierarchy aggregatedColumn="16"/>
        </ext>
      </extLst>
    </cacheHierarchy>
    <cacheHierarchy uniqueName="[Measures].[Sum of Value 4]" caption="Sum of Value 4" measure="1" displayFolder="" measureGroup="Table10_1" count="0" hidden="1">
      <extLst>
        <ext xmlns:x15="http://schemas.microsoft.com/office/spreadsheetml/2010/11/main" uri="{B97F6D7D-B522-45F9-BDA1-12C45D357490}">
          <x15:cacheHierarchy aggregatedColumn="7"/>
        </ext>
      </extLst>
    </cacheHierarchy>
  </cacheHierarchies>
  <kpis count="0"/>
  <dimensions count="6">
    <dimension measure="1" name="Measures" uniqueName="[Measures]" caption="Measures"/>
    <dimension name="Table1_2" uniqueName="[Table1_2]" caption="Table1_2"/>
    <dimension name="Table10_1" uniqueName="[Table10_1]" caption="Table10_1"/>
    <dimension name="Table4_1" uniqueName="[Table4_1]" caption="Table4_1"/>
    <dimension name="Table6_1" uniqueName="[Table6_1]" caption="Table6_1"/>
    <dimension name="Table8_1" uniqueName="[Table8_1]" caption="Table8_1"/>
  </dimensions>
  <measureGroups count="5">
    <measureGroup name="Table1_2" caption="Table1_2"/>
    <measureGroup name="Table10_1" caption="Table10_1"/>
    <measureGroup name="Table4_1" caption="Table4_1"/>
    <measureGroup name="Table6_1" caption="Table6_1"/>
    <measureGroup name="Table8_1" caption="Table8_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7D3DF-2091-4AC5-9DAD-32D4B843FDE3}" name="PivotTable8" cacheId="18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6:L118" firstHeaderRow="1" firstDataRow="2" firstDataCol="1"/>
  <pivotFields count="5">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Value" fld="0" baseField="0" baseItem="0"/>
  </dataFields>
  <chartFormats count="10">
    <chartFormat chart="5" format="20" series="1">
      <pivotArea type="data" outline="0" fieldPosition="0">
        <references count="2">
          <reference field="4294967294" count="1" selected="0">
            <x v="0"/>
          </reference>
          <reference field="2" count="1" selected="0">
            <x v="0"/>
          </reference>
        </references>
      </pivotArea>
    </chartFormat>
    <chartFormat chart="5" format="21" series="1">
      <pivotArea type="data" outline="0" fieldPosition="0">
        <references count="2">
          <reference field="4294967294" count="1" selected="0">
            <x v="0"/>
          </reference>
          <reference field="2" count="1" selected="0">
            <x v="1"/>
          </reference>
        </references>
      </pivotArea>
    </chartFormat>
    <chartFormat chart="5" format="22" series="1">
      <pivotArea type="data" outline="0" fieldPosition="0">
        <references count="2">
          <reference field="4294967294" count="1" selected="0">
            <x v="0"/>
          </reference>
          <reference field="2" count="1" selected="0">
            <x v="2"/>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4"/>
          </reference>
        </references>
      </pivotArea>
    </chartFormat>
    <chartFormat chart="5" format="25" series="1">
      <pivotArea type="data" outline="0" fieldPosition="0">
        <references count="2">
          <reference field="4294967294" count="1" selected="0">
            <x v="0"/>
          </reference>
          <reference field="2" count="1" selected="0">
            <x v="5"/>
          </reference>
        </references>
      </pivotArea>
    </chartFormat>
    <chartFormat chart="5" format="26" series="1">
      <pivotArea type="data" outline="0" fieldPosition="0">
        <references count="2">
          <reference field="4294967294" count="1" selected="0">
            <x v="0"/>
          </reference>
          <reference field="2" count="1" selected="0">
            <x v="6"/>
          </reference>
        </references>
      </pivotArea>
    </chartFormat>
    <chartFormat chart="5" format="27" series="1">
      <pivotArea type="data" outline="0" fieldPosition="0">
        <references count="2">
          <reference field="4294967294" count="1" selected="0">
            <x v="0"/>
          </reference>
          <reference field="2" count="1" selected="0">
            <x v="7"/>
          </reference>
        </references>
      </pivotArea>
    </chartFormat>
    <chartFormat chart="5" format="28" series="1">
      <pivotArea type="data" outline="0" fieldPosition="0">
        <references count="2">
          <reference field="4294967294" count="1" selected="0">
            <x v="0"/>
          </reference>
          <reference field="2" count="1" selected="0">
            <x v="8"/>
          </reference>
        </references>
      </pivotArea>
    </chartFormat>
    <chartFormat chart="5" format="29" series="1">
      <pivotArea type="data" outline="0" fieldPosition="0">
        <references count="2">
          <reference field="4294967294" count="1" selected="0">
            <x v="0"/>
          </reference>
          <reference field="2" count="1" selected="0">
            <x v="9"/>
          </reference>
        </references>
      </pivotArea>
    </chartFormat>
  </chartFormats>
  <pivotHierarchies count="28">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0EA1E2-0B28-4F84-9D21-ECD32A005551}" name="PivotTable13" cacheId="18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31" firstHeaderRow="1" firstDataRow="1" firstDataCol="1"/>
  <pivotFields count="3">
    <pivotField dataField="1" subtotalTop="0" showAll="0" defaultSubtotal="0"/>
    <pivotField axis="axisRow" allDrilled="1" subtotalTop="0" showAll="0" defaultSubtotal="0" defaultAttributeDrillState="1">
      <items count="12">
        <item x="4"/>
        <item x="0"/>
        <item x="1"/>
        <item x="2"/>
        <item x="3"/>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Val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6_1">
        <x15:activeTabTopLevelEntity name="[Table6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E9D906-7903-4B04-A0CA-3A2843298DDD}" name="PivotTable12" cacheId="18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5"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Val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6_1">
        <x15:activeTabTopLevelEntity name="[Table6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E13ABC-771F-4DE1-B522-38423EA3524E}" name="PivotTable18" cacheId="18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68"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3"/>
    </i>
    <i>
      <x v="11"/>
    </i>
    <i>
      <x v="6"/>
    </i>
    <i>
      <x v="4"/>
    </i>
    <i>
      <x v="8"/>
    </i>
    <i>
      <x v="7"/>
    </i>
    <i>
      <x v="10"/>
    </i>
    <i>
      <x v="5"/>
    </i>
    <i>
      <x/>
    </i>
    <i>
      <x v="9"/>
    </i>
    <i>
      <x v="2"/>
    </i>
    <i>
      <x v="1"/>
    </i>
    <i t="grand">
      <x/>
    </i>
  </rowItems>
  <colItems count="1">
    <i/>
  </colItems>
  <dataFields count="1">
    <dataField name="Sum of Value"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8_1">
        <x15:activeTabTopLevelEntity name="[Table8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966305-0459-4DC1-A7C8-C5E7EC272E8A}" name="PivotTable17" cacheId="2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B50" firstHeaderRow="1" firstDataRow="1" firstDataCol="1"/>
  <pivotFields count="3">
    <pivotField axis="axisRow" allDrilled="1" subtotalTop="0" showAll="0"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Value"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10_1">
        <x15:activeTabTopLevelEntity name="[Table10_1]"/>
        <x15:activeTabTopLevelEntity name="[Table8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3E267C7-045E-4D77-87B5-AF98A7D9775F}" name="PivotTable16" cacheId="21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Value" fld="1" baseField="0" baseItem="0"/>
  </dataFields>
  <chartFormats count="2">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10_1">
        <x15:activeTabTopLevelEntity name="[Table10_1]"/>
        <x15:activeTabTopLevelEntity name="[Table8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AA43D1-89C6-43F9-B82A-829C462EAC06}" name="PivotTable15" cacheId="2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Value"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8_1">
        <x15:activeTabTopLevelEntity name="[Table8_1]"/>
        <x15:activeTabTopLevelEntity name="[Table10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83E74-F1D6-4835-8B9B-3A3DA0C8A5C6}" name="PivotTable7" cacheId="18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8:B101" firstHeaderRow="1" firstDataRow="1" firstDataCol="1"/>
  <pivotFields count="5">
    <pivotField axis="axisRow" allDrilled="1" subtotalTop="0" showAll="0"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Val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65844D-CCE4-4477-9CA7-D859BA60190F}" name="PivotTable6" cacheId="18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3:D65" firstHeaderRow="1" firstDataRow="2" firstDataCol="1" rowPageCount="1" colPageCount="1"/>
  <pivotFields count="5">
    <pivotField dataField="1" subtotalTop="0" showAll="0" defaultSubtotal="0"/>
    <pivotField axis="axisCol" allDrilled="1" subtotalTop="0" showAll="0" dataSourceSort="1" defaultSubtotal="0" defaultAttributeDrillState="1">
      <items count="10">
        <item s="1" x="0"/>
        <item s="1" x="1"/>
        <item x="2"/>
        <item x="3"/>
        <item x="4"/>
        <item x="5"/>
        <item x="6"/>
        <item x="7"/>
        <item x="8"/>
        <item x="9"/>
      </items>
    </pivotField>
    <pivotField axis="axisPage"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Items count="1">
    <i/>
  </rowItems>
  <colFields count="1">
    <field x="1"/>
  </colFields>
  <colItems count="3">
    <i>
      <x/>
    </i>
    <i>
      <x v="1"/>
    </i>
    <i t="grand">
      <x/>
    </i>
  </colItems>
  <pageFields count="1">
    <pageField fld="2" hier="2" name="[Table1_2].[Company].[All]" cap="All"/>
  </pageFields>
  <dataFields count="1">
    <dataField name="Sum of Value" fld="0" baseField="0" baseItem="0"/>
  </dataFields>
  <chartFormats count="90">
    <chartFormat chart="30" format="31" series="1">
      <pivotArea type="data" outline="0" fieldPosition="0">
        <references count="1">
          <reference field="4294967294" count="1" selected="0">
            <x v="0"/>
          </reference>
        </references>
      </pivotArea>
    </chartFormat>
    <chartFormat chart="30" format="32" series="1">
      <pivotArea type="data" outline="0" fieldPosition="0">
        <references count="2">
          <reference field="4294967294" count="1" selected="0">
            <x v="0"/>
          </reference>
          <reference field="2" count="1" selected="0">
            <x v="1"/>
          </reference>
        </references>
      </pivotArea>
    </chartFormat>
    <chartFormat chart="30" format="33" series="1">
      <pivotArea type="data" outline="0" fieldPosition="0">
        <references count="2">
          <reference field="4294967294" count="1" selected="0">
            <x v="0"/>
          </reference>
          <reference field="2" count="1" selected="0">
            <x v="2"/>
          </reference>
        </references>
      </pivotArea>
    </chartFormat>
    <chartFormat chart="30" format="34" series="1">
      <pivotArea type="data" outline="0" fieldPosition="0">
        <references count="2">
          <reference field="4294967294" count="1" selected="0">
            <x v="0"/>
          </reference>
          <reference field="2" count="1" selected="0">
            <x v="3"/>
          </reference>
        </references>
      </pivotArea>
    </chartFormat>
    <chartFormat chart="30" format="35" series="1">
      <pivotArea type="data" outline="0" fieldPosition="0">
        <references count="2">
          <reference field="4294967294" count="1" selected="0">
            <x v="0"/>
          </reference>
          <reference field="2" count="1" selected="0">
            <x v="4"/>
          </reference>
        </references>
      </pivotArea>
    </chartFormat>
    <chartFormat chart="30" format="36" series="1">
      <pivotArea type="data" outline="0" fieldPosition="0">
        <references count="2">
          <reference field="4294967294" count="1" selected="0">
            <x v="0"/>
          </reference>
          <reference field="2" count="1" selected="0">
            <x v="5"/>
          </reference>
        </references>
      </pivotArea>
    </chartFormat>
    <chartFormat chart="30" format="37" series="1">
      <pivotArea type="data" outline="0" fieldPosition="0">
        <references count="2">
          <reference field="4294967294" count="1" selected="0">
            <x v="0"/>
          </reference>
          <reference field="2" count="1" selected="0">
            <x v="6"/>
          </reference>
        </references>
      </pivotArea>
    </chartFormat>
    <chartFormat chart="30" format="38" series="1">
      <pivotArea type="data" outline="0" fieldPosition="0">
        <references count="2">
          <reference field="4294967294" count="1" selected="0">
            <x v="0"/>
          </reference>
          <reference field="2" count="1" selected="0">
            <x v="7"/>
          </reference>
        </references>
      </pivotArea>
    </chartFormat>
    <chartFormat chart="30" format="39" series="1">
      <pivotArea type="data" outline="0" fieldPosition="0">
        <references count="2">
          <reference field="4294967294" count="1" selected="0">
            <x v="0"/>
          </reference>
          <reference field="2" count="1" selected="0">
            <x v="8"/>
          </reference>
        </references>
      </pivotArea>
    </chartFormat>
    <chartFormat chart="30" format="40" series="1">
      <pivotArea type="data" outline="0" fieldPosition="0">
        <references count="2">
          <reference field="4294967294" count="1" selected="0">
            <x v="0"/>
          </reference>
          <reference field="2" count="1" selected="0">
            <x v="9"/>
          </reference>
        </references>
      </pivotArea>
    </chartFormat>
    <chartFormat chart="30" format="41" series="1">
      <pivotArea type="data" outline="0" fieldPosition="0">
        <references count="3">
          <reference field="4294967294" count="1" selected="0">
            <x v="0"/>
          </reference>
          <reference field="1" count="1" selected="0">
            <x v="4"/>
          </reference>
          <reference field="2" count="1" selected="0">
            <x v="1"/>
          </reference>
        </references>
      </pivotArea>
    </chartFormat>
    <chartFormat chart="30" format="42" series="1">
      <pivotArea type="data" outline="0" fieldPosition="0">
        <references count="3">
          <reference field="4294967294" count="1" selected="0">
            <x v="0"/>
          </reference>
          <reference field="1" count="1" selected="0">
            <x v="5"/>
          </reference>
          <reference field="2" count="1" selected="0">
            <x v="1"/>
          </reference>
        </references>
      </pivotArea>
    </chartFormat>
    <chartFormat chart="30" format="43" series="1">
      <pivotArea type="data" outline="0" fieldPosition="0">
        <references count="3">
          <reference field="4294967294" count="1" selected="0">
            <x v="0"/>
          </reference>
          <reference field="1" count="1" selected="0">
            <x v="0"/>
          </reference>
          <reference field="2" count="1" selected="0">
            <x v="1"/>
          </reference>
        </references>
      </pivotArea>
    </chartFormat>
    <chartFormat chart="30" format="44" series="1">
      <pivotArea type="data" outline="0" fieldPosition="0">
        <references count="3">
          <reference field="4294967294" count="1" selected="0">
            <x v="0"/>
          </reference>
          <reference field="1" count="1" selected="0">
            <x v="1"/>
          </reference>
          <reference field="2" count="1" selected="0">
            <x v="1"/>
          </reference>
        </references>
      </pivotArea>
    </chartFormat>
    <chartFormat chart="30" format="45" series="1">
      <pivotArea type="data" outline="0" fieldPosition="0">
        <references count="3">
          <reference field="4294967294" count="1" selected="0">
            <x v="0"/>
          </reference>
          <reference field="1" count="1" selected="0">
            <x v="6"/>
          </reference>
          <reference field="2" count="1" selected="0">
            <x v="1"/>
          </reference>
        </references>
      </pivotArea>
    </chartFormat>
    <chartFormat chart="30" format="46" series="1">
      <pivotArea type="data" outline="0" fieldPosition="0">
        <references count="3">
          <reference field="4294967294" count="1" selected="0">
            <x v="0"/>
          </reference>
          <reference field="1" count="1" selected="0">
            <x v="7"/>
          </reference>
          <reference field="2" count="1" selected="0">
            <x v="1"/>
          </reference>
        </references>
      </pivotArea>
    </chartFormat>
    <chartFormat chart="30" format="47" series="1">
      <pivotArea type="data" outline="0" fieldPosition="0">
        <references count="3">
          <reference field="4294967294" count="1" selected="0">
            <x v="0"/>
          </reference>
          <reference field="1" count="1" selected="0">
            <x v="8"/>
          </reference>
          <reference field="2" count="1" selected="0">
            <x v="1"/>
          </reference>
        </references>
      </pivotArea>
    </chartFormat>
    <chartFormat chart="30" format="48" series="1">
      <pivotArea type="data" outline="0" fieldPosition="0">
        <references count="3">
          <reference field="4294967294" count="1" selected="0">
            <x v="0"/>
          </reference>
          <reference field="1" count="1" selected="0">
            <x v="9"/>
          </reference>
          <reference field="2" count="1" selected="0">
            <x v="1"/>
          </reference>
        </references>
      </pivotArea>
    </chartFormat>
    <chartFormat chart="30" format="49" series="1">
      <pivotArea type="data" outline="0" fieldPosition="0">
        <references count="3">
          <reference field="4294967294" count="1" selected="0">
            <x v="0"/>
          </reference>
          <reference field="1" count="1" selected="0">
            <x v="2"/>
          </reference>
          <reference field="2" count="1" selected="0">
            <x v="2"/>
          </reference>
        </references>
      </pivotArea>
    </chartFormat>
    <chartFormat chart="30" format="50" series="1">
      <pivotArea type="data" outline="0" fieldPosition="0">
        <references count="3">
          <reference field="4294967294" count="1" selected="0">
            <x v="0"/>
          </reference>
          <reference field="1" count="1" selected="0">
            <x v="4"/>
          </reference>
          <reference field="2" count="1" selected="0">
            <x v="2"/>
          </reference>
        </references>
      </pivotArea>
    </chartFormat>
    <chartFormat chart="30" format="51" series="1">
      <pivotArea type="data" outline="0" fieldPosition="0">
        <references count="3">
          <reference field="4294967294" count="1" selected="0">
            <x v="0"/>
          </reference>
          <reference field="1" count="1" selected="0">
            <x v="5"/>
          </reference>
          <reference field="2" count="1" selected="0">
            <x v="2"/>
          </reference>
        </references>
      </pivotArea>
    </chartFormat>
    <chartFormat chart="30" format="52" series="1">
      <pivotArea type="data" outline="0" fieldPosition="0">
        <references count="3">
          <reference field="4294967294" count="1" selected="0">
            <x v="0"/>
          </reference>
          <reference field="1" count="1" selected="0">
            <x v="0"/>
          </reference>
          <reference field="2" count="1" selected="0">
            <x v="2"/>
          </reference>
        </references>
      </pivotArea>
    </chartFormat>
    <chartFormat chart="30" format="53" series="1">
      <pivotArea type="data" outline="0" fieldPosition="0">
        <references count="3">
          <reference field="4294967294" count="1" selected="0">
            <x v="0"/>
          </reference>
          <reference field="1" count="1" selected="0">
            <x v="1"/>
          </reference>
          <reference field="2" count="1" selected="0">
            <x v="2"/>
          </reference>
        </references>
      </pivotArea>
    </chartFormat>
    <chartFormat chart="30" format="54" series="1">
      <pivotArea type="data" outline="0" fieldPosition="0">
        <references count="3">
          <reference field="4294967294" count="1" selected="0">
            <x v="0"/>
          </reference>
          <reference field="1" count="1" selected="0">
            <x v="6"/>
          </reference>
          <reference field="2" count="1" selected="0">
            <x v="2"/>
          </reference>
        </references>
      </pivotArea>
    </chartFormat>
    <chartFormat chart="30" format="55" series="1">
      <pivotArea type="data" outline="0" fieldPosition="0">
        <references count="3">
          <reference field="4294967294" count="1" selected="0">
            <x v="0"/>
          </reference>
          <reference field="1" count="1" selected="0">
            <x v="7"/>
          </reference>
          <reference field="2" count="1" selected="0">
            <x v="2"/>
          </reference>
        </references>
      </pivotArea>
    </chartFormat>
    <chartFormat chart="30" format="56" series="1">
      <pivotArea type="data" outline="0" fieldPosition="0">
        <references count="3">
          <reference field="4294967294" count="1" selected="0">
            <x v="0"/>
          </reference>
          <reference field="1" count="1" selected="0">
            <x v="8"/>
          </reference>
          <reference field="2" count="1" selected="0">
            <x v="2"/>
          </reference>
        </references>
      </pivotArea>
    </chartFormat>
    <chartFormat chart="30" format="57" series="1">
      <pivotArea type="data" outline="0" fieldPosition="0">
        <references count="3">
          <reference field="4294967294" count="1" selected="0">
            <x v="0"/>
          </reference>
          <reference field="1" count="1" selected="0">
            <x v="9"/>
          </reference>
          <reference field="2" count="1" selected="0">
            <x v="2"/>
          </reference>
        </references>
      </pivotArea>
    </chartFormat>
    <chartFormat chart="30" format="58" series="1">
      <pivotArea type="data" outline="0" fieldPosition="0">
        <references count="3">
          <reference field="4294967294" count="1" selected="0">
            <x v="0"/>
          </reference>
          <reference field="1" count="1" selected="0">
            <x v="2"/>
          </reference>
          <reference field="2" count="1" selected="0">
            <x v="3"/>
          </reference>
        </references>
      </pivotArea>
    </chartFormat>
    <chartFormat chart="30" format="59" series="1">
      <pivotArea type="data" outline="0" fieldPosition="0">
        <references count="3">
          <reference field="4294967294" count="1" selected="0">
            <x v="0"/>
          </reference>
          <reference field="1" count="1" selected="0">
            <x v="4"/>
          </reference>
          <reference field="2" count="1" selected="0">
            <x v="3"/>
          </reference>
        </references>
      </pivotArea>
    </chartFormat>
    <chartFormat chart="30" format="60" series="1">
      <pivotArea type="data" outline="0" fieldPosition="0">
        <references count="3">
          <reference field="4294967294" count="1" selected="0">
            <x v="0"/>
          </reference>
          <reference field="1" count="1" selected="0">
            <x v="5"/>
          </reference>
          <reference field="2" count="1" selected="0">
            <x v="3"/>
          </reference>
        </references>
      </pivotArea>
    </chartFormat>
    <chartFormat chart="30" format="61" series="1">
      <pivotArea type="data" outline="0" fieldPosition="0">
        <references count="3">
          <reference field="4294967294" count="1" selected="0">
            <x v="0"/>
          </reference>
          <reference field="1" count="1" selected="0">
            <x v="0"/>
          </reference>
          <reference field="2" count="1" selected="0">
            <x v="3"/>
          </reference>
        </references>
      </pivotArea>
    </chartFormat>
    <chartFormat chart="30" format="62" series="1">
      <pivotArea type="data" outline="0" fieldPosition="0">
        <references count="3">
          <reference field="4294967294" count="1" selected="0">
            <x v="0"/>
          </reference>
          <reference field="1" count="1" selected="0">
            <x v="1"/>
          </reference>
          <reference field="2" count="1" selected="0">
            <x v="3"/>
          </reference>
        </references>
      </pivotArea>
    </chartFormat>
    <chartFormat chart="30" format="63" series="1">
      <pivotArea type="data" outline="0" fieldPosition="0">
        <references count="3">
          <reference field="4294967294" count="1" selected="0">
            <x v="0"/>
          </reference>
          <reference field="1" count="1" selected="0">
            <x v="6"/>
          </reference>
          <reference field="2" count="1" selected="0">
            <x v="3"/>
          </reference>
        </references>
      </pivotArea>
    </chartFormat>
    <chartFormat chart="30" format="64" series="1">
      <pivotArea type="data" outline="0" fieldPosition="0">
        <references count="3">
          <reference field="4294967294" count="1" selected="0">
            <x v="0"/>
          </reference>
          <reference field="1" count="1" selected="0">
            <x v="7"/>
          </reference>
          <reference field="2" count="1" selected="0">
            <x v="3"/>
          </reference>
        </references>
      </pivotArea>
    </chartFormat>
    <chartFormat chart="30" format="65" series="1">
      <pivotArea type="data" outline="0" fieldPosition="0">
        <references count="3">
          <reference field="4294967294" count="1" selected="0">
            <x v="0"/>
          </reference>
          <reference field="1" count="1" selected="0">
            <x v="8"/>
          </reference>
          <reference field="2" count="1" selected="0">
            <x v="3"/>
          </reference>
        </references>
      </pivotArea>
    </chartFormat>
    <chartFormat chart="30" format="66" series="1">
      <pivotArea type="data" outline="0" fieldPosition="0">
        <references count="3">
          <reference field="4294967294" count="1" selected="0">
            <x v="0"/>
          </reference>
          <reference field="1" count="1" selected="0">
            <x v="9"/>
          </reference>
          <reference field="2" count="1" selected="0">
            <x v="3"/>
          </reference>
        </references>
      </pivotArea>
    </chartFormat>
    <chartFormat chart="30" format="67" series="1">
      <pivotArea type="data" outline="0" fieldPosition="0">
        <references count="3">
          <reference field="4294967294" count="1" selected="0">
            <x v="0"/>
          </reference>
          <reference field="1" count="1" selected="0">
            <x v="2"/>
          </reference>
          <reference field="2" count="1" selected="0">
            <x v="4"/>
          </reference>
        </references>
      </pivotArea>
    </chartFormat>
    <chartFormat chart="30" format="68" series="1">
      <pivotArea type="data" outline="0" fieldPosition="0">
        <references count="3">
          <reference field="4294967294" count="1" selected="0">
            <x v="0"/>
          </reference>
          <reference field="1" count="1" selected="0">
            <x v="4"/>
          </reference>
          <reference field="2" count="1" selected="0">
            <x v="4"/>
          </reference>
        </references>
      </pivotArea>
    </chartFormat>
    <chartFormat chart="30" format="69" series="1">
      <pivotArea type="data" outline="0" fieldPosition="0">
        <references count="3">
          <reference field="4294967294" count="1" selected="0">
            <x v="0"/>
          </reference>
          <reference field="1" count="1" selected="0">
            <x v="5"/>
          </reference>
          <reference field="2" count="1" selected="0">
            <x v="4"/>
          </reference>
        </references>
      </pivotArea>
    </chartFormat>
    <chartFormat chart="30" format="70" series="1">
      <pivotArea type="data" outline="0" fieldPosition="0">
        <references count="3">
          <reference field="4294967294" count="1" selected="0">
            <x v="0"/>
          </reference>
          <reference field="1" count="1" selected="0">
            <x v="0"/>
          </reference>
          <reference field="2" count="1" selected="0">
            <x v="4"/>
          </reference>
        </references>
      </pivotArea>
    </chartFormat>
    <chartFormat chart="30" format="71" series="1">
      <pivotArea type="data" outline="0" fieldPosition="0">
        <references count="3">
          <reference field="4294967294" count="1" selected="0">
            <x v="0"/>
          </reference>
          <reference field="1" count="1" selected="0">
            <x v="1"/>
          </reference>
          <reference field="2" count="1" selected="0">
            <x v="4"/>
          </reference>
        </references>
      </pivotArea>
    </chartFormat>
    <chartFormat chart="30" format="72" series="1">
      <pivotArea type="data" outline="0" fieldPosition="0">
        <references count="3">
          <reference field="4294967294" count="1" selected="0">
            <x v="0"/>
          </reference>
          <reference field="1" count="1" selected="0">
            <x v="6"/>
          </reference>
          <reference field="2" count="1" selected="0">
            <x v="4"/>
          </reference>
        </references>
      </pivotArea>
    </chartFormat>
    <chartFormat chart="30" format="73" series="1">
      <pivotArea type="data" outline="0" fieldPosition="0">
        <references count="3">
          <reference field="4294967294" count="1" selected="0">
            <x v="0"/>
          </reference>
          <reference field="1" count="1" selected="0">
            <x v="7"/>
          </reference>
          <reference field="2" count="1" selected="0">
            <x v="4"/>
          </reference>
        </references>
      </pivotArea>
    </chartFormat>
    <chartFormat chart="30" format="74" series="1">
      <pivotArea type="data" outline="0" fieldPosition="0">
        <references count="3">
          <reference field="4294967294" count="1" selected="0">
            <x v="0"/>
          </reference>
          <reference field="1" count="1" selected="0">
            <x v="8"/>
          </reference>
          <reference field="2" count="1" selected="0">
            <x v="4"/>
          </reference>
        </references>
      </pivotArea>
    </chartFormat>
    <chartFormat chart="30" format="75" series="1">
      <pivotArea type="data" outline="0" fieldPosition="0">
        <references count="3">
          <reference field="4294967294" count="1" selected="0">
            <x v="0"/>
          </reference>
          <reference field="1" count="1" selected="0">
            <x v="9"/>
          </reference>
          <reference field="2" count="1" selected="0">
            <x v="4"/>
          </reference>
        </references>
      </pivotArea>
    </chartFormat>
    <chartFormat chart="30" format="76" series="1">
      <pivotArea type="data" outline="0" fieldPosition="0">
        <references count="3">
          <reference field="4294967294" count="1" selected="0">
            <x v="0"/>
          </reference>
          <reference field="1" count="1" selected="0">
            <x v="2"/>
          </reference>
          <reference field="2" count="1" selected="0">
            <x v="5"/>
          </reference>
        </references>
      </pivotArea>
    </chartFormat>
    <chartFormat chart="30" format="77" series="1">
      <pivotArea type="data" outline="0" fieldPosition="0">
        <references count="3">
          <reference field="4294967294" count="1" selected="0">
            <x v="0"/>
          </reference>
          <reference field="1" count="1" selected="0">
            <x v="4"/>
          </reference>
          <reference field="2" count="1" selected="0">
            <x v="5"/>
          </reference>
        </references>
      </pivotArea>
    </chartFormat>
    <chartFormat chart="30" format="78" series="1">
      <pivotArea type="data" outline="0" fieldPosition="0">
        <references count="3">
          <reference field="4294967294" count="1" selected="0">
            <x v="0"/>
          </reference>
          <reference field="1" count="1" selected="0">
            <x v="5"/>
          </reference>
          <reference field="2" count="1" selected="0">
            <x v="5"/>
          </reference>
        </references>
      </pivotArea>
    </chartFormat>
    <chartFormat chart="30" format="79" series="1">
      <pivotArea type="data" outline="0" fieldPosition="0">
        <references count="3">
          <reference field="4294967294" count="1" selected="0">
            <x v="0"/>
          </reference>
          <reference field="1" count="1" selected="0">
            <x v="0"/>
          </reference>
          <reference field="2" count="1" selected="0">
            <x v="5"/>
          </reference>
        </references>
      </pivotArea>
    </chartFormat>
    <chartFormat chart="30" format="80" series="1">
      <pivotArea type="data" outline="0" fieldPosition="0">
        <references count="3">
          <reference field="4294967294" count="1" selected="0">
            <x v="0"/>
          </reference>
          <reference field="1" count="1" selected="0">
            <x v="1"/>
          </reference>
          <reference field="2" count="1" selected="0">
            <x v="5"/>
          </reference>
        </references>
      </pivotArea>
    </chartFormat>
    <chartFormat chart="30" format="81" series="1">
      <pivotArea type="data" outline="0" fieldPosition="0">
        <references count="3">
          <reference field="4294967294" count="1" selected="0">
            <x v="0"/>
          </reference>
          <reference field="1" count="1" selected="0">
            <x v="6"/>
          </reference>
          <reference field="2" count="1" selected="0">
            <x v="5"/>
          </reference>
        </references>
      </pivotArea>
    </chartFormat>
    <chartFormat chart="30" format="82" series="1">
      <pivotArea type="data" outline="0" fieldPosition="0">
        <references count="3">
          <reference field="4294967294" count="1" selected="0">
            <x v="0"/>
          </reference>
          <reference field="1" count="1" selected="0">
            <x v="7"/>
          </reference>
          <reference field="2" count="1" selected="0">
            <x v="5"/>
          </reference>
        </references>
      </pivotArea>
    </chartFormat>
    <chartFormat chart="30" format="83" series="1">
      <pivotArea type="data" outline="0" fieldPosition="0">
        <references count="3">
          <reference field="4294967294" count="1" selected="0">
            <x v="0"/>
          </reference>
          <reference field="1" count="1" selected="0">
            <x v="8"/>
          </reference>
          <reference field="2" count="1" selected="0">
            <x v="5"/>
          </reference>
        </references>
      </pivotArea>
    </chartFormat>
    <chartFormat chart="30" format="84" series="1">
      <pivotArea type="data" outline="0" fieldPosition="0">
        <references count="3">
          <reference field="4294967294" count="1" selected="0">
            <x v="0"/>
          </reference>
          <reference field="1" count="1" selected="0">
            <x v="9"/>
          </reference>
          <reference field="2" count="1" selected="0">
            <x v="5"/>
          </reference>
        </references>
      </pivotArea>
    </chartFormat>
    <chartFormat chart="30" format="85" series="1">
      <pivotArea type="data" outline="0" fieldPosition="0">
        <references count="3">
          <reference field="4294967294" count="1" selected="0">
            <x v="0"/>
          </reference>
          <reference field="1" count="1" selected="0">
            <x v="2"/>
          </reference>
          <reference field="2" count="1" selected="0">
            <x v="6"/>
          </reference>
        </references>
      </pivotArea>
    </chartFormat>
    <chartFormat chart="30" format="86" series="1">
      <pivotArea type="data" outline="0" fieldPosition="0">
        <references count="3">
          <reference field="4294967294" count="1" selected="0">
            <x v="0"/>
          </reference>
          <reference field="1" count="1" selected="0">
            <x v="4"/>
          </reference>
          <reference field="2" count="1" selected="0">
            <x v="6"/>
          </reference>
        </references>
      </pivotArea>
    </chartFormat>
    <chartFormat chart="30" format="87" series="1">
      <pivotArea type="data" outline="0" fieldPosition="0">
        <references count="3">
          <reference field="4294967294" count="1" selected="0">
            <x v="0"/>
          </reference>
          <reference field="1" count="1" selected="0">
            <x v="5"/>
          </reference>
          <reference field="2" count="1" selected="0">
            <x v="6"/>
          </reference>
        </references>
      </pivotArea>
    </chartFormat>
    <chartFormat chart="30" format="88" series="1">
      <pivotArea type="data" outline="0" fieldPosition="0">
        <references count="3">
          <reference field="4294967294" count="1" selected="0">
            <x v="0"/>
          </reference>
          <reference field="1" count="1" selected="0">
            <x v="0"/>
          </reference>
          <reference field="2" count="1" selected="0">
            <x v="6"/>
          </reference>
        </references>
      </pivotArea>
    </chartFormat>
    <chartFormat chart="30" format="89" series="1">
      <pivotArea type="data" outline="0" fieldPosition="0">
        <references count="3">
          <reference field="4294967294" count="1" selected="0">
            <x v="0"/>
          </reference>
          <reference field="1" count="1" selected="0">
            <x v="1"/>
          </reference>
          <reference field="2" count="1" selected="0">
            <x v="6"/>
          </reference>
        </references>
      </pivotArea>
    </chartFormat>
    <chartFormat chart="30" format="90" series="1">
      <pivotArea type="data" outline="0" fieldPosition="0">
        <references count="3">
          <reference field="4294967294" count="1" selected="0">
            <x v="0"/>
          </reference>
          <reference field="1" count="1" selected="0">
            <x v="6"/>
          </reference>
          <reference field="2" count="1" selected="0">
            <x v="6"/>
          </reference>
        </references>
      </pivotArea>
    </chartFormat>
    <chartFormat chart="30" format="91" series="1">
      <pivotArea type="data" outline="0" fieldPosition="0">
        <references count="3">
          <reference field="4294967294" count="1" selected="0">
            <x v="0"/>
          </reference>
          <reference field="1" count="1" selected="0">
            <x v="7"/>
          </reference>
          <reference field="2" count="1" selected="0">
            <x v="6"/>
          </reference>
        </references>
      </pivotArea>
    </chartFormat>
    <chartFormat chart="30" format="92" series="1">
      <pivotArea type="data" outline="0" fieldPosition="0">
        <references count="3">
          <reference field="4294967294" count="1" selected="0">
            <x v="0"/>
          </reference>
          <reference field="1" count="1" selected="0">
            <x v="8"/>
          </reference>
          <reference field="2" count="1" selected="0">
            <x v="6"/>
          </reference>
        </references>
      </pivotArea>
    </chartFormat>
    <chartFormat chart="30" format="93" series="1">
      <pivotArea type="data" outline="0" fieldPosition="0">
        <references count="3">
          <reference field="4294967294" count="1" selected="0">
            <x v="0"/>
          </reference>
          <reference field="1" count="1" selected="0">
            <x v="9"/>
          </reference>
          <reference field="2" count="1" selected="0">
            <x v="6"/>
          </reference>
        </references>
      </pivotArea>
    </chartFormat>
    <chartFormat chart="30" format="94" series="1">
      <pivotArea type="data" outline="0" fieldPosition="0">
        <references count="3">
          <reference field="4294967294" count="1" selected="0">
            <x v="0"/>
          </reference>
          <reference field="1" count="1" selected="0">
            <x v="3"/>
          </reference>
          <reference field="2" count="1" selected="0">
            <x v="7"/>
          </reference>
        </references>
      </pivotArea>
    </chartFormat>
    <chartFormat chart="30" format="95" series="1">
      <pivotArea type="data" outline="0" fieldPosition="0">
        <references count="3">
          <reference field="4294967294" count="1" selected="0">
            <x v="0"/>
          </reference>
          <reference field="1" count="1" selected="0">
            <x v="4"/>
          </reference>
          <reference field="2" count="1" selected="0">
            <x v="7"/>
          </reference>
        </references>
      </pivotArea>
    </chartFormat>
    <chartFormat chart="30" format="96" series="1">
      <pivotArea type="data" outline="0" fieldPosition="0">
        <references count="3">
          <reference field="4294967294" count="1" selected="0">
            <x v="0"/>
          </reference>
          <reference field="1" count="1" selected="0">
            <x v="5"/>
          </reference>
          <reference field="2" count="1" selected="0">
            <x v="7"/>
          </reference>
        </references>
      </pivotArea>
    </chartFormat>
    <chartFormat chart="30" format="97" series="1">
      <pivotArea type="data" outline="0" fieldPosition="0">
        <references count="3">
          <reference field="4294967294" count="1" selected="0">
            <x v="0"/>
          </reference>
          <reference field="1" count="1" selected="0">
            <x v="0"/>
          </reference>
          <reference field="2" count="1" selected="0">
            <x v="7"/>
          </reference>
        </references>
      </pivotArea>
    </chartFormat>
    <chartFormat chart="30" format="98" series="1">
      <pivotArea type="data" outline="0" fieldPosition="0">
        <references count="3">
          <reference field="4294967294" count="1" selected="0">
            <x v="0"/>
          </reference>
          <reference field="1" count="1" selected="0">
            <x v="1"/>
          </reference>
          <reference field="2" count="1" selected="0">
            <x v="7"/>
          </reference>
        </references>
      </pivotArea>
    </chartFormat>
    <chartFormat chart="30" format="99" series="1">
      <pivotArea type="data" outline="0" fieldPosition="0">
        <references count="3">
          <reference field="4294967294" count="1" selected="0">
            <x v="0"/>
          </reference>
          <reference field="1" count="1" selected="0">
            <x v="6"/>
          </reference>
          <reference field="2" count="1" selected="0">
            <x v="7"/>
          </reference>
        </references>
      </pivotArea>
    </chartFormat>
    <chartFormat chart="30" format="100" series="1">
      <pivotArea type="data" outline="0" fieldPosition="0">
        <references count="3">
          <reference field="4294967294" count="1" selected="0">
            <x v="0"/>
          </reference>
          <reference field="1" count="1" selected="0">
            <x v="7"/>
          </reference>
          <reference field="2" count="1" selected="0">
            <x v="7"/>
          </reference>
        </references>
      </pivotArea>
    </chartFormat>
    <chartFormat chart="30" format="101" series="1">
      <pivotArea type="data" outline="0" fieldPosition="0">
        <references count="3">
          <reference field="4294967294" count="1" selected="0">
            <x v="0"/>
          </reference>
          <reference field="1" count="1" selected="0">
            <x v="8"/>
          </reference>
          <reference field="2" count="1" selected="0">
            <x v="7"/>
          </reference>
        </references>
      </pivotArea>
    </chartFormat>
    <chartFormat chart="30" format="102" series="1">
      <pivotArea type="data" outline="0" fieldPosition="0">
        <references count="3">
          <reference field="4294967294" count="1" selected="0">
            <x v="0"/>
          </reference>
          <reference field="1" count="1" selected="0">
            <x v="9"/>
          </reference>
          <reference field="2" count="1" selected="0">
            <x v="7"/>
          </reference>
        </references>
      </pivotArea>
    </chartFormat>
    <chartFormat chart="30" format="103" series="1">
      <pivotArea type="data" outline="0" fieldPosition="0">
        <references count="3">
          <reference field="4294967294" count="1" selected="0">
            <x v="0"/>
          </reference>
          <reference field="1" count="1" selected="0">
            <x v="2"/>
          </reference>
          <reference field="2" count="1" selected="0">
            <x v="8"/>
          </reference>
        </references>
      </pivotArea>
    </chartFormat>
    <chartFormat chart="30" format="104" series="1">
      <pivotArea type="data" outline="0" fieldPosition="0">
        <references count="3">
          <reference field="4294967294" count="1" selected="0">
            <x v="0"/>
          </reference>
          <reference field="1" count="1" selected="0">
            <x v="4"/>
          </reference>
          <reference field="2" count="1" selected="0">
            <x v="8"/>
          </reference>
        </references>
      </pivotArea>
    </chartFormat>
    <chartFormat chart="30" format="105" series="1">
      <pivotArea type="data" outline="0" fieldPosition="0">
        <references count="3">
          <reference field="4294967294" count="1" selected="0">
            <x v="0"/>
          </reference>
          <reference field="1" count="1" selected="0">
            <x v="5"/>
          </reference>
          <reference field="2" count="1" selected="0">
            <x v="8"/>
          </reference>
        </references>
      </pivotArea>
    </chartFormat>
    <chartFormat chart="30" format="106" series="1">
      <pivotArea type="data" outline="0" fieldPosition="0">
        <references count="3">
          <reference field="4294967294" count="1" selected="0">
            <x v="0"/>
          </reference>
          <reference field="1" count="1" selected="0">
            <x v="0"/>
          </reference>
          <reference field="2" count="1" selected="0">
            <x v="8"/>
          </reference>
        </references>
      </pivotArea>
    </chartFormat>
    <chartFormat chart="30" format="107" series="1">
      <pivotArea type="data" outline="0" fieldPosition="0">
        <references count="3">
          <reference field="4294967294" count="1" selected="0">
            <x v="0"/>
          </reference>
          <reference field="1" count="1" selected="0">
            <x v="1"/>
          </reference>
          <reference field="2" count="1" selected="0">
            <x v="8"/>
          </reference>
        </references>
      </pivotArea>
    </chartFormat>
    <chartFormat chart="30" format="108" series="1">
      <pivotArea type="data" outline="0" fieldPosition="0">
        <references count="3">
          <reference field="4294967294" count="1" selected="0">
            <x v="0"/>
          </reference>
          <reference field="1" count="1" selected="0">
            <x v="6"/>
          </reference>
          <reference field="2" count="1" selected="0">
            <x v="8"/>
          </reference>
        </references>
      </pivotArea>
    </chartFormat>
    <chartFormat chart="30" format="109" series="1">
      <pivotArea type="data" outline="0" fieldPosition="0">
        <references count="3">
          <reference field="4294967294" count="1" selected="0">
            <x v="0"/>
          </reference>
          <reference field="1" count="1" selected="0">
            <x v="7"/>
          </reference>
          <reference field="2" count="1" selected="0">
            <x v="8"/>
          </reference>
        </references>
      </pivotArea>
    </chartFormat>
    <chartFormat chart="30" format="110" series="1">
      <pivotArea type="data" outline="0" fieldPosition="0">
        <references count="3">
          <reference field="4294967294" count="1" selected="0">
            <x v="0"/>
          </reference>
          <reference field="1" count="1" selected="0">
            <x v="8"/>
          </reference>
          <reference field="2" count="1" selected="0">
            <x v="8"/>
          </reference>
        </references>
      </pivotArea>
    </chartFormat>
    <chartFormat chart="30" format="111" series="1">
      <pivotArea type="data" outline="0" fieldPosition="0">
        <references count="3">
          <reference field="4294967294" count="1" selected="0">
            <x v="0"/>
          </reference>
          <reference field="1" count="1" selected="0">
            <x v="9"/>
          </reference>
          <reference field="2" count="1" selected="0">
            <x v="8"/>
          </reference>
        </references>
      </pivotArea>
    </chartFormat>
    <chartFormat chart="30" format="112" series="1">
      <pivotArea type="data" outline="0" fieldPosition="0">
        <references count="3">
          <reference field="4294967294" count="1" selected="0">
            <x v="0"/>
          </reference>
          <reference field="1" count="1" selected="0">
            <x v="2"/>
          </reference>
          <reference field="2" count="1" selected="0">
            <x v="9"/>
          </reference>
        </references>
      </pivotArea>
    </chartFormat>
    <chartFormat chart="30" format="113" series="1">
      <pivotArea type="data" outline="0" fieldPosition="0">
        <references count="3">
          <reference field="4294967294" count="1" selected="0">
            <x v="0"/>
          </reference>
          <reference field="1" count="1" selected="0">
            <x v="4"/>
          </reference>
          <reference field="2" count="1" selected="0">
            <x v="9"/>
          </reference>
        </references>
      </pivotArea>
    </chartFormat>
    <chartFormat chart="30" format="114" series="1">
      <pivotArea type="data" outline="0" fieldPosition="0">
        <references count="3">
          <reference field="4294967294" count="1" selected="0">
            <x v="0"/>
          </reference>
          <reference field="1" count="1" selected="0">
            <x v="5"/>
          </reference>
          <reference field="2" count="1" selected="0">
            <x v="9"/>
          </reference>
        </references>
      </pivotArea>
    </chartFormat>
    <chartFormat chart="30" format="115" series="1">
      <pivotArea type="data" outline="0" fieldPosition="0">
        <references count="3">
          <reference field="4294967294" count="1" selected="0">
            <x v="0"/>
          </reference>
          <reference field="1" count="1" selected="0">
            <x v="0"/>
          </reference>
          <reference field="2" count="1" selected="0">
            <x v="9"/>
          </reference>
        </references>
      </pivotArea>
    </chartFormat>
    <chartFormat chart="30" format="116" series="1">
      <pivotArea type="data" outline="0" fieldPosition="0">
        <references count="3">
          <reference field="4294967294" count="1" selected="0">
            <x v="0"/>
          </reference>
          <reference field="1" count="1" selected="0">
            <x v="1"/>
          </reference>
          <reference field="2" count="1" selected="0">
            <x v="9"/>
          </reference>
        </references>
      </pivotArea>
    </chartFormat>
    <chartFormat chart="30" format="117" series="1">
      <pivotArea type="data" outline="0" fieldPosition="0">
        <references count="3">
          <reference field="4294967294" count="1" selected="0">
            <x v="0"/>
          </reference>
          <reference field="1" count="1" selected="0">
            <x v="6"/>
          </reference>
          <reference field="2" count="1" selected="0">
            <x v="9"/>
          </reference>
        </references>
      </pivotArea>
    </chartFormat>
    <chartFormat chart="30" format="118" series="1">
      <pivotArea type="data" outline="0" fieldPosition="0">
        <references count="3">
          <reference field="4294967294" count="1" selected="0">
            <x v="0"/>
          </reference>
          <reference field="1" count="1" selected="0">
            <x v="7"/>
          </reference>
          <reference field="2" count="1" selected="0">
            <x v="9"/>
          </reference>
        </references>
      </pivotArea>
    </chartFormat>
    <chartFormat chart="30" format="119" series="1">
      <pivotArea type="data" outline="0" fieldPosition="0">
        <references count="3">
          <reference field="4294967294" count="1" selected="0">
            <x v="0"/>
          </reference>
          <reference field="1" count="1" selected="0">
            <x v="8"/>
          </reference>
          <reference field="2" count="1" selected="0">
            <x v="9"/>
          </reference>
        </references>
      </pivotArea>
    </chartFormat>
    <chartFormat chart="30" format="120" series="1">
      <pivotArea type="data" outline="0" fieldPosition="0">
        <references count="3">
          <reference field="4294967294" count="1" selected="0">
            <x v="0"/>
          </reference>
          <reference field="1" count="1" selected="0">
            <x v="9"/>
          </reference>
          <reference field="2" count="1" selected="0">
            <x v="9"/>
          </reference>
        </references>
      </pivotArea>
    </chartFormat>
  </chartFormats>
  <pivotHierarchies count="28">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50F0A-5891-4861-818F-CD5B960E972D}" name="PivotTable5" cacheId="18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L36" firstHeaderRow="1" firstDataRow="2" firstDataCol="1"/>
  <pivotFields count="5">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0"/>
  </colFields>
  <colItems count="11">
    <i>
      <x/>
    </i>
    <i>
      <x v="1"/>
    </i>
    <i>
      <x v="2"/>
    </i>
    <i>
      <x v="3"/>
    </i>
    <i>
      <x v="4"/>
    </i>
    <i>
      <x v="5"/>
    </i>
    <i>
      <x v="6"/>
    </i>
    <i>
      <x v="7"/>
    </i>
    <i>
      <x v="8"/>
    </i>
    <i>
      <x v="9"/>
    </i>
    <i t="grand">
      <x/>
    </i>
  </colItems>
  <dataFields count="1">
    <dataField name="Sum of Value" fld="1" baseField="0" baseItem="0"/>
  </dataFields>
  <chartFormats count="10">
    <chartFormat chart="5" format="110" series="1">
      <pivotArea type="data" outline="0" fieldPosition="0">
        <references count="2">
          <reference field="4294967294" count="1" selected="0">
            <x v="0"/>
          </reference>
          <reference field="0" count="1" selected="0">
            <x v="0"/>
          </reference>
        </references>
      </pivotArea>
    </chartFormat>
    <chartFormat chart="5" format="111" series="1">
      <pivotArea type="data" outline="0" fieldPosition="0">
        <references count="2">
          <reference field="4294967294" count="1" selected="0">
            <x v="0"/>
          </reference>
          <reference field="0" count="1" selected="0">
            <x v="1"/>
          </reference>
        </references>
      </pivotArea>
    </chartFormat>
    <chartFormat chart="5" format="112" series="1">
      <pivotArea type="data" outline="0" fieldPosition="0">
        <references count="2">
          <reference field="4294967294" count="1" selected="0">
            <x v="0"/>
          </reference>
          <reference field="0" count="1" selected="0">
            <x v="2"/>
          </reference>
        </references>
      </pivotArea>
    </chartFormat>
    <chartFormat chart="5" format="113" series="1">
      <pivotArea type="data" outline="0" fieldPosition="0">
        <references count="2">
          <reference field="4294967294" count="1" selected="0">
            <x v="0"/>
          </reference>
          <reference field="0" count="1" selected="0">
            <x v="3"/>
          </reference>
        </references>
      </pivotArea>
    </chartFormat>
    <chartFormat chart="5" format="114" series="1">
      <pivotArea type="data" outline="0" fieldPosition="0">
        <references count="2">
          <reference field="4294967294" count="1" selected="0">
            <x v="0"/>
          </reference>
          <reference field="0" count="1" selected="0">
            <x v="4"/>
          </reference>
        </references>
      </pivotArea>
    </chartFormat>
    <chartFormat chart="5" format="115" series="1">
      <pivotArea type="data" outline="0" fieldPosition="0">
        <references count="2">
          <reference field="4294967294" count="1" selected="0">
            <x v="0"/>
          </reference>
          <reference field="0" count="1" selected="0">
            <x v="5"/>
          </reference>
        </references>
      </pivotArea>
    </chartFormat>
    <chartFormat chart="5" format="116" series="1">
      <pivotArea type="data" outline="0" fieldPosition="0">
        <references count="2">
          <reference field="4294967294" count="1" selected="0">
            <x v="0"/>
          </reference>
          <reference field="0" count="1" selected="0">
            <x v="6"/>
          </reference>
        </references>
      </pivotArea>
    </chartFormat>
    <chartFormat chart="5" format="117" series="1">
      <pivotArea type="data" outline="0" fieldPosition="0">
        <references count="2">
          <reference field="4294967294" count="1" selected="0">
            <x v="0"/>
          </reference>
          <reference field="0" count="1" selected="0">
            <x v="7"/>
          </reference>
        </references>
      </pivotArea>
    </chartFormat>
    <chartFormat chart="5" format="118" series="1">
      <pivotArea type="data" outline="0" fieldPosition="0">
        <references count="2">
          <reference field="4294967294" count="1" selected="0">
            <x v="0"/>
          </reference>
          <reference field="0" count="1" selected="0">
            <x v="8"/>
          </reference>
        </references>
      </pivotArea>
    </chartFormat>
    <chartFormat chart="5" format="119" series="1">
      <pivotArea type="data" outline="0" fieldPosition="0">
        <references count="2">
          <reference field="4294967294" count="1" selected="0">
            <x v="0"/>
          </reference>
          <reference field="0" count="1" selected="0">
            <x v="9"/>
          </reference>
        </references>
      </pivotArea>
    </chartFormat>
  </chartFormats>
  <pivotHierarchies count="28">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46416B-7B0A-48EB-8C1F-C8A89877104E}" name="PivotTable4" cacheId="18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5">
    <pivotField axis="axisRow" allDrilled="1" subtotalTop="0" showAll="0"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6"/>
    </i>
    <i>
      <x v="7"/>
    </i>
    <i>
      <x/>
    </i>
    <i>
      <x v="4"/>
    </i>
    <i>
      <x v="3"/>
    </i>
    <i>
      <x v="9"/>
    </i>
    <i>
      <x v="2"/>
    </i>
    <i>
      <x v="5"/>
    </i>
    <i>
      <x v="1"/>
    </i>
    <i>
      <x v="8"/>
    </i>
    <i t="grand">
      <x/>
    </i>
  </rowItems>
  <colItems count="1">
    <i/>
  </colItems>
  <dataFields count="1">
    <dataField name="Sum of Val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37A182-3D6A-4067-A2B3-AA78ACB3EFD0}" name="PivotTable11" cacheId="18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B49"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3"/>
    </i>
    <i>
      <x v="1"/>
    </i>
    <i>
      <x/>
    </i>
    <i>
      <x v="6"/>
    </i>
    <i>
      <x v="8"/>
    </i>
    <i>
      <x v="9"/>
    </i>
    <i>
      <x v="4"/>
    </i>
    <i>
      <x v="11"/>
    </i>
    <i>
      <x v="10"/>
    </i>
    <i>
      <x v="2"/>
    </i>
    <i>
      <x v="7"/>
    </i>
    <i>
      <x v="5"/>
    </i>
    <i t="grand">
      <x/>
    </i>
  </rowItems>
  <colItems count="1">
    <i/>
  </colItems>
  <dataFields count="1">
    <dataField name="Sum of Consumption(KWh)"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4_1">
        <x15:activeTabTopLevelEntity name="[Table4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31D605-860D-46D2-AF70-3EC9E372AAA7}" name="PivotTable10" cacheId="18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9:B32" firstHeaderRow="1" firstDataRow="1" firstDataCol="1"/>
  <pivotFields count="3">
    <pivotField axis="axisRow" allDrilled="1" subtotalTop="0" showAll="0"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Consumption(KWh)"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4_1">
        <x15:activeTabTopLevelEntity name="[Table4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ABC398-75CA-4BE6-8063-4BB2073582A5}" name="PivotTable9" cacheId="18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Consumption(KWh)"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4_1">
        <x15:activeTabTopLevelEntity name="[Table4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8FB91F-42A1-484D-A3C0-E1421C507289}" name="PivotTable14" cacheId="18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B47" firstHeaderRow="1" firstDataRow="1" firstDataCol="1"/>
  <pivotFields count="2">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s>
  <rowFields count="1">
    <field x="1"/>
  </rowFields>
  <rowItems count="12">
    <i>
      <x v="7"/>
    </i>
    <i>
      <x v="3"/>
    </i>
    <i>
      <x v="1"/>
    </i>
    <i>
      <x v="2"/>
    </i>
    <i>
      <x/>
    </i>
    <i>
      <x v="5"/>
    </i>
    <i>
      <x v="6"/>
    </i>
    <i>
      <x v="8"/>
    </i>
    <i>
      <x v="4"/>
    </i>
    <i>
      <x v="10"/>
    </i>
    <i>
      <x v="9"/>
    </i>
    <i t="grand">
      <x/>
    </i>
  </rowItems>
  <colItems count="1">
    <i/>
  </colItems>
  <dataFields count="1">
    <dataField name="Sum of Val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sing 2024 final pro.xlsx!Table6_1">
        <x15:activeTabTopLevelEntity name="[Table6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77828003-6139-4978-BE68-55B04EB72274}" autoFormatId="16" applyNumberFormats="0" applyBorderFormats="0" applyFontFormats="0" applyPatternFormats="0" applyAlignmentFormats="0" applyWidthHeightFormats="0">
  <queryTableRefresh nextId="6">
    <queryTableFields count="5">
      <queryTableField id="1" name="Waste Type" tableColumnId="1"/>
      <queryTableField id="2" name="Waste form" tableColumnId="2"/>
      <queryTableField id="3" name="Company" tableColumnId="3"/>
      <queryTableField id="4" name="Month" tableColumnId="4"/>
      <queryTableField id="5" name="Valu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FA9BE1F-7C67-4D90-860A-1980A8C10D15}" autoFormatId="16" applyNumberFormats="0" applyBorderFormats="0" applyFontFormats="0" applyPatternFormats="0" applyAlignmentFormats="0" applyWidthHeightFormats="0">
  <queryTableRefresh nextId="21">
    <queryTableFields count="20">
      <queryTableField id="1" name="Column1" tableColumnId="1"/>
      <queryTableField id="20" dataBound="0" tableColumnId="20"/>
      <queryTableField id="19" dataBound="0" tableColumnId="1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8482E19D-F157-4EDC-8E0A-C0FE05EE1D17}" autoFormatId="16" applyNumberFormats="0" applyBorderFormats="0" applyFontFormats="0" applyPatternFormats="0" applyAlignmentFormats="0" applyWidthHeightFormats="0">
  <queryTableRefresh nextId="4">
    <queryTableFields count="3">
      <queryTableField id="1" name="Column1" tableColumnId="1"/>
      <queryTableField id="2" name="Month" tableColumnId="2"/>
      <queryTableField id="3" name="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F264BAC-0D15-499A-8682-6A15F1B3F271}" autoFormatId="16" applyNumberFormats="0" applyBorderFormats="0" applyFontFormats="0" applyPatternFormats="0" applyAlignmentFormats="0" applyWidthHeightFormats="0">
  <queryTableRefresh nextId="4">
    <queryTableFields count="3">
      <queryTableField id="1" name="Column1" tableColumnId="1"/>
      <queryTableField id="2" name="Date" tableColumnId="2"/>
      <queryTableField id="3" name="Val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F0507031-5089-43FC-8B0F-010E7EEF1BDF}" autoFormatId="16" applyNumberFormats="0" applyBorderFormats="0" applyFontFormats="0" applyPatternFormats="0" applyAlignmentFormats="0" applyWidthHeightFormats="0">
  <queryTableRefresh nextId="4">
    <queryTableFields count="3">
      <queryTableField id="1" name="MARITIME CLUSTER" tableColumnId="1"/>
      <queryTableField id="2" name="Attribute" tableColumnId="2"/>
      <queryTableField id="3" name="Val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F03A5088-C9FE-4B10-A0FD-381FF205CE53}"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DD4DBA2-BE2B-48D6-BA57-1A1544DBA0E3}" sourceName="[Table1_2].[Month]">
  <pivotTables>
    <pivotTable tabId="25" name="PivotTable8"/>
    <pivotTable tabId="25" name="PivotTable4"/>
    <pivotTable tabId="25" name="PivotTable5"/>
    <pivotTable tabId="25" name="PivotTable6"/>
    <pivotTable tabId="25" name="PivotTable7"/>
  </pivotTables>
  <data>
    <olap pivotCacheId="1979974181">
      <levels count="2">
        <level uniqueName="[Table1_2].[Month].[(All)]" sourceCaption="(All)" count="0"/>
        <level uniqueName="[Table1_2].[Month].[Month]" sourceCaption="Month" count="12">
          <ranges>
            <range startItem="0">
              <i n="[Table1_2].[Month].&amp;[Apr]" c="Apr"/>
              <i n="[Table1_2].[Month].&amp;[Aug]" c="Aug"/>
              <i n="[Table1_2].[Month].&amp;[Dec]" c="Dec"/>
              <i n="[Table1_2].[Month].&amp;[Feb]" c="Feb"/>
              <i n="[Table1_2].[Month].&amp;[Jan]" c="Jan"/>
              <i n="[Table1_2].[Month].&amp;[Jul]" c="Jul"/>
              <i n="[Table1_2].[Month].&amp;[Jun]" c="Jun"/>
              <i n="[Table1_2].[Month].&amp;[Mar]" c="Mar"/>
              <i n="[Table1_2].[Month].&amp;[May]" c="May"/>
              <i n="[Table1_2].[Month].&amp;[Nov]" c="Nov"/>
              <i n="[Table1_2].[Month].&amp;[Oct]" c="Oct"/>
              <i n="[Table1_2].[Month].&amp;[Sep]" c="Sep"/>
            </range>
          </ranges>
        </level>
      </levels>
      <selections count="1">
        <selection n="[Table1_2].[Month].[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B2D6B44E-7550-4F7D-871D-028D2D0127E3}" sourceName="[Table8_1].[Date]">
  <pivotTables>
    <pivotTable tabId="36" name="PivotTable15"/>
    <pivotTable tabId="36" name="PivotTable16"/>
    <pivotTable tabId="36" name="PivotTable17"/>
  </pivotTables>
  <data>
    <olap pivotCacheId="1000422940">
      <levels count="2">
        <level uniqueName="[Table8_1].[Date].[(All)]" sourceCaption="(All)" count="0"/>
        <level uniqueName="[Table8_1].[Date].[Date]" sourceCaption="Date" count="14">
          <ranges>
            <range startItem="0">
              <i n="[Table8_1].[Date].&amp;[24-Jan]" c="24-Jan"/>
              <i n="[Table8_1].[Date].&amp;[24-May]" c="24-May"/>
              <i n="[Table8_1].[Date].&amp;[Apr-24]" c="Apr-24"/>
              <i n="[Table8_1].[Date].&amp;[Aug-24]" c="Aug-24"/>
              <i n="[Table8_1].[Date].&amp;[Dec-24]" c="Dec-24"/>
              <i n="[Table8_1].[Date].&amp;[Feb-24]" c="Feb-24"/>
              <i n="[Table8_1].[Date].&amp;[Jan-24]" c="Jan-24"/>
              <i n="[Table8_1].[Date].&amp;[Jul-24]" c="Jul-24"/>
              <i n="[Table8_1].[Date].&amp;[Jun-24]" c="Jun-24"/>
              <i n="[Table8_1].[Date].&amp;[Mar-24]" c="Mar-24"/>
              <i n="[Table8_1].[Date].&amp;[May-24]" c="May-24"/>
              <i n="[Table8_1].[Date].&amp;[Nov-24]" c="Nov-24"/>
              <i n="[Table8_1].[Date].&amp;[Oct-24]" c="Oct-24"/>
              <i n="[Table8_1].[Date].&amp;[Sep-24]" c="Sep-24"/>
            </range>
          </ranges>
        </level>
      </levels>
      <selections count="1">
        <selection n="[Table8_1].[Dat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1B146ABB-56ED-4073-ABB5-AC7EFC265D27}" sourceName="[Table10_1].[Column1]">
  <pivotTables>
    <pivotTable tabId="36" name="PivotTable16"/>
    <pivotTable tabId="36" name="PivotTable15"/>
    <pivotTable tabId="36" name="PivotTable17"/>
  </pivotTables>
  <data>
    <olap pivotCacheId="1000422940">
      <levels count="2">
        <level uniqueName="[Table10_1].[Column1].[(All)]" sourceCaption="(All)" count="0"/>
        <level uniqueName="[Table10_1].[Column1].[Column1]" sourceCaption="Column1" count="7">
          <ranges>
            <range startItem="0">
              <i n="[Table10_1].[Column1].&amp;[Company A]" c="Company A"/>
              <i n="[Table10_1].[Column1].&amp;[Company B]" c="Company B"/>
              <i n="[Table10_1].[Column1].&amp;[Company C]" c="Company C"/>
              <i n="[Table10_1].[Column1].&amp;[Company D]" c="Company D"/>
              <i n="[Table10_1].[Column1].&amp;[Company E]" c="Company E"/>
              <i n="[Table10_1].[Column1].&amp;[Company F]" c="Company F"/>
              <i n="[Table10_1].[Column1].&amp;[Company G]" c="Company G"/>
            </range>
          </ranges>
        </level>
      </levels>
      <selections count="1">
        <selection n="[Table10_1].[Column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52BB864B-0643-4BE7-88A9-EB5B0DC7B5E2}" sourceName="[Table1_2].[Company]">
  <pivotTables>
    <pivotTable tabId="25" name="PivotTable8"/>
    <pivotTable tabId="25" name="PivotTable4"/>
    <pivotTable tabId="25" name="PivotTable5"/>
    <pivotTable tabId="25" name="PivotTable6"/>
    <pivotTable tabId="25" name="PivotTable7"/>
  </pivotTables>
  <data>
    <olap pivotCacheId="1979974181">
      <levels count="2">
        <level uniqueName="[Table1_2].[Company].[(All)]" sourceCaption="(All)" count="0"/>
        <level uniqueName="[Table1_2].[Company].[Company]" sourceCaption="Company" count="10">
          <ranges>
            <range startItem="0">
              <i n="[Table1_2].[Company].&amp;[Company A]" c="Company A"/>
              <i n="[Table1_2].[Company].&amp;[Company B]" c="Company B"/>
              <i n="[Table1_2].[Company].&amp;[Company C]" c="Company C"/>
              <i n="[Table1_2].[Company].&amp;[Company D]" c="Company D"/>
              <i n="[Table1_2].[Company].&amp;[Company E]" c="Company E"/>
              <i n="[Table1_2].[Company].&amp;[Company F]" c="Company F"/>
              <i n="[Table1_2].[Company].&amp;[Company G]" c="Company G"/>
              <i n="[Table1_2].[Company].&amp;[Company I]" c="Company I"/>
              <i n="[Table1_2].[Company].&amp;[Company J]" c="Company J"/>
              <i n="[Table1_2].[Company].&amp;[Company K]" c="Company K"/>
            </range>
          </ranges>
        </level>
      </levels>
      <selections count="1">
        <selection n="[Table1_2].[Compan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ste_form" xr10:uid="{5ED9A0A4-0593-4E47-B191-CFB9EE97CCCC}" sourceName="[Table1_2].[Waste form]">
  <pivotTables>
    <pivotTable tabId="25" name="PivotTable8"/>
    <pivotTable tabId="25" name="PivotTable4"/>
    <pivotTable tabId="25" name="PivotTable5"/>
    <pivotTable tabId="25" name="PivotTable6"/>
    <pivotTable tabId="25" name="PivotTable7"/>
  </pivotTables>
  <data>
    <olap pivotCacheId="1979974181">
      <levels count="2">
        <level uniqueName="[Table1_2].[Waste form].[(All)]" sourceCaption="(All)" count="0"/>
        <level uniqueName="[Table1_2].[Waste form].[Waste form]" sourceCaption="Waste form" count="2">
          <ranges>
            <range startItem="0">
              <i n="[Table1_2].[Waste form].&amp;[Liquid Waste]" c="Liquid Waste"/>
              <i n="[Table1_2].[Waste form].&amp;[Solid Waste]" c="Solid Waste"/>
            </range>
          </ranges>
        </level>
      </levels>
      <selections count="1">
        <selection n="[Table1_2].[Waste for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ste_Type" xr10:uid="{DAABB364-6098-4499-B102-2439EC078F09}" sourceName="[Table1_2].[Waste Type]">
  <pivotTables>
    <pivotTable tabId="25" name="PivotTable8"/>
    <pivotTable tabId="25" name="PivotTable4"/>
    <pivotTable tabId="25" name="PivotTable5"/>
    <pivotTable tabId="25" name="PivotTable7"/>
  </pivotTables>
  <data>
    <olap pivotCacheId="1979974181">
      <levels count="2">
        <level uniqueName="[Table1_2].[Waste Type].[(All)]" sourceCaption="(All)" count="0"/>
        <level uniqueName="[Table1_2].[Waste Type].[Waste Type]" sourceCaption="Waste Type" count="10">
          <ranges>
            <range startItem="0">
              <i n="[Table1_2].[Waste Type].&amp;[General Waste (KG)]" c="General Waste (KG)"/>
              <i n="[Table1_2].[Waste Type].&amp;[General Waste (Tons)]" c="General Waste (Tons)"/>
              <i n="[Table1_2].[Waste Type].&amp;[Hazardous Waste (KG)]" c="Hazardous Waste (KG)"/>
              <i n="[Table1_2].[Waste Type].&amp;[Non-Hazardous Waste (KG)]" c="Non-Hazardous Waste (KG)"/>
              <i n="[Table1_2].[Waste Type].&amp;[Recycle  Non-Hazardous (KG)]" c="Recycle  Non-Hazardous (KG)"/>
              <i n="[Table1_2].[Waste Type].&amp;[Recycle Hazardous (KG)]" c="Recycle Hazardous (KG)"/>
              <i n="[Table1_2].[Waste Type].&amp;[Sewage (Liters)]" c="Sewage (Liters)"/>
              <i n="[Table1_2].[Waste Type].&amp;[Sludge (Liters)]" c="Sludge (Liters)"/>
              <i n="[Table1_2].[Waste Type].&amp;[Trade Effluent (Liters)]" c="Trade Effluent (Liters)"/>
              <i n="[Table1_2].[Waste Type].&amp;[Used Oil (Liters)]" c="Used Oil (Liters)"/>
            </range>
          </ranges>
        </level>
      </levels>
      <selections count="1">
        <selection n="[Table1_2].[Waste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83C38947-66B5-45C7-9E7A-01DD1615BED8}" sourceName="[Table4_1].[Company]">
  <pivotTables>
    <pivotTable tabId="29" name="PivotTable9"/>
    <pivotTable tabId="29" name="PivotTable10"/>
  </pivotTables>
  <data>
    <olap pivotCacheId="522730963">
      <levels count="2">
        <level uniqueName="[Table4_1].[Company].[(All)]" sourceCaption="(All)" count="0"/>
        <level uniqueName="[Table4_1].[Company].[Company]" sourceCaption="Company" count="12">
          <ranges>
            <range startItem="0">
              <i n="[Table4_1].[Company].&amp;[Company A]" c="Company A"/>
              <i n="[Table4_1].[Company].&amp;[Company B]" c="Company B"/>
              <i n="[Table4_1].[Company].&amp;[Company C]" c="Company C"/>
              <i n="[Table4_1].[Company].&amp;[Company D]" c="Company D"/>
              <i n="[Table4_1].[Company].&amp;[Company E]" c="Company E"/>
              <i n="[Table4_1].[Company].&amp;[Company F]" c="Company F"/>
              <i n="[Table4_1].[Company].&amp;[Company G]" c="Company G"/>
              <i n="[Table4_1].[Company].&amp;[Company H]" c="Company H"/>
              <i n="[Table4_1].[Company].&amp;[Company I]" c="Company I"/>
              <i n="[Table4_1].[Company].&amp;[Company J]" c="Company J"/>
              <i n="[Table4_1].[Company].&amp;[Company K]" c="Company K"/>
              <i n="[Table4_1].[Company].&amp;[Company L]" c="Company L"/>
            </range>
          </ranges>
        </level>
      </levels>
      <selections count="1">
        <selection n="[Table4_1].[Compan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17CA128-5465-495F-8A78-06690D4D42FB}" sourceName="[Table4_1].[Month]">
  <pivotTables>
    <pivotTable tabId="29" name="PivotTable9"/>
    <pivotTable tabId="29" name="PivotTable10"/>
  </pivotTables>
  <data>
    <olap pivotCacheId="522730963">
      <levels count="2">
        <level uniqueName="[Table4_1].[Month].[(All)]" sourceCaption="(All)" count="0"/>
        <level uniqueName="[Table4_1].[Month].[Month]" sourceCaption="Month" count="12">
          <ranges>
            <range startItem="0">
              <i n="[Table4_1].[Month].&amp;[Apr-24]" c="Apr-24"/>
              <i n="[Table4_1].[Month].&amp;[Aug-24]" c="Aug-24"/>
              <i n="[Table4_1].[Month].&amp;[Dec-24]" c="Dec-24"/>
              <i n="[Table4_1].[Month].&amp;[Feb-24]" c="Feb-24"/>
              <i n="[Table4_1].[Month].&amp;[Jan-24]" c="Jan-24"/>
              <i n="[Table4_1].[Month].&amp;[Jul-24]" c="Jul-24"/>
              <i n="[Table4_1].[Month].&amp;[Jun-24]" c="Jun-24"/>
              <i n="[Table4_1].[Month].&amp;[Mar-24]" c="Mar-24"/>
              <i n="[Table4_1].[Month].&amp;[May-24]" c="May-24"/>
              <i n="[Table4_1].[Month].&amp;[Nov-24]" c="Nov-24"/>
              <i n="[Table4_1].[Month].&amp;[Oct-24]" c="Oct-24"/>
              <i n="[Table4_1].[Month].&amp;[Sep-24]" c="Sep-24"/>
            </range>
          </ranges>
        </level>
      </levels>
      <selections count="1">
        <selection n="[Table4_1].[Month].[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5F4CFEC-5863-4584-9926-A0F6098E5BCA}" sourceName="[Table6_1].[Date]">
  <pivotTables>
    <pivotTable tabId="32" name="PivotTable12"/>
    <pivotTable tabId="32" name="PivotTable13"/>
  </pivotTables>
  <data>
    <olap pivotCacheId="157804475">
      <levels count="2">
        <level uniqueName="[Table6_1].[Date].[(All)]" sourceCaption="(All)" count="0"/>
        <level uniqueName="[Table6_1].[Date].[Date]" sourceCaption="Date" count="12">
          <ranges>
            <range startItem="0">
              <i n="[Table6_1].[Date].&amp;[Apr-24]" c="Apr-24"/>
              <i n="[Table6_1].[Date].&amp;[Aug-24]" c="Aug-24"/>
              <i n="[Table6_1].[Date].&amp;[Dec-24]" c="Dec-24"/>
              <i n="[Table6_1].[Date].&amp;[Feb-24]" c="Feb-24"/>
              <i n="[Table6_1].[Date].&amp;[Jan-24]" c="Jan-24"/>
              <i n="[Table6_1].[Date].&amp;[Jul-24]" c="Jul-24"/>
              <i n="[Table6_1].[Date].&amp;[Jun-24]" c="Jun-24"/>
              <i n="[Table6_1].[Date].&amp;[Mar-24]" c="Mar-24"/>
              <i n="[Table6_1].[Date].&amp;[May-24]" c="May-24"/>
              <i n="[Table6_1].[Date].&amp;[Nov-24]" c="Nov-24"/>
              <i n="[Table6_1].[Date].&amp;[Oct-24]" c="Oct-24"/>
              <i n="[Table6_1].[Date].&amp;[Sep-24]" c="Sep-24"/>
            </range>
          </ranges>
        </level>
      </levels>
      <selections count="1">
        <selection n="[Table6_1].[Dat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E7192BB4-406C-484B-AF8B-75A4515EE852}" sourceName="[Table6_1].[Column1]">
  <pivotTables>
    <pivotTable tabId="32" name="PivotTable12"/>
    <pivotTable tabId="32" name="PivotTable13"/>
  </pivotTables>
  <data>
    <olap pivotCacheId="157804475">
      <levels count="2">
        <level uniqueName="[Table6_1].[Column1].[(All)]" sourceCaption="(All)" count="0"/>
        <level uniqueName="[Table6_1].[Column1].[Column1]" sourceCaption="Column1" count="11">
          <ranges>
            <range startItem="0">
              <i n="[Table6_1].[Column1].&amp;[Company A]" c="Company A"/>
              <i n="[Table6_1].[Column1].&amp;[Company B]" c="Company B"/>
              <i n="[Table6_1].[Column1].&amp;[Company C]" c="Company C"/>
              <i n="[Table6_1].[Column1].&amp;[Company D]" c="Company D"/>
              <i n="[Table6_1].[Column1].&amp;[Company E]" c="Company E"/>
              <i n="[Table6_1].[Column1].&amp;[Company F]" c="Company F"/>
              <i n="[Table6_1].[Column1].&amp;[Company G]" c="Company G"/>
              <i n="[Table6_1].[Column1].&amp;[Company H]" c="Company H"/>
              <i n="[Table6_1].[Column1].&amp;[Company I]" c="Company I"/>
              <i n="[Table6_1].[Column1].&amp;[Company J]" c="Company J"/>
              <i n="[Table6_1].[Column1].&amp;[Company K]" c="Company K"/>
            </range>
          </ranges>
        </level>
      </levels>
      <selections count="1">
        <selection n="[Table6_1].[Column1].[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72877C28-9A85-45DE-B002-8234A9CFF602}" sourceName="[Table8_1].[Fuel type]">
  <pivotTables>
    <pivotTable tabId="36" name="PivotTable15"/>
    <pivotTable tabId="36" name="PivotTable16"/>
    <pivotTable tabId="36" name="PivotTable17"/>
  </pivotTables>
  <data>
    <olap pivotCacheId="1000422940">
      <levels count="2">
        <level uniqueName="[Table8_1].[Fuel type].[(All)]" sourceCaption="(All)" count="0"/>
        <level uniqueName="[Table8_1].[Fuel type].[Fuel type]" sourceCaption="Fuel type" count="12">
          <ranges>
            <range startItem="0">
              <i n="[Table8_1].[Fuel type].&amp;[AD Maritime]" c="AD Maritime"/>
              <i n="[Table8_1].[Fuel type].&amp;[Diesel]" c="Diesel"/>
              <i n="[Table8_1].[Fuel type].&amp;[DIVETECH]" c="DIVETECH"/>
              <i n="[Table8_1].[Fuel type].&amp;[FEEDERS (Total)]" c="FEEDERS (Total)"/>
              <i n="[Table8_1].[Fuel type].&amp;[High sulphur fuel oil]" c="High sulphur fuel oil"/>
              <i n="[Table8_1].[Fuel type].&amp;[Low sulphur marine gas oil]" c="Low sulphur marine gas oil"/>
              <i n="[Table8_1].[Fuel type].&amp;[Marine diesel oil]" c="Marine diesel oil"/>
              <i n="[Table8_1].[Fuel type].&amp;[Marine Services]" c="Marine Services"/>
              <i n="[Table8_1].[Fuel type].&amp;[OFCO]" c="OFCO"/>
              <i n="[Table8_1].[Fuel type].&amp;[OFFSHORE]" c="OFFSHORE"/>
              <i n="[Table8_1].[Fuel type].&amp;[Transshipments]" c="Transshipments"/>
              <i n="[Table8_1].[Fuel type].&amp;[Very low  sulphur fuel oil]" c="Very low  sulphur fuel oil"/>
            </range>
          </ranges>
        </level>
      </levels>
      <selections count="1">
        <selection n="[Table8_1].[Fuel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B6ACFBD-35C0-42DB-A1A1-78AF79904714}" cache="Slicer_Month" caption="Month" level="1" rowHeight="241300"/>
  <slicer name="Company" xr10:uid="{114217DA-6CC2-4ADD-A720-E8A9C5FC54C7}" cache="Slicer_Company" caption="Company" level="1" rowHeight="241300"/>
  <slicer name="Waste form" xr10:uid="{38AC2076-4871-416D-A56F-CD17AD97EF53}" cache="Slicer_Waste_form" caption="Waste form" level="1" rowHeight="241300"/>
  <slicer name="Waste Type" xr10:uid="{7EB591BA-BFE7-4568-9238-9AC912989379}" cache="Slicer_Waste_Type" caption="Waste 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97EBAB80-981B-4F2E-BA46-DBA04B1D0949}" cache="Slicer_Company1" caption="Company" level="1" rowHeight="241300"/>
  <slicer name="Month 1" xr10:uid="{7E4CC98A-12E2-460C-9775-841D99C1E630}" cache="Slicer_Month1" caption="Month"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BD3B608-F168-4D54-BEC0-B5FFB2310824}" cache="Slicer_Date" caption="Date" level="1" rowHeight="241300"/>
  <slicer name="Company 2" xr10:uid="{326FBD8F-919A-44D2-B28F-FFC3D43DE977}" cache="Slicer_Company2" caption="Compan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type" xr10:uid="{AA256A71-B0AC-46BF-8DEA-76E4955E79C0}" cache="Slicer_Fuel_type" caption="Fuel type" level="1" rowHeight="241300"/>
  <slicer name="Date 1" xr10:uid="{C70640B1-3AFE-4BE7-B601-0D3E9526A2C6}" cache="Slicer_Date1" caption="Date" startItem="1" level="1" rowHeight="241300"/>
  <slicer name="Column1" xr10:uid="{E796DA2E-23CC-42D7-BA17-C5CB95BAD3FB}" cache="Slicer_Column1" caption="Column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EEC889-95D8-4278-A60D-8FE3197C34C5}" name="Table1_2" displayName="Table1_2" ref="A1:E1188" tableType="queryTable" totalsRowShown="0">
  <autoFilter ref="A1:E1188" xr:uid="{B4EEC889-95D8-4278-A60D-8FE3197C34C5}"/>
  <tableColumns count="5">
    <tableColumn id="1" xr3:uid="{B65F0EF9-B776-45D7-A409-B9895C0C9B4F}" uniqueName="1" name="Waste Type" queryTableFieldId="1" dataDxfId="108"/>
    <tableColumn id="2" xr3:uid="{FC704FEA-DAF3-4E05-A2E8-FE89539F7B97}" uniqueName="2" name="Waste form" queryTableFieldId="2" dataDxfId="107"/>
    <tableColumn id="3" xr3:uid="{1293BAD5-465F-4302-A30B-B7C0DA2D2A06}" uniqueName="3" name="Company" queryTableFieldId="3" dataDxfId="106"/>
    <tableColumn id="4" xr3:uid="{0471DBF9-1ADF-4750-8662-8C9EE4606C52}" uniqueName="4" name="Month" queryTableFieldId="4" dataDxfId="105"/>
    <tableColumn id="5" xr3:uid="{1C95EE8B-F4DB-4AB3-8D68-AD578E464EBB}" uniqueName="5" name="Value" queryTableFieldId="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CB11BB-C029-4AD5-B7BE-660F860424EF}" name="Table8" displayName="Table8" ref="D5:U21" totalsRowShown="0" headerRowDxfId="34" headerRowBorderDxfId="43" tableBorderDxfId="44" totalsRowBorderDxfId="42">
  <autoFilter ref="D5:U21" xr:uid="{BDCB11BB-C029-4AD5-B7BE-660F860424EF}"/>
  <tableColumns count="18">
    <tableColumn id="1" xr3:uid="{720F908D-8478-4016-BCC0-0A285FB00BFD}" name="MARITIME CLUSTER" dataDxfId="41"/>
    <tableColumn id="2" xr3:uid="{CFC568F0-4A36-4C76-B043-7A5D6D07E711}" name="Jan-24"/>
    <tableColumn id="3" xr3:uid="{52E472E5-77EC-46CE-ADD7-4DB82322367A}" name="Feb-24"/>
    <tableColumn id="4" xr3:uid="{195E69CC-E779-411C-B7FF-EA573DEAFBD6}" name="Mar-24"/>
    <tableColumn id="5" xr3:uid="{00A169B3-7C79-410A-8D30-9ADE17B46D1F}" name="Q124" dataDxfId="40"/>
    <tableColumn id="6" xr3:uid="{22784ECE-0237-4E34-8670-95F8B292D3AC}" name="Apr-24"/>
    <tableColumn id="7" xr3:uid="{08F26DEF-D374-44E8-BF8D-7305D30E2FCC}" name="May-24"/>
    <tableColumn id="8" xr3:uid="{A4391427-270D-4AD2-AFF2-D15C3B75699D}" name="Jun-24"/>
    <tableColumn id="9" xr3:uid="{AF7B3727-94A0-4483-98C0-ACE95CD9308D}" name="Q224" dataDxfId="39"/>
    <tableColumn id="10" xr3:uid="{CFF69233-17EF-4A3B-81CB-C37A4B837217}" name="Jul-24"/>
    <tableColumn id="11" xr3:uid="{32AB0915-2837-4AA1-90AC-A2A6E0DA2419}" name="Aug-24"/>
    <tableColumn id="12" xr3:uid="{F8C10E1E-DECC-4F0A-90B0-283EE9F54859}" name="Sep-24"/>
    <tableColumn id="13" xr3:uid="{88443A8F-353F-498A-AC06-06A53F7D3B18}" name="Q324"/>
    <tableColumn id="14" xr3:uid="{5608A696-58B5-4283-97FB-4A0EB0155C79}" name="Oct-24"/>
    <tableColumn id="15" xr3:uid="{0C980B95-56B1-4382-934C-D9DC06F8972F}" name="Nov-24" dataDxfId="38"/>
    <tableColumn id="16" xr3:uid="{8682231B-206D-490F-A270-86B58C5C1198}" name="Dec-24" dataDxfId="37"/>
    <tableColumn id="17" xr3:uid="{159025ED-CE3E-4709-9ED4-EC26441D7527}" name="Q424" dataDxfId="36"/>
    <tableColumn id="18" xr3:uid="{92FEBF59-BEDF-4383-8373-EE0EF0902FF7}" name="YTD 2024" dataDxfId="35">
      <calculatedColumnFormula>SUM(T6,P6,L6,H6)</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7D57CA3-DD05-4733-8707-8939D3C8084A}" name="Table10" displayName="Table10" ref="D26:U33" totalsRowShown="0" headerRowDxfId="11" dataDxfId="12" headerRowBorderDxfId="32" tableBorderDxfId="33" totalsRowBorderDxfId="31">
  <autoFilter ref="D26:U33" xr:uid="{87D57CA3-DD05-4733-8707-8939D3C8084A}"/>
  <tableColumns count="18">
    <tableColumn id="1" xr3:uid="{95DF1E95-5B18-4D4F-B8BF-7A6307820679}" name="Column1" dataDxfId="30"/>
    <tableColumn id="2" xr3:uid="{7299ED36-8043-4A1F-ACAD-75B45B67238B}" name="Jan-24" dataDxfId="29"/>
    <tableColumn id="3" xr3:uid="{F2882569-BEA3-4C3E-992A-8CD1E6B23288}" name="Feb-24" dataDxfId="28"/>
    <tableColumn id="4" xr3:uid="{47064EBC-590F-45EE-A8DB-3B4AF856EB97}" name="Mar-24" dataDxfId="27"/>
    <tableColumn id="5" xr3:uid="{FA0E91CE-6F31-4508-951D-E8963008AB4B}" name="Q124" dataDxfId="26">
      <calculatedColumnFormula>SUM(E27:G27)</calculatedColumnFormula>
    </tableColumn>
    <tableColumn id="6" xr3:uid="{9C50EC5E-E856-431C-89C1-D55D7906BF26}" name="Apr-24" dataDxfId="25"/>
    <tableColumn id="7" xr3:uid="{93B0BEFE-5A07-4E30-A4BC-A75084914928}" name="May-24" dataDxfId="24"/>
    <tableColumn id="8" xr3:uid="{DBFA369B-F806-4CDF-AD2F-D49EBFBDFDCF}" name="Jun-24" dataDxfId="23"/>
    <tableColumn id="9" xr3:uid="{402698B5-D704-4EDB-910A-290E0A37814B}" name="Q224" dataDxfId="22">
      <calculatedColumnFormula>SUM(I27:K27)</calculatedColumnFormula>
    </tableColumn>
    <tableColumn id="10" xr3:uid="{E259EF45-BA1A-4026-92EB-7A44BF307947}" name="Jul-24" dataDxfId="21"/>
    <tableColumn id="11" xr3:uid="{EDB13F02-58BC-4B85-8C39-E65A8C4C0A59}" name="Aug-24" dataDxfId="20"/>
    <tableColumn id="12" xr3:uid="{7285954C-686C-4514-A0FA-42D7B93FEC84}" name="Sep-24" dataDxfId="19"/>
    <tableColumn id="13" xr3:uid="{6F76BA59-4AF2-471C-B35A-C5A5DD840B8C}" name="Q324" dataDxfId="18">
      <calculatedColumnFormula>SUM(M27:O27)</calculatedColumnFormula>
    </tableColumn>
    <tableColumn id="14" xr3:uid="{A6E69A02-1AF1-4259-8783-5C209DFF4138}" name="Oct-24" dataDxfId="17"/>
    <tableColumn id="15" xr3:uid="{96C43C6D-9EC6-4F79-84C7-1A022CE7A255}" name="Nov-24" dataDxfId="16"/>
    <tableColumn id="16" xr3:uid="{7DB07F83-D865-4345-845E-65DBCB65194F}" name="Dec-24" dataDxfId="15"/>
    <tableColumn id="17" xr3:uid="{CDF980B1-B9E0-4048-BB9B-19F8809674FB}" name="Q424" dataDxfId="14">
      <calculatedColumnFormula>SUM(Q27:S27)</calculatedColumnFormula>
    </tableColumn>
    <tableColumn id="18" xr3:uid="{453456BB-6E15-481D-8D6F-BD9F5038EED0}" name="YTD 2024" dataDxfId="13">
      <calculatedColumnFormula>SUM(T27,P27,L27,H27)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7C95B9-0D10-4AE3-9115-84D1156BBA26}" name="Table1_1" displayName="Table1_1" ref="A1:T156" tableType="queryTable" totalsRowShown="0">
  <autoFilter ref="A1:T156" xr:uid="{577C95B9-0D10-4AE3-9115-84D1156BBA26}">
    <filterColumn colId="0">
      <filters blank="1">
        <filter val="Company A"/>
        <filter val="Company B"/>
        <filter val="Company C"/>
        <filter val="Company D"/>
        <filter val="Company E"/>
        <filter val="Company F"/>
        <filter val="Company G"/>
        <filter val="Company H"/>
        <filter val="Company I"/>
        <filter val="Company J"/>
        <filter val="Company K"/>
        <filter val="General Waste (KG)"/>
        <filter val="General Waste (Tons)"/>
        <filter val="Hazardous Waste (KG)"/>
        <filter val="Liquid Waste"/>
        <filter val="Non-Hazardous Waste (KG)"/>
        <filter val="Recycle  Non-Hazardous (KG)"/>
        <filter val="Recycle Hazardous (KG)"/>
        <filter val="Sewage (Liters)"/>
        <filter val="Sludge (Liters)"/>
        <filter val="Solid Waste"/>
        <filter val="Trade Effluent (Liters)"/>
        <filter val="Used Oil (Liters)"/>
      </filters>
    </filterColumn>
  </autoFilter>
  <tableColumns count="20">
    <tableColumn id="1" xr3:uid="{F1317A03-2799-4692-ADA6-E33966B85539}" uniqueName="1" name="Column1" queryTableFieldId="1" dataDxfId="10"/>
    <tableColumn id="20" xr3:uid="{1CACEDD4-CBCD-453E-8792-726B35F993EA}" uniqueName="20" name="Column110" queryTableFieldId="20" dataDxfId="9"/>
    <tableColumn id="19" xr3:uid="{D56D42A2-E646-4C73-BA7B-FAB60AD863D3}" uniqueName="19" name="Column19" queryTableFieldId="19" dataDxfId="8"/>
    <tableColumn id="2" xr3:uid="{83D65395-DC98-49FD-B2B3-A8231F974487}" uniqueName="2" name="Column2" queryTableFieldId="2"/>
    <tableColumn id="3" xr3:uid="{2C0C9D42-0343-4E9F-8C76-CAC45D94B4E8}" uniqueName="3" name="Column3" queryTableFieldId="3"/>
    <tableColumn id="4" xr3:uid="{A3A61AA4-0A8C-4CE6-8D9E-911DC6C970E2}" uniqueName="4" name="Column4" queryTableFieldId="4"/>
    <tableColumn id="5" xr3:uid="{483FE7CE-3B35-45D3-BC4B-5BA4023B6071}" uniqueName="5" name="Column5" queryTableFieldId="5"/>
    <tableColumn id="6" xr3:uid="{3BBA792C-806C-4298-B977-1D02086CB04D}" uniqueName="6" name="Column6" queryTableFieldId="6"/>
    <tableColumn id="7" xr3:uid="{6B67DC18-E7A4-4488-B1D2-D0CE2E8103AC}" uniqueName="7" name="Column7" queryTableFieldId="7"/>
    <tableColumn id="8" xr3:uid="{B0C9E092-FFE0-4537-8EE3-E04999A786C7}" uniqueName="8" name="Column8" queryTableFieldId="8"/>
    <tableColumn id="9" xr3:uid="{C336DAE1-AB7F-43DE-A64F-B95C56FC0678}" uniqueName="9" name="Column9" queryTableFieldId="9"/>
    <tableColumn id="10" xr3:uid="{C6EAE5AE-DA40-45BD-8944-B4140781CEBE}" uniqueName="10" name="Column10" queryTableFieldId="10"/>
    <tableColumn id="11" xr3:uid="{BD2CCA79-6C43-40AA-A3C8-172C46E7D545}" uniqueName="11" name="Column11" queryTableFieldId="11"/>
    <tableColumn id="12" xr3:uid="{72091299-4496-4234-AD5C-336A1D679AD0}" uniqueName="12" name="Column12" queryTableFieldId="12"/>
    <tableColumn id="13" xr3:uid="{CD428404-565D-44F3-AAD7-4C37ACCFD07C}" uniqueName="13" name="Column13" queryTableFieldId="13"/>
    <tableColumn id="14" xr3:uid="{9BA0F1E8-AA19-4B34-AD99-6238D4D4B89B}" uniqueName="14" name="Column14" queryTableFieldId="14"/>
    <tableColumn id="15" xr3:uid="{778AD94A-F6F1-49F5-8695-AC9272EA7BCA}" uniqueName="15" name="Column15" queryTableFieldId="15"/>
    <tableColumn id="16" xr3:uid="{CEB71D78-D7E8-41F2-AF9C-A9A126181392}" uniqueName="16" name="Column16" queryTableFieldId="16"/>
    <tableColumn id="17" xr3:uid="{DB17008C-54B9-4F6A-9D2A-D4AF43A20B5C}" uniqueName="17" name="Column17" queryTableFieldId="17"/>
    <tableColumn id="18" xr3:uid="{B321D787-D16B-4C3D-B6F4-D9188388AE92}" uniqueName="18" name="Column18"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A9C6B-85E9-4740-B2DE-EB7B65140959}" name="Table1" displayName="Table1" ref="B4:S159" totalsRowShown="0" headerRowDxfId="132" dataDxfId="133" tableBorderDxfId="152">
  <autoFilter ref="B4:S159" xr:uid="{EDBA9C6B-85E9-4740-B2DE-EB7B65140959}"/>
  <tableColumns count="18">
    <tableColumn id="1" xr3:uid="{5D007B4F-2420-4071-9C74-FBD089477690}" name="Column1" dataDxfId="151"/>
    <tableColumn id="2" xr3:uid="{62705446-3E57-4558-A2DC-EA887DBEADF3}" name="Column2" dataDxfId="150"/>
    <tableColumn id="3" xr3:uid="{61CFB6E5-CD45-4732-86A8-63B7A67D4978}" name="Column3" dataDxfId="149"/>
    <tableColumn id="4" xr3:uid="{9978677F-3D62-4D22-9317-E7B26D36B71E}" name="Column4" dataDxfId="148"/>
    <tableColumn id="5" xr3:uid="{CAD60293-092B-427A-AD11-D66AFFF04710}" name="Column5" dataDxfId="147"/>
    <tableColumn id="6" xr3:uid="{B908E8C3-3DC8-4238-8A16-C6CEAD9A6B93}" name="Column6" dataDxfId="146"/>
    <tableColumn id="7" xr3:uid="{4D6166F4-2517-4DA0-B1B1-94B258C3603E}" name="Column7" dataDxfId="145"/>
    <tableColumn id="8" xr3:uid="{8F649434-B03C-4C46-8737-5ADDD30D2EB3}" name="Column8" dataDxfId="144"/>
    <tableColumn id="9" xr3:uid="{31737D64-CF34-4B57-9EAF-CEE7EE5BD982}" name="Column9" dataDxfId="143"/>
    <tableColumn id="10" xr3:uid="{3367003F-CE01-4DCD-B2A1-FFB7700386AF}" name="Column10" dataDxfId="142"/>
    <tableColumn id="11" xr3:uid="{96E0E2AA-3D57-4873-8C1A-5EE3B6DF8B8F}" name="Column11" dataDxfId="141"/>
    <tableColumn id="12" xr3:uid="{1833B1C8-1899-4DD7-8599-560A9AA7B788}" name="Column12" dataDxfId="140"/>
    <tableColumn id="13" xr3:uid="{DC0526A0-7FDD-4D7B-8B9E-0C942D4E9CF9}" name="Column13" dataDxfId="139">
      <calculatedColumnFormula>SUM(K5:M5)</calculatedColumnFormula>
    </tableColumn>
    <tableColumn id="14" xr3:uid="{36F2AED8-A48E-4A94-AEE7-EDE52FAE0727}" name="Column14" dataDxfId="138"/>
    <tableColumn id="15" xr3:uid="{B52625FF-73CC-4DFF-BFBF-0AAC8DBA2079}" name="Column15" dataDxfId="137"/>
    <tableColumn id="16" xr3:uid="{C1CE9D8E-3169-42C9-8170-91D0202354CE}" name="Column16" dataDxfId="136"/>
    <tableColumn id="17" xr3:uid="{F7209215-7C54-4060-AEEE-5D28C10422AA}" name="Column17" dataDxfId="135">
      <calculatedColumnFormula>SUM(O5:Q5)</calculatedColumnFormula>
    </tableColumn>
    <tableColumn id="18" xr3:uid="{C7E475F1-355F-4A50-BF22-B3AEDFB3A465}" name="Column18" dataDxfId="134">
      <calculatedColumnFormula>SUM(C5:R5)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D2E7C2-506D-4EEF-B1D9-023B83F98325}" name="Table4_1" displayName="Table4_1" ref="A1:C145" tableType="queryTable" totalsRowShown="0">
  <autoFilter ref="A1:C145" xr:uid="{EAD2E7C2-506D-4EEF-B1D9-023B83F98325}"/>
  <tableColumns count="3">
    <tableColumn id="1" xr3:uid="{23B29513-F5B4-47B4-A99E-363B0D2B257A}" uniqueName="1" name="Column1" queryTableFieldId="1" dataDxfId="7"/>
    <tableColumn id="2" xr3:uid="{DA1614F9-9796-4F70-8FBD-4E45151F49C9}" uniqueName="2" name="Month" queryTableFieldId="2" dataDxfId="6"/>
    <tableColumn id="3" xr3:uid="{1A19006A-AF56-4CC1-9697-14C723CEF820}" uniqueName="3" name="Valu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ED346D-AF6B-4398-B27A-0D38A6DECDBC}" name="Table4" displayName="Table4" ref="D4:U16" totalsRowShown="0" headerRowDxfId="109" dataDxfId="110" headerRowBorderDxfId="130" tableBorderDxfId="131" totalsRowBorderDxfId="129">
  <autoFilter ref="D4:U16" xr:uid="{9AED346D-AF6B-4398-B27A-0D38A6DECDBC}"/>
  <tableColumns count="18">
    <tableColumn id="1" xr3:uid="{91454435-F2F8-4F5C-8CF1-C9F124722245}" name="Column1" dataDxfId="128"/>
    <tableColumn id="2" xr3:uid="{20AD2FF1-B9A4-4A8F-B875-095A4680540F}" name="Jan-24" dataDxfId="127"/>
    <tableColumn id="3" xr3:uid="{207EB281-B39E-453F-BA38-C86479A44684}" name="Feb-24" dataDxfId="126"/>
    <tableColumn id="4" xr3:uid="{EE34EEAD-7361-44F9-9344-5497C3AAD4AF}" name="Mar-24" dataDxfId="125"/>
    <tableColumn id="5" xr3:uid="{4624A7B6-C8AC-41D8-B621-EC14E2524267}" name="Q124" dataDxfId="124">
      <calculatedColumnFormula>SUM(E5:G5)</calculatedColumnFormula>
    </tableColumn>
    <tableColumn id="6" xr3:uid="{55498800-1099-477F-AAC5-CAE64CBBDED1}" name="Apr-24" dataDxfId="123"/>
    <tableColumn id="7" xr3:uid="{6F91B00C-03E5-4132-8845-83D742465CE1}" name="May-24" dataDxfId="122"/>
    <tableColumn id="8" xr3:uid="{B7DE14A5-77F1-490A-8392-92ABB88E90F2}" name="Jun-24" dataDxfId="121"/>
    <tableColumn id="9" xr3:uid="{E6D17BFC-794F-4EA5-A4DB-1A41E88BE33B}" name="Q224" dataDxfId="120">
      <calculatedColumnFormula>SUM(I5:K5)</calculatedColumnFormula>
    </tableColumn>
    <tableColumn id="10" xr3:uid="{FD4F25E6-F4A5-4373-8425-873852F26D23}" name="Jul-24" dataDxfId="119"/>
    <tableColumn id="11" xr3:uid="{88C4CF91-F524-4A6D-9A97-49FB9D117966}" name="Aug-24" dataDxfId="118"/>
    <tableColumn id="12" xr3:uid="{8423BF52-88C7-4B81-BC58-F6A0FA9F7F7A}" name="Sep-24" dataDxfId="117"/>
    <tableColumn id="13" xr3:uid="{EAE7CCE0-4B77-477E-87B4-7496C1B7A585}" name="Q324" dataDxfId="116">
      <calculatedColumnFormula>SUM(M5:O5)</calculatedColumnFormula>
    </tableColumn>
    <tableColumn id="14" xr3:uid="{A3F7287A-45D6-4E26-A69E-24E600426C7F}" name="Oct-24" dataDxfId="115"/>
    <tableColumn id="15" xr3:uid="{8CA30CD7-0481-407A-8044-FC4C5BD9CFC7}" name="Nov-24" dataDxfId="114"/>
    <tableColumn id="16" xr3:uid="{8F565998-20B3-423C-BFAA-AB877C3205AF}" name="Dec-24" dataDxfId="113"/>
    <tableColumn id="17" xr3:uid="{F233D2EE-22EC-40AB-BB67-F53117854FEE}" name="Q424" dataDxfId="112">
      <calculatedColumnFormula>SUM(Q5:S5)</calculatedColumnFormula>
    </tableColumn>
    <tableColumn id="18" xr3:uid="{0CB04D88-4782-4748-A418-CBD733656B4A}" name="YTD 2024" dataDxfId="111">
      <calculatedColumnFormula>SUM(H5,L5,P5,T5)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1CC7A0-E6DE-4EC8-A09C-3F6BA41B9B0D}" name="Table6_1" displayName="Table6_1" ref="A1:C133" tableType="queryTable" totalsRowShown="0">
  <autoFilter ref="A1:C133" xr:uid="{211CC7A0-E6DE-4EC8-A09C-3F6BA41B9B0D}"/>
  <tableColumns count="3">
    <tableColumn id="1" xr3:uid="{A8AE9487-9D0B-42F6-8B42-70FD20085D0C}" uniqueName="1" name="Column1" queryTableFieldId="1" dataDxfId="5"/>
    <tableColumn id="2" xr3:uid="{F83D06C8-BCDC-4606-901F-08AD215ECBF1}" uniqueName="2" name="Date" queryTableFieldId="2" dataDxfId="4"/>
    <tableColumn id="3" xr3:uid="{A2626307-7AED-453E-A2BE-AA198021A688}" uniqueName="3" name="Value"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F2D299-C349-4E65-AD68-B5C3838C377C}" name="Table6" displayName="Table6" ref="D4:U15" totalsRowShown="0" headerRowDxfId="45" dataDxfId="46" headerRowBorderDxfId="57" tableBorderDxfId="58">
  <autoFilter ref="D4:U15" xr:uid="{BFF2D299-C349-4E65-AD68-B5C3838C377C}"/>
  <tableColumns count="18">
    <tableColumn id="1" xr3:uid="{CCD350F9-CC99-4DFD-95C8-F8E6D02627A2}" name="Column1" dataDxfId="56"/>
    <tableColumn id="2" xr3:uid="{8772D197-59F3-4070-B003-FD2506174D6E}" name="Jan-24"/>
    <tableColumn id="3" xr3:uid="{850EE2B0-8BF7-4028-B4DA-AA5F666F1FC9}" name="Feb-24"/>
    <tableColumn id="4" xr3:uid="{AD4B3970-AB67-436F-9D02-803A2A7182F5}" name="Mar-24"/>
    <tableColumn id="5" xr3:uid="{4D96D1A7-1D06-4D8C-95BA-9EC6E2A63B38}" name="Q124">
      <calculatedColumnFormula>SUM(E5:G5)</calculatedColumnFormula>
    </tableColumn>
    <tableColumn id="6" xr3:uid="{D9E6F715-F37B-4E7E-B734-2AE805F73EC2}" name="Apr-24"/>
    <tableColumn id="7" xr3:uid="{8EC48D4A-13D8-4D9E-815C-F9D1FE907537}" name="May-24"/>
    <tableColumn id="8" xr3:uid="{F69B3D06-F690-4F8A-BCF3-FC99412C04FC}" name="Jun-24"/>
    <tableColumn id="9" xr3:uid="{F3694CFD-1E64-498D-83D6-06C4543AB558}" name="Q224">
      <calculatedColumnFormula>SUM(I5:K5)</calculatedColumnFormula>
    </tableColumn>
    <tableColumn id="10" xr3:uid="{D10F446E-C332-4F4D-A9F0-D6D26C1CA165}" name="Jul-24" dataDxfId="55"/>
    <tableColumn id="11" xr3:uid="{E71FDB5E-0634-489D-9A1C-DDD6072F7E65}" name="Aug-24" dataDxfId="54"/>
    <tableColumn id="12" xr3:uid="{ED81E2BA-5021-4B19-9825-F6A491D782EB}" name="Sep-24" dataDxfId="53"/>
    <tableColumn id="13" xr3:uid="{F9F8151F-5155-4073-AA37-EEEA9F7C7523}" name="Q324" dataDxfId="52">
      <calculatedColumnFormula>SUM(M5:O5)</calculatedColumnFormula>
    </tableColumn>
    <tableColumn id="14" xr3:uid="{60860E31-7A4D-452B-916D-EB7CA65C6747}" name="Oct-24" dataDxfId="51"/>
    <tableColumn id="15" xr3:uid="{16870AE7-161B-4D08-8570-81A7E7A25970}" name="Nov-24" dataDxfId="50"/>
    <tableColumn id="16" xr3:uid="{F1D20E9D-0562-4535-B1CB-C2EB4AB9988C}" name="Dec-24" dataDxfId="49"/>
    <tableColumn id="17" xr3:uid="{79ADF689-2D7B-41F8-BBE2-84EA33E0F9EC}" name="Q424" dataDxfId="48">
      <calculatedColumnFormula>SUM(Q5:S5)</calculatedColumnFormula>
    </tableColumn>
    <tableColumn id="18" xr3:uid="{6CA386B7-F5B9-4997-AD2B-8A296F5009C4}" name="YTD 2024" dataDxfId="47">
      <calculatedColumnFormula>SUM(H5,L5,P5,T5)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D888DA-09F5-42BF-9065-5C95651E1AA0}" name="Table8_1" displayName="Table8_1" ref="A1:C181" tableType="queryTable" totalsRowShown="0">
  <autoFilter ref="A1:C181" xr:uid="{DAD888DA-09F5-42BF-9065-5C95651E1AA0}"/>
  <tableColumns count="3">
    <tableColumn id="1" xr3:uid="{100803E2-D27D-4682-89E1-5B11A1B19EEE}" uniqueName="1" name="MARITIME CLUSTER" queryTableFieldId="1" dataDxfId="3"/>
    <tableColumn id="2" xr3:uid="{C9759CF6-07BF-417B-8E0F-B544AA122CB6}" uniqueName="2" name="Attribute" queryTableFieldId="2" dataDxfId="2"/>
    <tableColumn id="3" xr3:uid="{77E73385-CB4F-4D84-80D9-FD219094D683}" uniqueName="3" name="Value"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D7F0F7-F902-4EC9-A21A-CFD4E3AEB8B9}" name="Table10_1" displayName="Table10_1" ref="A1:C84" tableType="queryTable" totalsRowShown="0">
  <autoFilter ref="A1:C84" xr:uid="{1DD7F0F7-F902-4EC9-A21A-CFD4E3AEB8B9}"/>
  <tableColumns count="3">
    <tableColumn id="1" xr3:uid="{9B066A2F-8C0A-4620-9836-83FCFE75B908}" uniqueName="1" name="Column1" queryTableFieldId="1" dataDxfId="1"/>
    <tableColumn id="2" xr3:uid="{3E2E9E67-DC63-4033-B993-8EDB869EA677}" uniqueName="2" name="Attribute" queryTableFieldId="2" dataDxfId="0"/>
    <tableColumn id="3" xr3:uid="{CB1BB0EF-AB3F-4639-B6CA-FDB4E90F11FB}" uniqueName="3"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5" dT="2025-01-13T07:08:17.54" personId="{0FA32F32-AFF4-42DD-8A03-DA937B6DDF7C}" id="{9BD9093F-1856-4980-9A1A-FDE6193E1882}">
    <text>This was recorded by error as they do not consume VLFSO</text>
  </threadedComment>
  <threadedComment ref="Q31" dT="2024-11-19T09:34:39.21" personId="{0FA32F32-AFF4-42DD-8A03-DA937B6DDF7C}" id="{11627C18-B956-4C22-9036-301937D026A3}">
    <text>Vessels operations handled by project from October (ADNOC)</text>
  </threadedComment>
  <threadedComment ref="R31" dT="2025-01-13T08:22:25.29" personId="{0FA32F32-AFF4-42DD-8A03-DA937B6DDF7C}" id="{A66AC01F-1341-4980-96F4-74542B7B9A86}">
    <text>Vessels operations handled by project from October (ADNOC)</text>
  </threadedComment>
  <threadedComment ref="S31" dT="2025-01-13T08:28:05.78" personId="{0FA32F32-AFF4-42DD-8A03-DA937B6DDF7C}" id="{BD210B7B-627B-4D5D-8538-9FECA0B3F2E1}">
    <text>Vessels operations handled by project from October (ADNOC)</text>
  </threadedComment>
</ThreadedComments>
</file>

<file path=xl/threadedComments/threadedComment2.xml><?xml version="1.0" encoding="utf-8"?>
<ThreadedComments xmlns="http://schemas.microsoft.com/office/spreadsheetml/2018/threadedcomments" xmlns:x="http://schemas.openxmlformats.org/spreadsheetml/2006/main">
  <threadedComment ref="Z15" dT="2024-12-22T08:52:00.63" personId="{0FA32F32-AFF4-42DD-8A03-DA937B6DDF7C}" id="{A07836F1-6FFA-4C3E-B54C-0506DF88520E}">
    <text>Out of service</text>
  </threadedComment>
  <threadedComment ref="Z24" dT="2024-12-24T08:12:56.75" personId="{0FA32F32-AFF4-42DD-8A03-DA937B6DDF7C}" id="{AFE90050-AB1E-4E5F-A12B-6D4E445A5FCB}">
    <text>Data review awaiting justification</text>
  </threadedComment>
  <threadedComment ref="Y26" dT="2024-12-26T03:38:32.01" personId="{0FA32F32-AFF4-42DD-8A03-DA937B6DDF7C}" id="{88B3C5DC-36FC-408C-B6ED-E5C58D233C18}">
    <text>Data justification</text>
  </threadedComment>
  <threadedComment ref="Y28" dT="2024-12-22T09:08:47.81" personId="{0FA32F32-AFF4-42DD-8A03-DA937B6DDF7C}" id="{C66EDD32-F44E-4EEE-800B-9618FEE7746E}">
    <text>Not operational</text>
  </threadedComment>
  <threadedComment ref="Z39" dT="2024-12-25T03:38:44.43" personId="{0FA32F32-AFF4-42DD-8A03-DA937B6DDF7C}" id="{04FAF3A5-52CB-453D-A761-9C20B1E0CDEC}">
    <text>Running hours to be justified since vessel fuel data capture started in November.</text>
  </threadedComment>
  <threadedComment ref="U41" dT="2024-11-19T11:22:59.31" personId="{0FA32F32-AFF4-42DD-8A03-DA937B6DDF7C}" id="{98CA04C1-2A16-48FD-9D07-12C6A2839AB2}">
    <text>Drydock for repair running on generator</text>
  </threadedComment>
  <threadedComment ref="W41" dT="2024-11-19T11:23:36.94" personId="{0FA32F32-AFF4-42DD-8A03-DA937B6DDF7C}" id="{410B5DB5-80CC-4E2E-95F8-6B90814C3867}">
    <text>Drydock for repair running on generator</text>
  </threadedComment>
  <threadedComment ref="Y41" dT="2024-12-26T06:46:33.38" personId="{0FA32F32-AFF4-42DD-8A03-DA937B6DDF7C}" id="{8E2E498E-0EC8-4215-A352-C2EDE2EC8950}">
    <text>Ongoing investigation to justify fuel consumption against running hours.</text>
  </threadedComment>
  <threadedComment ref="Y42" dT="2024-12-24T06:14:01.32" personId="{0FA32F32-AFF4-42DD-8A03-DA937B6DDF7C}" id="{A3DAF512-D2C9-450A-B75B-9EEEB71B5C87}">
    <text>Drydock</text>
  </threadedComment>
  <threadedComment ref="X46" dT="2024-11-20T09:48:05.68" personId="{0FA32F32-AFF4-42DD-8A03-DA937B6DDF7C}" id="{5A51583B-BFEC-432C-AA5E-ADE897574D43}">
    <text>Drydock repair</text>
  </threadedComment>
  <threadedComment ref="Z46" dT="2024-12-24T06:26:05.06" personId="{0FA32F32-AFF4-42DD-8A03-DA937B6DDF7C}" id="{D28AC63E-A986-4405-A6FD-99E429CCCC41}">
    <text>Drydock</text>
  </threadedComment>
  <threadedComment ref="X55" dT="2024-11-20T09:47:50.79" personId="{0FA32F32-AFF4-42DD-8A03-DA937B6DDF7C}" id="{735474E8-31ED-44D5-89BF-92F77DC6E9F0}">
    <text>Drydock repair</text>
  </threadedComment>
  <threadedComment ref="AA62" dT="2025-01-07T14:07:14.27" personId="{0FA32F32-AFF4-42DD-8A03-DA937B6DDF7C}" id="{358C38C5-ACF1-47D2-BDBC-D1A001B7D002}">
    <text>Chartered out no fuel consumption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D35AC-22BA-4DE0-B5F1-F958AB069E5A}">
  <dimension ref="A2:L123"/>
  <sheetViews>
    <sheetView topLeftCell="B76" zoomScale="70" zoomScaleNormal="70" workbookViewId="0">
      <selection activeCell="F54" sqref="F54:F55"/>
    </sheetView>
  </sheetViews>
  <sheetFormatPr defaultRowHeight="14.5"/>
  <cols>
    <col min="1" max="1" width="17.26953125" bestFit="1" customWidth="1"/>
    <col min="2" max="2" width="23.26953125" bestFit="1" customWidth="1"/>
    <col min="3" max="3" width="25.453125" bestFit="1" customWidth="1"/>
    <col min="4" max="4" width="26.453125" bestFit="1" customWidth="1"/>
    <col min="5" max="5" width="32" bestFit="1" customWidth="1"/>
    <col min="6" max="6" width="34.7265625" bestFit="1" customWidth="1"/>
    <col min="7" max="7" width="28.6328125" bestFit="1" customWidth="1"/>
    <col min="8" max="8" width="18.6328125" bestFit="1" customWidth="1"/>
    <col min="9" max="9" width="17.7265625" bestFit="1" customWidth="1"/>
    <col min="10" max="10" width="25.6328125" bestFit="1" customWidth="1"/>
    <col min="11" max="11" width="19.08984375" bestFit="1" customWidth="1"/>
    <col min="12" max="12" width="14.26953125" bestFit="1" customWidth="1"/>
    <col min="13" max="13" width="32" bestFit="1" customWidth="1"/>
    <col min="14" max="14" width="34.7265625" bestFit="1" customWidth="1"/>
    <col min="15" max="15" width="28.6328125" bestFit="1" customWidth="1"/>
    <col min="16" max="16" width="18.6328125" bestFit="1" customWidth="1"/>
    <col min="17" max="17" width="17.7265625" bestFit="1" customWidth="1"/>
    <col min="18" max="18" width="25.6328125" bestFit="1" customWidth="1"/>
    <col min="19" max="19" width="19.08984375" bestFit="1" customWidth="1"/>
    <col min="20" max="20" width="23.26953125" bestFit="1" customWidth="1"/>
    <col min="21" max="21" width="26.453125" bestFit="1" customWidth="1"/>
    <col min="22" max="22" width="32" bestFit="1" customWidth="1"/>
    <col min="23" max="23" width="34.7265625" bestFit="1" customWidth="1"/>
    <col min="24" max="24" width="28.6328125" bestFit="1" customWidth="1"/>
    <col min="25" max="25" width="18.6328125" bestFit="1" customWidth="1"/>
    <col min="26" max="26" width="17.7265625" bestFit="1" customWidth="1"/>
    <col min="27" max="27" width="25.6328125" bestFit="1" customWidth="1"/>
    <col min="28" max="28" width="19.08984375" bestFit="1" customWidth="1"/>
    <col min="29" max="29" width="23.26953125" bestFit="1" customWidth="1"/>
    <col min="30" max="30" width="26.453125" bestFit="1" customWidth="1"/>
    <col min="31" max="31" width="32" bestFit="1" customWidth="1"/>
    <col min="32" max="32" width="34.7265625" bestFit="1" customWidth="1"/>
    <col min="33" max="33" width="28.6328125" bestFit="1" customWidth="1"/>
    <col min="34" max="34" width="18.6328125" bestFit="1" customWidth="1"/>
    <col min="35" max="35" width="17.7265625" bestFit="1" customWidth="1"/>
    <col min="36" max="36" width="25.6328125" bestFit="1" customWidth="1"/>
    <col min="37" max="37" width="19.08984375" bestFit="1" customWidth="1"/>
    <col min="38" max="38" width="23.26953125" bestFit="1" customWidth="1"/>
    <col min="39" max="39" width="26.453125" bestFit="1" customWidth="1"/>
    <col min="40" max="40" width="32" bestFit="1" customWidth="1"/>
    <col min="41" max="41" width="34.7265625" bestFit="1" customWidth="1"/>
    <col min="42" max="42" width="28.6328125" bestFit="1" customWidth="1"/>
    <col min="43" max="43" width="18.6328125" bestFit="1" customWidth="1"/>
    <col min="44" max="44" width="17.7265625" bestFit="1" customWidth="1"/>
    <col min="45" max="45" width="25.6328125" bestFit="1" customWidth="1"/>
    <col min="46" max="46" width="19.08984375" bestFit="1" customWidth="1"/>
    <col min="47" max="47" width="23.26953125" bestFit="1" customWidth="1"/>
    <col min="48" max="48" width="26.453125" bestFit="1" customWidth="1"/>
    <col min="49" max="49" width="32" bestFit="1" customWidth="1"/>
    <col min="50" max="50" width="34.7265625" bestFit="1" customWidth="1"/>
    <col min="51" max="51" width="28.6328125" bestFit="1" customWidth="1"/>
    <col min="52" max="52" width="18.6328125" bestFit="1" customWidth="1"/>
    <col min="53" max="53" width="17.7265625" bestFit="1" customWidth="1"/>
    <col min="54" max="54" width="25.6328125" bestFit="1" customWidth="1"/>
    <col min="55" max="55" width="19.08984375" bestFit="1" customWidth="1"/>
    <col min="56" max="56" width="23.26953125" bestFit="1" customWidth="1"/>
    <col min="57" max="57" width="26.453125" bestFit="1" customWidth="1"/>
    <col min="58" max="58" width="32" bestFit="1" customWidth="1"/>
    <col min="59" max="59" width="34.7265625" bestFit="1" customWidth="1"/>
    <col min="60" max="60" width="28.6328125" bestFit="1" customWidth="1"/>
    <col min="61" max="61" width="18.6328125" bestFit="1" customWidth="1"/>
    <col min="62" max="62" width="17.7265625" bestFit="1" customWidth="1"/>
    <col min="63" max="63" width="25.6328125" bestFit="1" customWidth="1"/>
    <col min="64" max="64" width="19.08984375" bestFit="1" customWidth="1"/>
    <col min="65" max="65" width="25.453125" bestFit="1" customWidth="1"/>
    <col min="66" max="66" width="26.453125" bestFit="1" customWidth="1"/>
    <col min="67" max="67" width="32" bestFit="1" customWidth="1"/>
    <col min="68" max="68" width="34.7265625" bestFit="1" customWidth="1"/>
    <col min="69" max="69" width="28.6328125" bestFit="1" customWidth="1"/>
    <col min="70" max="70" width="18.6328125" bestFit="1" customWidth="1"/>
    <col min="71" max="71" width="17.7265625" bestFit="1" customWidth="1"/>
    <col min="72" max="72" width="25.6328125" bestFit="1" customWidth="1"/>
    <col min="73" max="73" width="19.08984375" bestFit="1" customWidth="1"/>
    <col min="74" max="74" width="23.26953125" bestFit="1" customWidth="1"/>
    <col min="75" max="75" width="26.453125" bestFit="1" customWidth="1"/>
    <col min="76" max="76" width="32" bestFit="1" customWidth="1"/>
    <col min="77" max="77" width="34.7265625" bestFit="1" customWidth="1"/>
    <col min="78" max="78" width="28.6328125" bestFit="1" customWidth="1"/>
    <col min="79" max="79" width="18.6328125" bestFit="1" customWidth="1"/>
    <col min="80" max="80" width="17.7265625" bestFit="1" customWidth="1"/>
    <col min="81" max="81" width="25.6328125" bestFit="1" customWidth="1"/>
    <col min="82" max="82" width="19.08984375" bestFit="1" customWidth="1"/>
    <col min="83" max="83" width="23.26953125" bestFit="1" customWidth="1"/>
    <col min="84" max="84" width="26.453125" bestFit="1" customWidth="1"/>
    <col min="85" max="85" width="32" bestFit="1" customWidth="1"/>
    <col min="86" max="86" width="34.7265625" bestFit="1" customWidth="1"/>
    <col min="87" max="87" width="28.6328125" bestFit="1" customWidth="1"/>
    <col min="88" max="88" width="18.6328125" bestFit="1" customWidth="1"/>
    <col min="89" max="89" width="17.7265625" bestFit="1" customWidth="1"/>
    <col min="90" max="90" width="25.6328125" bestFit="1" customWidth="1"/>
    <col min="91" max="91" width="19.08984375" bestFit="1" customWidth="1"/>
    <col min="92" max="92" width="14.26953125" bestFit="1" customWidth="1"/>
  </cols>
  <sheetData>
    <row r="2" spans="1:3">
      <c r="C2" t="s">
        <v>282</v>
      </c>
    </row>
    <row r="3" spans="1:3">
      <c r="A3" s="417" t="s">
        <v>279</v>
      </c>
      <c r="B3" t="s">
        <v>281</v>
      </c>
    </row>
    <row r="4" spans="1:3">
      <c r="A4" s="418" t="s">
        <v>2</v>
      </c>
      <c r="B4" s="416">
        <v>13577469</v>
      </c>
    </row>
    <row r="5" spans="1:3">
      <c r="A5" s="418" t="s">
        <v>3</v>
      </c>
      <c r="B5" s="416">
        <v>4876722.5</v>
      </c>
    </row>
    <row r="6" spans="1:3">
      <c r="A6" s="418" t="s">
        <v>213</v>
      </c>
      <c r="B6" s="416">
        <v>2760728</v>
      </c>
    </row>
    <row r="7" spans="1:3">
      <c r="A7" s="418" t="s">
        <v>5</v>
      </c>
      <c r="B7" s="416">
        <v>2383211</v>
      </c>
    </row>
    <row r="8" spans="1:3">
      <c r="A8" s="418" t="s">
        <v>0</v>
      </c>
      <c r="B8" s="416">
        <v>2148301</v>
      </c>
    </row>
    <row r="9" spans="1:3">
      <c r="A9" s="418" t="s">
        <v>4</v>
      </c>
      <c r="B9" s="416">
        <v>1088056.5</v>
      </c>
    </row>
    <row r="10" spans="1:3">
      <c r="A10" s="418" t="s">
        <v>1</v>
      </c>
      <c r="B10" s="416">
        <v>39555</v>
      </c>
    </row>
    <row r="11" spans="1:3">
      <c r="A11" s="418" t="s">
        <v>6</v>
      </c>
      <c r="B11" s="416">
        <v>33170</v>
      </c>
    </row>
    <row r="12" spans="1:3">
      <c r="A12" s="418" t="s">
        <v>187</v>
      </c>
      <c r="B12" s="416">
        <v>0</v>
      </c>
    </row>
    <row r="13" spans="1:3">
      <c r="A13" s="418" t="s">
        <v>28</v>
      </c>
      <c r="B13" s="416">
        <v>0</v>
      </c>
    </row>
    <row r="14" spans="1:3">
      <c r="A14" s="418" t="s">
        <v>280</v>
      </c>
      <c r="B14" s="416">
        <v>26907213</v>
      </c>
    </row>
    <row r="24" spans="1:12">
      <c r="A24" s="417" t="s">
        <v>281</v>
      </c>
      <c r="B24" s="417" t="s">
        <v>283</v>
      </c>
    </row>
    <row r="25" spans="1:12">
      <c r="A25" s="417" t="s">
        <v>279</v>
      </c>
      <c r="B25" t="s">
        <v>213</v>
      </c>
      <c r="C25" t="s">
        <v>187</v>
      </c>
      <c r="D25" t="s">
        <v>1</v>
      </c>
      <c r="E25" t="s">
        <v>0</v>
      </c>
      <c r="F25" t="s">
        <v>5</v>
      </c>
      <c r="G25" t="s">
        <v>6</v>
      </c>
      <c r="H25" t="s">
        <v>2</v>
      </c>
      <c r="I25" t="s">
        <v>3</v>
      </c>
      <c r="J25" t="s">
        <v>28</v>
      </c>
      <c r="K25" t="s">
        <v>4</v>
      </c>
      <c r="L25" t="s">
        <v>280</v>
      </c>
    </row>
    <row r="26" spans="1:12">
      <c r="A26" s="418" t="s">
        <v>241</v>
      </c>
      <c r="B26" s="416">
        <v>51662</v>
      </c>
      <c r="C26" s="416"/>
      <c r="D26" s="416">
        <v>14685</v>
      </c>
      <c r="E26" s="416">
        <v>86420</v>
      </c>
      <c r="F26" s="416">
        <v>3000</v>
      </c>
      <c r="G26" s="416">
        <v>0</v>
      </c>
      <c r="H26" s="416">
        <v>1059300</v>
      </c>
      <c r="I26" s="416">
        <v>19000</v>
      </c>
      <c r="J26" s="416">
        <v>0</v>
      </c>
      <c r="K26" s="416">
        <v>36700</v>
      </c>
      <c r="L26" s="416">
        <v>1270767</v>
      </c>
    </row>
    <row r="27" spans="1:12">
      <c r="A27" s="418" t="s">
        <v>243</v>
      </c>
      <c r="B27" s="416">
        <v>272000</v>
      </c>
      <c r="C27" s="416"/>
      <c r="D27" s="416">
        <v>0</v>
      </c>
      <c r="E27" s="416">
        <v>2073</v>
      </c>
      <c r="F27" s="416">
        <v>16321</v>
      </c>
      <c r="G27" s="416">
        <v>0</v>
      </c>
      <c r="H27" s="416">
        <v>587000</v>
      </c>
      <c r="I27" s="416">
        <v>70660</v>
      </c>
      <c r="J27" s="416">
        <v>0</v>
      </c>
      <c r="K27" s="416">
        <v>21832</v>
      </c>
      <c r="L27" s="416">
        <v>969886</v>
      </c>
    </row>
    <row r="28" spans="1:12">
      <c r="A28" s="418" t="s">
        <v>242</v>
      </c>
      <c r="B28" s="416">
        <v>0</v>
      </c>
      <c r="C28" s="416"/>
      <c r="D28" s="416">
        <v>0</v>
      </c>
      <c r="E28" s="416">
        <v>29201</v>
      </c>
      <c r="F28" s="416">
        <v>0</v>
      </c>
      <c r="G28" s="416">
        <v>0</v>
      </c>
      <c r="H28" s="416">
        <v>9174098</v>
      </c>
      <c r="I28" s="416">
        <v>0</v>
      </c>
      <c r="J28" s="416">
        <v>0</v>
      </c>
      <c r="K28" s="416">
        <v>959376</v>
      </c>
      <c r="L28" s="416">
        <v>10162675</v>
      </c>
    </row>
    <row r="29" spans="1:12">
      <c r="A29" s="418" t="s">
        <v>244</v>
      </c>
      <c r="B29" s="416">
        <v>0</v>
      </c>
      <c r="C29" s="416"/>
      <c r="D29" s="416">
        <v>0</v>
      </c>
      <c r="E29" s="416">
        <v>31400</v>
      </c>
      <c r="F29" s="416">
        <v>1960</v>
      </c>
      <c r="G29" s="416">
        <v>0</v>
      </c>
      <c r="H29" s="416">
        <v>2500</v>
      </c>
      <c r="I29" s="416">
        <v>0</v>
      </c>
      <c r="J29" s="416">
        <v>0</v>
      </c>
      <c r="K29" s="416">
        <v>660</v>
      </c>
      <c r="L29" s="416">
        <v>36520</v>
      </c>
    </row>
    <row r="30" spans="1:12">
      <c r="A30" s="418" t="s">
        <v>245</v>
      </c>
      <c r="B30" s="416">
        <v>0</v>
      </c>
      <c r="C30" s="416"/>
      <c r="D30" s="416">
        <v>0</v>
      </c>
      <c r="E30" s="416">
        <v>1351707</v>
      </c>
      <c r="F30" s="416">
        <v>0</v>
      </c>
      <c r="G30" s="416">
        <v>0</v>
      </c>
      <c r="H30" s="416">
        <v>832583</v>
      </c>
      <c r="I30" s="416">
        <v>29552.5</v>
      </c>
      <c r="J30" s="416">
        <v>0</v>
      </c>
      <c r="K30" s="416">
        <v>69488.5</v>
      </c>
      <c r="L30" s="416">
        <v>2283331</v>
      </c>
    </row>
    <row r="31" spans="1:12">
      <c r="A31" s="418" t="s">
        <v>246</v>
      </c>
      <c r="B31" s="416">
        <v>456478</v>
      </c>
      <c r="C31" s="416"/>
      <c r="D31" s="416">
        <v>16870</v>
      </c>
      <c r="E31" s="416">
        <v>639500</v>
      </c>
      <c r="F31" s="416">
        <v>2361930</v>
      </c>
      <c r="G31" s="416">
        <v>33170</v>
      </c>
      <c r="H31" s="416">
        <v>0</v>
      </c>
      <c r="I31" s="416">
        <v>4757510</v>
      </c>
      <c r="J31" s="416">
        <v>0</v>
      </c>
      <c r="K31" s="416">
        <v>0</v>
      </c>
      <c r="L31" s="416">
        <v>8265458</v>
      </c>
    </row>
    <row r="32" spans="1:12">
      <c r="A32" s="418" t="s">
        <v>247</v>
      </c>
      <c r="B32" s="416">
        <v>0</v>
      </c>
      <c r="C32" s="416"/>
      <c r="D32" s="416">
        <v>0</v>
      </c>
      <c r="E32" s="416">
        <v>0</v>
      </c>
      <c r="F32" s="416">
        <v>0</v>
      </c>
      <c r="G32" s="416">
        <v>0</v>
      </c>
      <c r="H32" s="416">
        <v>0</v>
      </c>
      <c r="I32" s="416">
        <v>0</v>
      </c>
      <c r="J32" s="416">
        <v>0</v>
      </c>
      <c r="K32" s="416">
        <v>0</v>
      </c>
      <c r="L32" s="416">
        <v>0</v>
      </c>
    </row>
    <row r="33" spans="1:12">
      <c r="A33" s="418" t="s">
        <v>249</v>
      </c>
      <c r="B33" s="416"/>
      <c r="C33" s="416">
        <v>0</v>
      </c>
      <c r="D33" s="416">
        <v>0</v>
      </c>
      <c r="E33" s="416">
        <v>0</v>
      </c>
      <c r="F33" s="416">
        <v>0</v>
      </c>
      <c r="G33" s="416">
        <v>0</v>
      </c>
      <c r="H33" s="416">
        <v>0</v>
      </c>
      <c r="I33" s="416">
        <v>0</v>
      </c>
      <c r="J33" s="416">
        <v>0</v>
      </c>
      <c r="K33" s="416">
        <v>0</v>
      </c>
      <c r="L33" s="416">
        <v>0</v>
      </c>
    </row>
    <row r="34" spans="1:12">
      <c r="A34" s="418" t="s">
        <v>250</v>
      </c>
      <c r="B34" s="416">
        <v>1692088</v>
      </c>
      <c r="C34" s="416"/>
      <c r="D34" s="416">
        <v>0</v>
      </c>
      <c r="E34" s="416">
        <v>0</v>
      </c>
      <c r="F34" s="416">
        <v>0</v>
      </c>
      <c r="G34" s="416">
        <v>0</v>
      </c>
      <c r="H34" s="416">
        <v>918988</v>
      </c>
      <c r="I34" s="416">
        <v>0</v>
      </c>
      <c r="J34" s="416">
        <v>0</v>
      </c>
      <c r="K34" s="416">
        <v>0</v>
      </c>
      <c r="L34" s="416">
        <v>2611076</v>
      </c>
    </row>
    <row r="35" spans="1:12">
      <c r="A35" s="418" t="s">
        <v>251</v>
      </c>
      <c r="B35" s="416">
        <v>288500</v>
      </c>
      <c r="C35" s="416"/>
      <c r="D35" s="416">
        <v>8000</v>
      </c>
      <c r="E35" s="416">
        <v>8000</v>
      </c>
      <c r="F35" s="416">
        <v>0</v>
      </c>
      <c r="G35" s="416">
        <v>0</v>
      </c>
      <c r="H35" s="416">
        <v>1003000</v>
      </c>
      <c r="I35" s="416">
        <v>0</v>
      </c>
      <c r="J35" s="416">
        <v>0</v>
      </c>
      <c r="K35" s="416">
        <v>0</v>
      </c>
      <c r="L35" s="416">
        <v>1307500</v>
      </c>
    </row>
    <row r="36" spans="1:12">
      <c r="A36" s="418" t="s">
        <v>280</v>
      </c>
      <c r="B36" s="416">
        <v>2760728</v>
      </c>
      <c r="C36" s="416">
        <v>0</v>
      </c>
      <c r="D36" s="416">
        <v>39555</v>
      </c>
      <c r="E36" s="416">
        <v>2148301</v>
      </c>
      <c r="F36" s="416">
        <v>2383211</v>
      </c>
      <c r="G36" s="416">
        <v>33170</v>
      </c>
      <c r="H36" s="416">
        <v>13577469</v>
      </c>
      <c r="I36" s="416">
        <v>4876722.5</v>
      </c>
      <c r="J36" s="416">
        <v>0</v>
      </c>
      <c r="K36" s="416">
        <v>1088056.5</v>
      </c>
      <c r="L36" s="416">
        <v>26907213</v>
      </c>
    </row>
    <row r="38" spans="1:12">
      <c r="G38" t="s">
        <v>284</v>
      </c>
    </row>
    <row r="61" spans="1:4">
      <c r="A61" s="417" t="s">
        <v>273</v>
      </c>
      <c r="B61" t="s" vm="1">
        <v>286</v>
      </c>
    </row>
    <row r="63" spans="1:4">
      <c r="B63" s="417" t="s">
        <v>283</v>
      </c>
    </row>
    <row r="64" spans="1:4">
      <c r="B64" t="s">
        <v>5</v>
      </c>
      <c r="C64" t="s">
        <v>6</v>
      </c>
      <c r="D64" t="s">
        <v>280</v>
      </c>
    </row>
    <row r="65" spans="1:4">
      <c r="A65" t="s">
        <v>281</v>
      </c>
      <c r="B65" s="416">
        <v>2383211</v>
      </c>
      <c r="C65" s="416">
        <v>33170</v>
      </c>
      <c r="D65" s="416">
        <v>2416381</v>
      </c>
    </row>
    <row r="88" spans="1:2">
      <c r="A88" s="417" t="s">
        <v>279</v>
      </c>
      <c r="B88" t="s">
        <v>281</v>
      </c>
    </row>
    <row r="89" spans="1:2">
      <c r="A89" s="418" t="s">
        <v>9</v>
      </c>
      <c r="B89" s="416">
        <v>1396206</v>
      </c>
    </row>
    <row r="90" spans="1:2">
      <c r="A90" s="418" t="s">
        <v>10</v>
      </c>
      <c r="B90" s="416">
        <v>1286746</v>
      </c>
    </row>
    <row r="91" spans="1:2">
      <c r="A91" s="418" t="s">
        <v>11</v>
      </c>
      <c r="B91" s="416">
        <v>1517375</v>
      </c>
    </row>
    <row r="92" spans="1:2">
      <c r="A92" s="418" t="s">
        <v>12</v>
      </c>
      <c r="B92" s="416">
        <v>2442108</v>
      </c>
    </row>
    <row r="93" spans="1:2">
      <c r="A93" s="418" t="s">
        <v>13</v>
      </c>
      <c r="B93" s="416">
        <v>1705533</v>
      </c>
    </row>
    <row r="94" spans="1:2">
      <c r="A94" s="418" t="s">
        <v>14</v>
      </c>
      <c r="B94" s="416">
        <v>1973952</v>
      </c>
    </row>
    <row r="95" spans="1:2">
      <c r="A95" s="418" t="s">
        <v>15</v>
      </c>
      <c r="B95" s="416">
        <v>2343356</v>
      </c>
    </row>
    <row r="96" spans="1:2">
      <c r="A96" s="418" t="s">
        <v>16</v>
      </c>
      <c r="B96" s="416">
        <v>2403496</v>
      </c>
    </row>
    <row r="97" spans="1:12">
      <c r="A97" s="418" t="s">
        <v>17</v>
      </c>
      <c r="B97" s="416">
        <v>2682449</v>
      </c>
    </row>
    <row r="98" spans="1:12">
      <c r="A98" s="418" t="s">
        <v>18</v>
      </c>
      <c r="B98" s="416">
        <v>2920915</v>
      </c>
    </row>
    <row r="99" spans="1:12">
      <c r="A99" s="418" t="s">
        <v>19</v>
      </c>
      <c r="B99" s="416">
        <v>2975100</v>
      </c>
    </row>
    <row r="100" spans="1:12">
      <c r="A100" s="418" t="s">
        <v>20</v>
      </c>
      <c r="B100" s="416">
        <v>3259977</v>
      </c>
    </row>
    <row r="101" spans="1:12">
      <c r="A101" s="418" t="s">
        <v>280</v>
      </c>
      <c r="B101" s="416">
        <v>26907213</v>
      </c>
    </row>
    <row r="106" spans="1:12">
      <c r="A106" s="417" t="s">
        <v>281</v>
      </c>
      <c r="B106" s="417" t="s">
        <v>283</v>
      </c>
    </row>
    <row r="107" spans="1:12">
      <c r="A107" s="417" t="s">
        <v>279</v>
      </c>
      <c r="B107" t="s">
        <v>213</v>
      </c>
      <c r="C107" t="s">
        <v>187</v>
      </c>
      <c r="D107" t="s">
        <v>1</v>
      </c>
      <c r="E107" t="s">
        <v>0</v>
      </c>
      <c r="F107" t="s">
        <v>5</v>
      </c>
      <c r="G107" t="s">
        <v>6</v>
      </c>
      <c r="H107" t="s">
        <v>2</v>
      </c>
      <c r="I107" t="s">
        <v>3</v>
      </c>
      <c r="J107" t="s">
        <v>28</v>
      </c>
      <c r="K107" t="s">
        <v>4</v>
      </c>
      <c r="L107" t="s">
        <v>280</v>
      </c>
    </row>
    <row r="108" spans="1:12">
      <c r="A108" s="418" t="s">
        <v>241</v>
      </c>
      <c r="B108" s="416">
        <v>51662</v>
      </c>
      <c r="C108" s="416"/>
      <c r="D108" s="416">
        <v>14685</v>
      </c>
      <c r="E108" s="416">
        <v>86420</v>
      </c>
      <c r="F108" s="416">
        <v>3000</v>
      </c>
      <c r="G108" s="416">
        <v>0</v>
      </c>
      <c r="H108" s="416">
        <v>1059300</v>
      </c>
      <c r="I108" s="416">
        <v>19000</v>
      </c>
      <c r="J108" s="416">
        <v>0</v>
      </c>
      <c r="K108" s="416">
        <v>36700</v>
      </c>
      <c r="L108" s="416">
        <v>1270767</v>
      </c>
    </row>
    <row r="109" spans="1:12">
      <c r="A109" s="418" t="s">
        <v>243</v>
      </c>
      <c r="B109" s="416">
        <v>272000</v>
      </c>
      <c r="C109" s="416"/>
      <c r="D109" s="416">
        <v>0</v>
      </c>
      <c r="E109" s="416">
        <v>2073</v>
      </c>
      <c r="F109" s="416">
        <v>16321</v>
      </c>
      <c r="G109" s="416">
        <v>0</v>
      </c>
      <c r="H109" s="416">
        <v>587000</v>
      </c>
      <c r="I109" s="416">
        <v>70660</v>
      </c>
      <c r="J109" s="416">
        <v>0</v>
      </c>
      <c r="K109" s="416">
        <v>21832</v>
      </c>
      <c r="L109" s="416">
        <v>969886</v>
      </c>
    </row>
    <row r="110" spans="1:12">
      <c r="A110" s="418" t="s">
        <v>242</v>
      </c>
      <c r="B110" s="416">
        <v>0</v>
      </c>
      <c r="C110" s="416"/>
      <c r="D110" s="416">
        <v>0</v>
      </c>
      <c r="E110" s="416">
        <v>29201</v>
      </c>
      <c r="F110" s="416">
        <v>0</v>
      </c>
      <c r="G110" s="416">
        <v>0</v>
      </c>
      <c r="H110" s="416">
        <v>9174098</v>
      </c>
      <c r="I110" s="416">
        <v>0</v>
      </c>
      <c r="J110" s="416">
        <v>0</v>
      </c>
      <c r="K110" s="416">
        <v>959376</v>
      </c>
      <c r="L110" s="416">
        <v>10162675</v>
      </c>
    </row>
    <row r="111" spans="1:12">
      <c r="A111" s="418" t="s">
        <v>244</v>
      </c>
      <c r="B111" s="416">
        <v>0</v>
      </c>
      <c r="C111" s="416"/>
      <c r="D111" s="416">
        <v>0</v>
      </c>
      <c r="E111" s="416">
        <v>31400</v>
      </c>
      <c r="F111" s="416">
        <v>1960</v>
      </c>
      <c r="G111" s="416">
        <v>0</v>
      </c>
      <c r="H111" s="416">
        <v>2500</v>
      </c>
      <c r="I111" s="416">
        <v>0</v>
      </c>
      <c r="J111" s="416">
        <v>0</v>
      </c>
      <c r="K111" s="416">
        <v>660</v>
      </c>
      <c r="L111" s="416">
        <v>36520</v>
      </c>
    </row>
    <row r="112" spans="1:12">
      <c r="A112" s="418" t="s">
        <v>245</v>
      </c>
      <c r="B112" s="416">
        <v>0</v>
      </c>
      <c r="C112" s="416"/>
      <c r="D112" s="416">
        <v>0</v>
      </c>
      <c r="E112" s="416">
        <v>1351707</v>
      </c>
      <c r="F112" s="416">
        <v>0</v>
      </c>
      <c r="G112" s="416">
        <v>0</v>
      </c>
      <c r="H112" s="416">
        <v>832583</v>
      </c>
      <c r="I112" s="416">
        <v>29552.5</v>
      </c>
      <c r="J112" s="416">
        <v>0</v>
      </c>
      <c r="K112" s="416">
        <v>69488.5</v>
      </c>
      <c r="L112" s="416">
        <v>2283331</v>
      </c>
    </row>
    <row r="113" spans="1:12">
      <c r="A113" s="418" t="s">
        <v>246</v>
      </c>
      <c r="B113" s="416">
        <v>456478</v>
      </c>
      <c r="C113" s="416"/>
      <c r="D113" s="416">
        <v>16870</v>
      </c>
      <c r="E113" s="416">
        <v>639500</v>
      </c>
      <c r="F113" s="416">
        <v>2361930</v>
      </c>
      <c r="G113" s="416">
        <v>33170</v>
      </c>
      <c r="H113" s="416">
        <v>0</v>
      </c>
      <c r="I113" s="416">
        <v>4757510</v>
      </c>
      <c r="J113" s="416">
        <v>0</v>
      </c>
      <c r="K113" s="416">
        <v>0</v>
      </c>
      <c r="L113" s="416">
        <v>8265458</v>
      </c>
    </row>
    <row r="114" spans="1:12">
      <c r="A114" s="418" t="s">
        <v>247</v>
      </c>
      <c r="B114" s="416">
        <v>0</v>
      </c>
      <c r="C114" s="416"/>
      <c r="D114" s="416">
        <v>0</v>
      </c>
      <c r="E114" s="416">
        <v>0</v>
      </c>
      <c r="F114" s="416">
        <v>0</v>
      </c>
      <c r="G114" s="416">
        <v>0</v>
      </c>
      <c r="H114" s="416">
        <v>0</v>
      </c>
      <c r="I114" s="416">
        <v>0</v>
      </c>
      <c r="J114" s="416">
        <v>0</v>
      </c>
      <c r="K114" s="416">
        <v>0</v>
      </c>
      <c r="L114" s="416">
        <v>0</v>
      </c>
    </row>
    <row r="115" spans="1:12">
      <c r="A115" s="418" t="s">
        <v>249</v>
      </c>
      <c r="B115" s="416"/>
      <c r="C115" s="416">
        <v>0</v>
      </c>
      <c r="D115" s="416">
        <v>0</v>
      </c>
      <c r="E115" s="416">
        <v>0</v>
      </c>
      <c r="F115" s="416">
        <v>0</v>
      </c>
      <c r="G115" s="416">
        <v>0</v>
      </c>
      <c r="H115" s="416">
        <v>0</v>
      </c>
      <c r="I115" s="416">
        <v>0</v>
      </c>
      <c r="J115" s="416">
        <v>0</v>
      </c>
      <c r="K115" s="416">
        <v>0</v>
      </c>
      <c r="L115" s="416">
        <v>0</v>
      </c>
    </row>
    <row r="116" spans="1:12">
      <c r="A116" s="418" t="s">
        <v>250</v>
      </c>
      <c r="B116" s="416">
        <v>1692088</v>
      </c>
      <c r="C116" s="416"/>
      <c r="D116" s="416">
        <v>0</v>
      </c>
      <c r="E116" s="416">
        <v>0</v>
      </c>
      <c r="F116" s="416">
        <v>0</v>
      </c>
      <c r="G116" s="416">
        <v>0</v>
      </c>
      <c r="H116" s="416">
        <v>918988</v>
      </c>
      <c r="I116" s="416">
        <v>0</v>
      </c>
      <c r="J116" s="416">
        <v>0</v>
      </c>
      <c r="K116" s="416">
        <v>0</v>
      </c>
      <c r="L116" s="416">
        <v>2611076</v>
      </c>
    </row>
    <row r="117" spans="1:12">
      <c r="A117" s="418" t="s">
        <v>251</v>
      </c>
      <c r="B117" s="416">
        <v>288500</v>
      </c>
      <c r="C117" s="416"/>
      <c r="D117" s="416">
        <v>8000</v>
      </c>
      <c r="E117" s="416">
        <v>8000</v>
      </c>
      <c r="F117" s="416">
        <v>0</v>
      </c>
      <c r="G117" s="416">
        <v>0</v>
      </c>
      <c r="H117" s="416">
        <v>1003000</v>
      </c>
      <c r="I117" s="416">
        <v>0</v>
      </c>
      <c r="J117" s="416">
        <v>0</v>
      </c>
      <c r="K117" s="416">
        <v>0</v>
      </c>
      <c r="L117" s="416">
        <v>1307500</v>
      </c>
    </row>
    <row r="118" spans="1:12">
      <c r="A118" s="418" t="s">
        <v>280</v>
      </c>
      <c r="B118" s="416">
        <v>2760728</v>
      </c>
      <c r="C118" s="416">
        <v>0</v>
      </c>
      <c r="D118" s="416">
        <v>39555</v>
      </c>
      <c r="E118" s="416">
        <v>2148301</v>
      </c>
      <c r="F118" s="416">
        <v>2383211</v>
      </c>
      <c r="G118" s="416">
        <v>33170</v>
      </c>
      <c r="H118" s="416">
        <v>13577469</v>
      </c>
      <c r="I118" s="416">
        <v>4876722.5</v>
      </c>
      <c r="J118" s="416">
        <v>0</v>
      </c>
      <c r="K118" s="416">
        <v>1088056.5</v>
      </c>
      <c r="L118" s="416">
        <v>26907213</v>
      </c>
    </row>
    <row r="123" spans="1:12">
      <c r="I123" t="s">
        <v>285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86E6-4D0B-4A95-97C0-705C41C97E1F}">
  <sheetPr>
    <tabColor rgb="FFFF0000"/>
  </sheetPr>
  <dimension ref="B2:W20"/>
  <sheetViews>
    <sheetView topLeftCell="D1" workbookViewId="0">
      <selection activeCell="H16" sqref="H16"/>
    </sheetView>
  </sheetViews>
  <sheetFormatPr defaultRowHeight="14.5"/>
  <cols>
    <col min="4" max="4" width="32.7265625" bestFit="1" customWidth="1"/>
    <col min="5" max="21" width="13.54296875" customWidth="1"/>
  </cols>
  <sheetData>
    <row r="2" spans="2:23" ht="25.5" customHeight="1">
      <c r="B2" s="120"/>
      <c r="C2" s="120"/>
      <c r="D2" s="272" t="s">
        <v>99</v>
      </c>
      <c r="E2" s="272"/>
      <c r="F2" s="272"/>
      <c r="G2" s="272"/>
      <c r="H2" s="272"/>
      <c r="I2" s="272"/>
      <c r="J2" s="272"/>
      <c r="K2" s="272"/>
      <c r="L2" s="272"/>
      <c r="M2" s="272"/>
      <c r="N2" s="272"/>
      <c r="O2" s="272"/>
      <c r="P2" s="272"/>
      <c r="Q2" s="272"/>
      <c r="R2" s="272"/>
      <c r="S2" s="272"/>
      <c r="T2" s="272"/>
      <c r="U2" s="272"/>
      <c r="V2" s="120"/>
      <c r="W2" s="120"/>
    </row>
    <row r="3" spans="2:23" ht="15" customHeight="1">
      <c r="B3" s="120"/>
      <c r="C3" s="120"/>
      <c r="D3" s="120"/>
      <c r="E3" s="120"/>
      <c r="F3" s="120"/>
      <c r="G3" s="120"/>
      <c r="H3" s="120"/>
      <c r="I3" s="120"/>
      <c r="J3" s="120"/>
      <c r="K3" s="120"/>
      <c r="L3" s="120"/>
      <c r="M3" s="120"/>
      <c r="N3" s="120"/>
      <c r="O3" s="120"/>
      <c r="P3" s="120"/>
      <c r="Q3" s="120"/>
      <c r="R3" s="120"/>
      <c r="S3" s="120"/>
      <c r="T3" s="120"/>
      <c r="U3" s="120"/>
      <c r="V3" s="120"/>
      <c r="W3" s="120"/>
    </row>
    <row r="4" spans="2:23" ht="19.5">
      <c r="D4" s="422" t="s">
        <v>254</v>
      </c>
      <c r="E4" s="423" t="s">
        <v>287</v>
      </c>
      <c r="F4" s="423" t="s">
        <v>288</v>
      </c>
      <c r="G4" s="423" t="s">
        <v>289</v>
      </c>
      <c r="H4" s="424" t="s">
        <v>179</v>
      </c>
      <c r="I4" s="423" t="s">
        <v>290</v>
      </c>
      <c r="J4" s="423" t="s">
        <v>291</v>
      </c>
      <c r="K4" s="423" t="s">
        <v>292</v>
      </c>
      <c r="L4" s="424" t="s">
        <v>180</v>
      </c>
      <c r="M4" s="423" t="s">
        <v>293</v>
      </c>
      <c r="N4" s="423" t="s">
        <v>294</v>
      </c>
      <c r="O4" s="423" t="s">
        <v>295</v>
      </c>
      <c r="P4" s="424" t="s">
        <v>181</v>
      </c>
      <c r="Q4" s="423" t="s">
        <v>296</v>
      </c>
      <c r="R4" s="423" t="s">
        <v>297</v>
      </c>
      <c r="S4" s="423" t="s">
        <v>298</v>
      </c>
      <c r="T4" s="424" t="s">
        <v>182</v>
      </c>
      <c r="U4" s="425" t="s">
        <v>96</v>
      </c>
    </row>
    <row r="5" spans="2:23" ht="19.5">
      <c r="D5" s="420" t="s">
        <v>241</v>
      </c>
      <c r="E5" s="79">
        <v>37302</v>
      </c>
      <c r="F5" s="72">
        <v>30670</v>
      </c>
      <c r="G5" s="72">
        <v>32269</v>
      </c>
      <c r="H5" s="75">
        <f>SUM(E5:G5)</f>
        <v>100241</v>
      </c>
      <c r="I5" s="79">
        <v>38755</v>
      </c>
      <c r="J5" s="79">
        <v>57090</v>
      </c>
      <c r="K5" s="79">
        <v>80677</v>
      </c>
      <c r="L5" s="75">
        <f>SUM(I5:K5)</f>
        <v>176522</v>
      </c>
      <c r="M5" s="79">
        <v>98548</v>
      </c>
      <c r="N5" s="79">
        <v>94097</v>
      </c>
      <c r="O5" s="79">
        <v>89780</v>
      </c>
      <c r="P5" s="75">
        <f t="shared" ref="P5:P16" si="0">SUM(M5:O5)</f>
        <v>282425</v>
      </c>
      <c r="Q5" s="79">
        <v>76953</v>
      </c>
      <c r="R5" s="201">
        <v>54390</v>
      </c>
      <c r="S5" s="201">
        <v>51571</v>
      </c>
      <c r="T5" s="210">
        <f>SUM(Q5:S5)</f>
        <v>182914</v>
      </c>
      <c r="U5" s="421">
        <f>SUM(H5,L5,P5,T5)</f>
        <v>742102</v>
      </c>
    </row>
    <row r="6" spans="2:23" ht="19.5">
      <c r="D6" s="420" t="s">
        <v>243</v>
      </c>
      <c r="E6" s="72">
        <v>90679</v>
      </c>
      <c r="F6" s="72">
        <v>79309</v>
      </c>
      <c r="G6" s="72">
        <v>80232</v>
      </c>
      <c r="H6" s="93">
        <f>SUM(E6:G6)</f>
        <v>250220</v>
      </c>
      <c r="I6" s="72">
        <v>102888</v>
      </c>
      <c r="J6" s="72">
        <v>133570</v>
      </c>
      <c r="K6" s="72">
        <v>184697</v>
      </c>
      <c r="L6" s="93">
        <f>SUM(I6:K6)</f>
        <v>421155</v>
      </c>
      <c r="M6" s="72">
        <v>187927</v>
      </c>
      <c r="N6" s="72">
        <v>204144</v>
      </c>
      <c r="O6" s="72">
        <v>218921</v>
      </c>
      <c r="P6" s="93">
        <f t="shared" si="0"/>
        <v>610992</v>
      </c>
      <c r="Q6" s="72">
        <v>194838</v>
      </c>
      <c r="R6" s="130">
        <v>136394.4</v>
      </c>
      <c r="S6" s="72">
        <v>89724</v>
      </c>
      <c r="T6" s="210">
        <f t="shared" ref="T6:T17" si="1">SUM(Q6:S6)</f>
        <v>420956.4</v>
      </c>
      <c r="U6" s="421">
        <f t="shared" ref="U6:U16" si="2">SUM(H6,L6,P6,T6)</f>
        <v>1703323.4</v>
      </c>
    </row>
    <row r="7" spans="2:23" ht="19.5">
      <c r="D7" s="420" t="s">
        <v>242</v>
      </c>
      <c r="E7" s="65">
        <v>0</v>
      </c>
      <c r="F7" s="65">
        <v>0</v>
      </c>
      <c r="G7" s="65">
        <v>0</v>
      </c>
      <c r="H7" s="67">
        <f>SUM(E7:G7)</f>
        <v>0</v>
      </c>
      <c r="I7" s="65">
        <v>0</v>
      </c>
      <c r="J7" s="65">
        <v>0</v>
      </c>
      <c r="K7" s="65">
        <v>0</v>
      </c>
      <c r="L7" s="93">
        <v>0</v>
      </c>
      <c r="M7" s="65">
        <v>0</v>
      </c>
      <c r="N7" s="65">
        <v>0</v>
      </c>
      <c r="O7" s="65">
        <v>0</v>
      </c>
      <c r="P7" s="67">
        <f t="shared" si="0"/>
        <v>0</v>
      </c>
      <c r="Q7" s="65">
        <v>0</v>
      </c>
      <c r="R7" s="65">
        <v>0</v>
      </c>
      <c r="S7" s="65">
        <v>0</v>
      </c>
      <c r="T7" s="210">
        <f t="shared" si="1"/>
        <v>0</v>
      </c>
      <c r="U7" s="421">
        <f t="shared" si="2"/>
        <v>0</v>
      </c>
    </row>
    <row r="8" spans="2:23" ht="19.5">
      <c r="D8" s="420" t="s">
        <v>244</v>
      </c>
      <c r="E8" s="78">
        <v>232200</v>
      </c>
      <c r="F8" s="78">
        <v>214871</v>
      </c>
      <c r="G8" s="78">
        <v>205856</v>
      </c>
      <c r="H8" s="154">
        <v>652927</v>
      </c>
      <c r="I8" s="78">
        <v>241352</v>
      </c>
      <c r="J8" s="78">
        <v>323426</v>
      </c>
      <c r="K8" s="72">
        <v>314172</v>
      </c>
      <c r="L8" s="93">
        <v>878950</v>
      </c>
      <c r="M8" s="72">
        <v>365310</v>
      </c>
      <c r="N8" s="72">
        <v>426425</v>
      </c>
      <c r="O8" s="72">
        <v>465623</v>
      </c>
      <c r="P8" s="93">
        <f t="shared" si="0"/>
        <v>1257358</v>
      </c>
      <c r="Q8" s="72">
        <v>404010</v>
      </c>
      <c r="R8" s="72">
        <v>357525</v>
      </c>
      <c r="S8" s="72">
        <v>274542</v>
      </c>
      <c r="T8" s="210">
        <f t="shared" si="1"/>
        <v>1036077</v>
      </c>
      <c r="U8" s="421">
        <f t="shared" si="2"/>
        <v>3825312</v>
      </c>
    </row>
    <row r="9" spans="2:23" ht="19.5">
      <c r="D9" s="420" t="s">
        <v>245</v>
      </c>
      <c r="E9" s="65">
        <v>0</v>
      </c>
      <c r="F9" s="65">
        <v>0</v>
      </c>
      <c r="G9" s="65">
        <v>0</v>
      </c>
      <c r="H9" s="67">
        <f t="shared" ref="H9:H16" si="3">SUM(E9:G9)</f>
        <v>0</v>
      </c>
      <c r="I9" s="65">
        <v>0</v>
      </c>
      <c r="J9" s="65">
        <v>0</v>
      </c>
      <c r="K9" s="65">
        <v>0</v>
      </c>
      <c r="L9" s="67">
        <f t="shared" ref="L9:L16" si="4">SUM(I9:K9)</f>
        <v>0</v>
      </c>
      <c r="M9" s="65">
        <v>0</v>
      </c>
      <c r="N9" s="65">
        <v>0</v>
      </c>
      <c r="O9" s="65">
        <v>0</v>
      </c>
      <c r="P9" s="67">
        <f t="shared" si="0"/>
        <v>0</v>
      </c>
      <c r="Q9" s="65">
        <v>0</v>
      </c>
      <c r="R9" s="65">
        <v>0</v>
      </c>
      <c r="S9" s="65">
        <v>0</v>
      </c>
      <c r="T9" s="210">
        <f t="shared" si="1"/>
        <v>0</v>
      </c>
      <c r="U9" s="421">
        <f t="shared" si="2"/>
        <v>0</v>
      </c>
    </row>
    <row r="10" spans="2:23" ht="19.5">
      <c r="D10" s="420" t="s">
        <v>246</v>
      </c>
      <c r="E10" s="65">
        <v>0</v>
      </c>
      <c r="F10" s="65">
        <v>0</v>
      </c>
      <c r="G10" s="65">
        <v>0</v>
      </c>
      <c r="H10" s="67">
        <f t="shared" si="3"/>
        <v>0</v>
      </c>
      <c r="I10" s="65">
        <v>0</v>
      </c>
      <c r="J10" s="65">
        <v>0</v>
      </c>
      <c r="K10" s="65">
        <v>0</v>
      </c>
      <c r="L10" s="67">
        <f t="shared" si="4"/>
        <v>0</v>
      </c>
      <c r="M10" s="65">
        <v>0</v>
      </c>
      <c r="N10" s="65">
        <v>0</v>
      </c>
      <c r="O10" s="65">
        <v>0</v>
      </c>
      <c r="P10" s="67">
        <f t="shared" si="0"/>
        <v>0</v>
      </c>
      <c r="Q10" s="65">
        <v>0</v>
      </c>
      <c r="R10" s="65">
        <v>0</v>
      </c>
      <c r="S10" s="65">
        <v>0</v>
      </c>
      <c r="T10" s="210">
        <f t="shared" si="1"/>
        <v>0</v>
      </c>
      <c r="U10" s="421">
        <f t="shared" si="2"/>
        <v>0</v>
      </c>
    </row>
    <row r="11" spans="2:23" ht="19.5">
      <c r="D11" s="420" t="s">
        <v>247</v>
      </c>
      <c r="E11" s="79">
        <v>4298</v>
      </c>
      <c r="F11" s="79">
        <v>6989</v>
      </c>
      <c r="G11" s="79">
        <v>6989</v>
      </c>
      <c r="H11" s="75">
        <f t="shared" si="3"/>
        <v>18276</v>
      </c>
      <c r="I11" s="79">
        <v>6032</v>
      </c>
      <c r="J11" s="72">
        <v>21317</v>
      </c>
      <c r="K11" s="72">
        <v>36684</v>
      </c>
      <c r="L11" s="93">
        <f t="shared" si="4"/>
        <v>64033</v>
      </c>
      <c r="M11" s="72">
        <v>36684</v>
      </c>
      <c r="N11" s="72">
        <v>64659</v>
      </c>
      <c r="O11" s="72">
        <v>47861</v>
      </c>
      <c r="P11" s="93">
        <f t="shared" si="0"/>
        <v>149204</v>
      </c>
      <c r="Q11" s="72">
        <v>39927</v>
      </c>
      <c r="R11" s="72">
        <v>28580</v>
      </c>
      <c r="S11" s="65">
        <v>17396</v>
      </c>
      <c r="T11" s="210">
        <f t="shared" si="1"/>
        <v>85903</v>
      </c>
      <c r="U11" s="421">
        <f t="shared" si="2"/>
        <v>317416</v>
      </c>
    </row>
    <row r="12" spans="2:23" ht="19.5">
      <c r="D12" s="420" t="s">
        <v>248</v>
      </c>
      <c r="E12" s="65">
        <v>0</v>
      </c>
      <c r="F12" s="65">
        <v>0</v>
      </c>
      <c r="G12" s="65">
        <v>0</v>
      </c>
      <c r="H12" s="67">
        <f t="shared" si="3"/>
        <v>0</v>
      </c>
      <c r="I12" s="65">
        <v>0</v>
      </c>
      <c r="J12" s="65">
        <v>0</v>
      </c>
      <c r="K12" s="65">
        <v>0</v>
      </c>
      <c r="L12" s="67">
        <f t="shared" si="4"/>
        <v>0</v>
      </c>
      <c r="M12" s="65">
        <v>0</v>
      </c>
      <c r="N12" s="65">
        <v>0</v>
      </c>
      <c r="O12" s="65">
        <v>0</v>
      </c>
      <c r="P12" s="67">
        <f t="shared" si="0"/>
        <v>0</v>
      </c>
      <c r="Q12" s="65">
        <v>0</v>
      </c>
      <c r="R12" s="65">
        <v>0</v>
      </c>
      <c r="S12" s="65">
        <v>0</v>
      </c>
      <c r="T12" s="210">
        <f t="shared" si="1"/>
        <v>0</v>
      </c>
      <c r="U12" s="421">
        <f t="shared" si="2"/>
        <v>0</v>
      </c>
    </row>
    <row r="13" spans="2:23" ht="19.5">
      <c r="D13" s="420" t="s">
        <v>249</v>
      </c>
      <c r="E13" s="65">
        <v>0</v>
      </c>
      <c r="F13" s="65">
        <v>520</v>
      </c>
      <c r="G13" s="65">
        <v>483</v>
      </c>
      <c r="H13" s="93">
        <f t="shared" si="3"/>
        <v>1003</v>
      </c>
      <c r="I13" s="65">
        <v>466</v>
      </c>
      <c r="J13" s="65">
        <v>426</v>
      </c>
      <c r="K13" s="65">
        <v>501</v>
      </c>
      <c r="L13" s="93">
        <f t="shared" si="4"/>
        <v>1393</v>
      </c>
      <c r="M13" s="65">
        <v>275</v>
      </c>
      <c r="N13" s="65">
        <v>100</v>
      </c>
      <c r="O13" s="65">
        <v>589</v>
      </c>
      <c r="P13" s="67">
        <f t="shared" si="0"/>
        <v>964</v>
      </c>
      <c r="Q13" s="65">
        <v>587</v>
      </c>
      <c r="R13" s="65">
        <v>619</v>
      </c>
      <c r="S13" s="65">
        <v>520</v>
      </c>
      <c r="T13" s="210">
        <f t="shared" si="1"/>
        <v>1726</v>
      </c>
      <c r="U13" s="421">
        <f t="shared" si="2"/>
        <v>5086</v>
      </c>
    </row>
    <row r="14" spans="2:23" ht="19.5">
      <c r="D14" s="420" t="s">
        <v>250</v>
      </c>
      <c r="E14" s="65">
        <v>0</v>
      </c>
      <c r="F14" s="65">
        <v>0</v>
      </c>
      <c r="G14" s="65">
        <v>0</v>
      </c>
      <c r="H14" s="67">
        <f t="shared" si="3"/>
        <v>0</v>
      </c>
      <c r="I14" s="65">
        <v>0</v>
      </c>
      <c r="J14" s="65">
        <v>0</v>
      </c>
      <c r="K14" s="65">
        <v>0</v>
      </c>
      <c r="L14" s="67">
        <f t="shared" si="4"/>
        <v>0</v>
      </c>
      <c r="M14" s="65">
        <v>0</v>
      </c>
      <c r="N14" s="65">
        <v>0</v>
      </c>
      <c r="O14" s="65">
        <v>0</v>
      </c>
      <c r="P14" s="67">
        <f t="shared" si="0"/>
        <v>0</v>
      </c>
      <c r="Q14" s="65">
        <v>0</v>
      </c>
      <c r="R14" s="65">
        <v>0</v>
      </c>
      <c r="S14" s="65">
        <v>0</v>
      </c>
      <c r="T14" s="210">
        <f t="shared" si="1"/>
        <v>0</v>
      </c>
      <c r="U14" s="421">
        <f t="shared" si="2"/>
        <v>0</v>
      </c>
    </row>
    <row r="15" spans="2:23" ht="19.5">
      <c r="D15" s="420" t="s">
        <v>251</v>
      </c>
      <c r="E15" s="65">
        <v>0</v>
      </c>
      <c r="F15" s="65">
        <v>0</v>
      </c>
      <c r="G15" s="65">
        <v>0</v>
      </c>
      <c r="H15" s="67">
        <f t="shared" si="3"/>
        <v>0</v>
      </c>
      <c r="I15" s="65">
        <v>0</v>
      </c>
      <c r="J15" s="65">
        <v>0</v>
      </c>
      <c r="K15" s="65">
        <v>0</v>
      </c>
      <c r="L15" s="67">
        <f t="shared" si="4"/>
        <v>0</v>
      </c>
      <c r="M15" s="65">
        <v>0</v>
      </c>
      <c r="N15" s="65">
        <v>0</v>
      </c>
      <c r="O15" s="65">
        <v>0</v>
      </c>
      <c r="P15" s="67">
        <f t="shared" si="0"/>
        <v>0</v>
      </c>
      <c r="Q15" s="65">
        <v>0</v>
      </c>
      <c r="R15" s="65">
        <v>0</v>
      </c>
      <c r="S15" s="65">
        <v>0</v>
      </c>
      <c r="T15" s="210">
        <f t="shared" si="1"/>
        <v>0</v>
      </c>
      <c r="U15" s="421">
        <f t="shared" si="2"/>
        <v>0</v>
      </c>
    </row>
    <row r="16" spans="2:23" ht="19.5">
      <c r="D16" s="426" t="s">
        <v>252</v>
      </c>
      <c r="E16" s="83">
        <v>0</v>
      </c>
      <c r="F16" s="83">
        <v>0</v>
      </c>
      <c r="G16" s="83">
        <v>0</v>
      </c>
      <c r="H16" s="427">
        <f t="shared" si="3"/>
        <v>0</v>
      </c>
      <c r="I16" s="83">
        <v>0</v>
      </c>
      <c r="J16" s="83">
        <v>0</v>
      </c>
      <c r="K16" s="83">
        <v>0</v>
      </c>
      <c r="L16" s="427">
        <f t="shared" si="4"/>
        <v>0</v>
      </c>
      <c r="M16" s="83">
        <v>0</v>
      </c>
      <c r="N16" s="83">
        <v>0</v>
      </c>
      <c r="O16" s="83">
        <v>0</v>
      </c>
      <c r="P16" s="427">
        <f t="shared" si="0"/>
        <v>0</v>
      </c>
      <c r="Q16" s="83">
        <v>0</v>
      </c>
      <c r="R16" s="83">
        <v>0</v>
      </c>
      <c r="S16" s="83">
        <v>0</v>
      </c>
      <c r="T16" s="428">
        <f t="shared" si="1"/>
        <v>0</v>
      </c>
      <c r="U16" s="429">
        <f t="shared" si="2"/>
        <v>0</v>
      </c>
    </row>
    <row r="17" spans="4:21" ht="19.5">
      <c r="D17" s="18" t="s">
        <v>189</v>
      </c>
      <c r="E17" s="103">
        <f t="shared" ref="E17:N17" si="5">SUM(E5:E16)</f>
        <v>364479</v>
      </c>
      <c r="F17" s="103">
        <f t="shared" si="5"/>
        <v>332359</v>
      </c>
      <c r="G17" s="103">
        <f t="shared" si="5"/>
        <v>325829</v>
      </c>
      <c r="H17" s="75">
        <f t="shared" si="5"/>
        <v>1022667</v>
      </c>
      <c r="I17" s="103">
        <f t="shared" si="5"/>
        <v>389493</v>
      </c>
      <c r="J17" s="103">
        <f t="shared" si="5"/>
        <v>535829</v>
      </c>
      <c r="K17" s="103">
        <f t="shared" si="5"/>
        <v>616731</v>
      </c>
      <c r="L17" s="75">
        <f t="shared" si="5"/>
        <v>1542053</v>
      </c>
      <c r="M17" s="103">
        <f t="shared" si="5"/>
        <v>688744</v>
      </c>
      <c r="N17" s="103">
        <f t="shared" si="5"/>
        <v>789425</v>
      </c>
      <c r="O17" s="139">
        <f>SUM(O5:O16)</f>
        <v>822774</v>
      </c>
      <c r="P17" s="93">
        <f>SUM(P5:P16)</f>
        <v>2300943</v>
      </c>
      <c r="Q17" s="139">
        <f>SUM(Q5:Q16)</f>
        <v>716315</v>
      </c>
      <c r="R17" s="139">
        <f>SUM(R5:R16)</f>
        <v>577508.4</v>
      </c>
      <c r="S17" s="139">
        <f>SUM(S5:S16)</f>
        <v>433753</v>
      </c>
      <c r="T17" s="210">
        <f t="shared" si="1"/>
        <v>1727576.4</v>
      </c>
      <c r="U17" s="93">
        <f>SUM(H5:H16,L5:L16,P5:P16,T5:T16)</f>
        <v>6593239.4000000004</v>
      </c>
    </row>
    <row r="19" spans="4:21">
      <c r="J19" s="211"/>
    </row>
    <row r="20" spans="4:21">
      <c r="J20" s="211"/>
    </row>
  </sheetData>
  <mergeCells count="2">
    <mergeCell ref="D2:Q2"/>
    <mergeCell ref="R2:U2"/>
  </mergeCells>
  <pageMargins left="0.7" right="0.7" top="0.75" bottom="0.75" header="0.3" footer="0.3"/>
  <ignoredErrors>
    <ignoredError sqref="E17:G17 I17:K17 M17:O17 Q17:S17" formulaRange="1"/>
  </ignoredErrors>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44DA2-C182-4022-B8E2-23BF0A6AC70C}">
  <dimension ref="A3:B47"/>
  <sheetViews>
    <sheetView topLeftCell="A10" workbookViewId="0">
      <selection activeCell="A24" sqref="A24"/>
    </sheetView>
  </sheetViews>
  <sheetFormatPr defaultRowHeight="14.5"/>
  <cols>
    <col min="1" max="1" width="12.6328125" bestFit="1" customWidth="1"/>
    <col min="2" max="2" width="12.08984375" bestFit="1" customWidth="1"/>
  </cols>
  <sheetData>
    <row r="3" spans="1:2">
      <c r="A3" s="417" t="s">
        <v>279</v>
      </c>
      <c r="B3" t="s">
        <v>281</v>
      </c>
    </row>
    <row r="4" spans="1:2">
      <c r="A4" s="418" t="s">
        <v>241</v>
      </c>
      <c r="B4" s="416">
        <v>5467</v>
      </c>
    </row>
    <row r="5" spans="1:2">
      <c r="A5" s="418" t="s">
        <v>243</v>
      </c>
      <c r="B5" s="416">
        <v>44308.369999999995</v>
      </c>
    </row>
    <row r="6" spans="1:2">
      <c r="A6" s="418" t="s">
        <v>242</v>
      </c>
      <c r="B6" s="416">
        <v>6471</v>
      </c>
    </row>
    <row r="7" spans="1:2">
      <c r="A7" s="418" t="s">
        <v>244</v>
      </c>
      <c r="B7" s="416">
        <v>63835.267</v>
      </c>
    </row>
    <row r="8" spans="1:2">
      <c r="A8" s="418" t="s">
        <v>245</v>
      </c>
      <c r="B8" s="416">
        <v>0</v>
      </c>
    </row>
    <row r="9" spans="1:2">
      <c r="A9" s="418" t="s">
        <v>246</v>
      </c>
      <c r="B9" s="416">
        <v>998.8</v>
      </c>
    </row>
    <row r="10" spans="1:2">
      <c r="A10" s="418" t="s">
        <v>247</v>
      </c>
      <c r="B10" s="416">
        <v>414.93</v>
      </c>
    </row>
    <row r="11" spans="1:2">
      <c r="A11" s="418" t="s">
        <v>248</v>
      </c>
      <c r="B11" s="416">
        <v>86041.32</v>
      </c>
    </row>
    <row r="12" spans="1:2">
      <c r="A12" s="418" t="s">
        <v>249</v>
      </c>
      <c r="B12" s="416">
        <v>24.656930800000001</v>
      </c>
    </row>
    <row r="13" spans="1:2">
      <c r="A13" s="418" t="s">
        <v>250</v>
      </c>
      <c r="B13" s="416">
        <v>0</v>
      </c>
    </row>
    <row r="14" spans="1:2">
      <c r="A14" s="418" t="s">
        <v>251</v>
      </c>
      <c r="B14" s="416">
        <v>0</v>
      </c>
    </row>
    <row r="15" spans="1:2">
      <c r="A15" s="418" t="s">
        <v>280</v>
      </c>
      <c r="B15" s="416">
        <v>207561.34393079998</v>
      </c>
    </row>
    <row r="18" spans="1:2">
      <c r="A18" s="417" t="s">
        <v>279</v>
      </c>
      <c r="B18" t="s">
        <v>281</v>
      </c>
    </row>
    <row r="19" spans="1:2">
      <c r="A19" s="418" t="s">
        <v>287</v>
      </c>
      <c r="B19" s="416">
        <v>15046.085000000001</v>
      </c>
    </row>
    <row r="20" spans="1:2">
      <c r="A20" s="418" t="s">
        <v>290</v>
      </c>
      <c r="B20" s="416">
        <v>17034.921162399998</v>
      </c>
    </row>
    <row r="21" spans="1:2">
      <c r="A21" s="418" t="s">
        <v>294</v>
      </c>
      <c r="B21" s="416">
        <v>20694.992999999999</v>
      </c>
    </row>
    <row r="22" spans="1:2">
      <c r="A22" s="418" t="s">
        <v>298</v>
      </c>
      <c r="B22" s="416">
        <v>20419.359</v>
      </c>
    </row>
    <row r="23" spans="1:2">
      <c r="A23" s="418" t="s">
        <v>288</v>
      </c>
      <c r="B23" s="416">
        <v>15384.661118</v>
      </c>
    </row>
    <row r="24" spans="1:2">
      <c r="A24" s="418" t="s">
        <v>293</v>
      </c>
      <c r="B24" s="416">
        <v>17009.989999999998</v>
      </c>
    </row>
    <row r="25" spans="1:2">
      <c r="A25" s="418" t="s">
        <v>292</v>
      </c>
      <c r="B25" s="416">
        <v>16082.418744000002</v>
      </c>
    </row>
    <row r="26" spans="1:2">
      <c r="A26" s="418" t="s">
        <v>289</v>
      </c>
      <c r="B26" s="416">
        <v>14377.031744</v>
      </c>
    </row>
    <row r="27" spans="1:2">
      <c r="A27" s="418" t="s">
        <v>291</v>
      </c>
      <c r="B27" s="416">
        <v>16322.285162400001</v>
      </c>
    </row>
    <row r="28" spans="1:2">
      <c r="A28" s="418" t="s">
        <v>297</v>
      </c>
      <c r="B28" s="416">
        <v>17097.02</v>
      </c>
    </row>
    <row r="29" spans="1:2">
      <c r="A29" s="418" t="s">
        <v>296</v>
      </c>
      <c r="B29" s="416">
        <v>17736.758999999998</v>
      </c>
    </row>
    <row r="30" spans="1:2">
      <c r="A30" s="418" t="s">
        <v>295</v>
      </c>
      <c r="B30" s="416">
        <v>20355.82</v>
      </c>
    </row>
    <row r="31" spans="1:2">
      <c r="A31" s="418" t="s">
        <v>280</v>
      </c>
      <c r="B31" s="416">
        <v>207561.34393079998</v>
      </c>
    </row>
    <row r="35" spans="1:2">
      <c r="A35" s="417" t="s">
        <v>279</v>
      </c>
      <c r="B35" t="s">
        <v>281</v>
      </c>
    </row>
    <row r="36" spans="1:2">
      <c r="A36" s="418" t="s">
        <v>248</v>
      </c>
      <c r="B36" s="416">
        <v>86041.32</v>
      </c>
    </row>
    <row r="37" spans="1:2">
      <c r="A37" s="418" t="s">
        <v>244</v>
      </c>
      <c r="B37" s="416">
        <v>63835.267</v>
      </c>
    </row>
    <row r="38" spans="1:2">
      <c r="A38" s="418" t="s">
        <v>243</v>
      </c>
      <c r="B38" s="416">
        <v>44308.369999999995</v>
      </c>
    </row>
    <row r="39" spans="1:2">
      <c r="A39" s="418" t="s">
        <v>242</v>
      </c>
      <c r="B39" s="416">
        <v>6471</v>
      </c>
    </row>
    <row r="40" spans="1:2">
      <c r="A40" s="418" t="s">
        <v>241</v>
      </c>
      <c r="B40" s="416">
        <v>5467</v>
      </c>
    </row>
    <row r="41" spans="1:2">
      <c r="A41" s="418" t="s">
        <v>246</v>
      </c>
      <c r="B41" s="416">
        <v>998.8</v>
      </c>
    </row>
    <row r="42" spans="1:2">
      <c r="A42" s="418" t="s">
        <v>247</v>
      </c>
      <c r="B42" s="416">
        <v>414.93</v>
      </c>
    </row>
    <row r="43" spans="1:2">
      <c r="A43" s="418" t="s">
        <v>249</v>
      </c>
      <c r="B43" s="416">
        <v>24.656930800000001</v>
      </c>
    </row>
    <row r="44" spans="1:2">
      <c r="A44" s="418" t="s">
        <v>245</v>
      </c>
      <c r="B44" s="416">
        <v>0</v>
      </c>
    </row>
    <row r="45" spans="1:2">
      <c r="A45" s="418" t="s">
        <v>251</v>
      </c>
      <c r="B45" s="416">
        <v>0</v>
      </c>
    </row>
    <row r="46" spans="1:2">
      <c r="A46" s="418" t="s">
        <v>250</v>
      </c>
      <c r="B46" s="416">
        <v>0</v>
      </c>
    </row>
    <row r="47" spans="1:2">
      <c r="A47" s="418" t="s">
        <v>280</v>
      </c>
      <c r="B47" s="416">
        <v>207561.34393079998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0808-3B9E-4152-A4ED-02780805BCCD}">
  <dimension ref="A1"/>
  <sheetViews>
    <sheetView topLeftCell="A20" workbookViewId="0">
      <selection activeCell="D39" sqref="D39"/>
    </sheetView>
  </sheetViews>
  <sheetFormatPr defaultRowHeight="14.5"/>
  <cols>
    <col min="1" max="16384" width="8.7265625" style="43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00DD-868B-41C3-9A36-E5E763EDADE6}">
  <dimension ref="A1:C133"/>
  <sheetViews>
    <sheetView topLeftCell="A96" workbookViewId="0">
      <selection activeCell="B22" sqref="B22"/>
    </sheetView>
  </sheetViews>
  <sheetFormatPr defaultRowHeight="14.5"/>
  <cols>
    <col min="1" max="1" width="10.7265625" bestFit="1" customWidth="1"/>
    <col min="2" max="2" width="7.1796875" bestFit="1" customWidth="1"/>
    <col min="3" max="3" width="9.81640625" bestFit="1" customWidth="1"/>
  </cols>
  <sheetData>
    <row r="1" spans="1:3">
      <c r="A1" t="s">
        <v>254</v>
      </c>
      <c r="B1" t="s">
        <v>304</v>
      </c>
      <c r="C1" t="s">
        <v>278</v>
      </c>
    </row>
    <row r="2" spans="1:3">
      <c r="A2" s="416" t="s">
        <v>241</v>
      </c>
      <c r="B2" s="416" t="s">
        <v>287</v>
      </c>
      <c r="C2">
        <v>260</v>
      </c>
    </row>
    <row r="3" spans="1:3">
      <c r="A3" s="416" t="s">
        <v>241</v>
      </c>
      <c r="B3" s="416" t="s">
        <v>288</v>
      </c>
      <c r="C3">
        <v>283</v>
      </c>
    </row>
    <row r="4" spans="1:3">
      <c r="A4" s="416" t="s">
        <v>241</v>
      </c>
      <c r="B4" s="416" t="s">
        <v>289</v>
      </c>
      <c r="C4">
        <v>447</v>
      </c>
    </row>
    <row r="5" spans="1:3">
      <c r="A5" s="416" t="s">
        <v>241</v>
      </c>
      <c r="B5" s="416" t="s">
        <v>290</v>
      </c>
      <c r="C5">
        <v>587</v>
      </c>
    </row>
    <row r="6" spans="1:3">
      <c r="A6" s="416" t="s">
        <v>241</v>
      </c>
      <c r="B6" s="416" t="s">
        <v>291</v>
      </c>
      <c r="C6">
        <v>706</v>
      </c>
    </row>
    <row r="7" spans="1:3">
      <c r="A7" s="416" t="s">
        <v>241</v>
      </c>
      <c r="B7" s="416" t="s">
        <v>292</v>
      </c>
      <c r="C7">
        <v>857</v>
      </c>
    </row>
    <row r="8" spans="1:3">
      <c r="A8" s="416" t="s">
        <v>241</v>
      </c>
      <c r="B8" s="416" t="s">
        <v>293</v>
      </c>
      <c r="C8">
        <v>1301</v>
      </c>
    </row>
    <row r="9" spans="1:3">
      <c r="A9" s="416" t="s">
        <v>241</v>
      </c>
      <c r="B9" s="416" t="s">
        <v>294</v>
      </c>
      <c r="C9">
        <v>360</v>
      </c>
    </row>
    <row r="10" spans="1:3">
      <c r="A10" s="416" t="s">
        <v>241</v>
      </c>
      <c r="B10" s="416" t="s">
        <v>295</v>
      </c>
      <c r="C10">
        <v>179</v>
      </c>
    </row>
    <row r="11" spans="1:3">
      <c r="A11" s="416" t="s">
        <v>241</v>
      </c>
      <c r="B11" s="416" t="s">
        <v>296</v>
      </c>
      <c r="C11">
        <v>191</v>
      </c>
    </row>
    <row r="12" spans="1:3">
      <c r="A12" s="416" t="s">
        <v>241</v>
      </c>
      <c r="B12" s="416" t="s">
        <v>297</v>
      </c>
      <c r="C12">
        <v>149</v>
      </c>
    </row>
    <row r="13" spans="1:3">
      <c r="A13" s="416" t="s">
        <v>241</v>
      </c>
      <c r="B13" s="416" t="s">
        <v>298</v>
      </c>
      <c r="C13">
        <v>147</v>
      </c>
    </row>
    <row r="14" spans="1:3">
      <c r="A14" s="416" t="s">
        <v>243</v>
      </c>
      <c r="B14" s="416" t="s">
        <v>287</v>
      </c>
      <c r="C14">
        <v>3682.99</v>
      </c>
    </row>
    <row r="15" spans="1:3">
      <c r="A15" s="416" t="s">
        <v>243</v>
      </c>
      <c r="B15" s="416" t="s">
        <v>288</v>
      </c>
      <c r="C15">
        <v>3771.66</v>
      </c>
    </row>
    <row r="16" spans="1:3">
      <c r="A16" s="416" t="s">
        <v>243</v>
      </c>
      <c r="B16" s="416" t="s">
        <v>289</v>
      </c>
      <c r="C16">
        <v>2452.1999999999998</v>
      </c>
    </row>
    <row r="17" spans="1:3">
      <c r="A17" s="416" t="s">
        <v>243</v>
      </c>
      <c r="B17" s="416" t="s">
        <v>290</v>
      </c>
      <c r="C17">
        <v>3497.66</v>
      </c>
    </row>
    <row r="18" spans="1:3">
      <c r="A18" s="416" t="s">
        <v>243</v>
      </c>
      <c r="B18" s="416" t="s">
        <v>291</v>
      </c>
      <c r="C18">
        <v>3258</v>
      </c>
    </row>
    <row r="19" spans="1:3">
      <c r="A19" s="416" t="s">
        <v>243</v>
      </c>
      <c r="B19" s="416" t="s">
        <v>292</v>
      </c>
      <c r="C19">
        <v>2972</v>
      </c>
    </row>
    <row r="20" spans="1:3">
      <c r="A20" s="416" t="s">
        <v>243</v>
      </c>
      <c r="B20" s="416" t="s">
        <v>293</v>
      </c>
      <c r="C20">
        <v>2786.89</v>
      </c>
    </row>
    <row r="21" spans="1:3">
      <c r="A21" s="416" t="s">
        <v>243</v>
      </c>
      <c r="B21" s="416" t="s">
        <v>294</v>
      </c>
      <c r="C21">
        <v>6836.44</v>
      </c>
    </row>
    <row r="22" spans="1:3">
      <c r="A22" s="416" t="s">
        <v>243</v>
      </c>
      <c r="B22" s="416" t="s">
        <v>295</v>
      </c>
      <c r="C22">
        <v>3507.53</v>
      </c>
    </row>
    <row r="23" spans="1:3">
      <c r="A23" s="416" t="s">
        <v>243</v>
      </c>
      <c r="B23" s="416" t="s">
        <v>296</v>
      </c>
      <c r="C23">
        <v>3782</v>
      </c>
    </row>
    <row r="24" spans="1:3">
      <c r="A24" s="416" t="s">
        <v>243</v>
      </c>
      <c r="B24" s="416" t="s">
        <v>297</v>
      </c>
      <c r="C24">
        <v>1868</v>
      </c>
    </row>
    <row r="25" spans="1:3">
      <c r="A25" s="416" t="s">
        <v>243</v>
      </c>
      <c r="B25" s="416" t="s">
        <v>298</v>
      </c>
      <c r="C25">
        <v>5893</v>
      </c>
    </row>
    <row r="26" spans="1:3">
      <c r="A26" s="416" t="s">
        <v>242</v>
      </c>
      <c r="B26" s="416" t="s">
        <v>287</v>
      </c>
      <c r="C26">
        <v>515</v>
      </c>
    </row>
    <row r="27" spans="1:3">
      <c r="A27" s="416" t="s">
        <v>242</v>
      </c>
      <c r="B27" s="416" t="s">
        <v>288</v>
      </c>
      <c r="C27">
        <v>529</v>
      </c>
    </row>
    <row r="28" spans="1:3">
      <c r="A28" s="416" t="s">
        <v>242</v>
      </c>
      <c r="B28" s="416" t="s">
        <v>289</v>
      </c>
      <c r="C28">
        <v>536</v>
      </c>
    </row>
    <row r="29" spans="1:3">
      <c r="A29" s="416" t="s">
        <v>242</v>
      </c>
      <c r="B29" s="416" t="s">
        <v>290</v>
      </c>
      <c r="C29">
        <v>523</v>
      </c>
    </row>
    <row r="30" spans="1:3">
      <c r="A30" s="416" t="s">
        <v>242</v>
      </c>
      <c r="B30" s="416" t="s">
        <v>291</v>
      </c>
      <c r="C30">
        <v>562</v>
      </c>
    </row>
    <row r="31" spans="1:3">
      <c r="A31" s="416" t="s">
        <v>242</v>
      </c>
      <c r="B31" s="416" t="s">
        <v>292</v>
      </c>
      <c r="C31">
        <v>476</v>
      </c>
    </row>
    <row r="32" spans="1:3">
      <c r="A32" s="416" t="s">
        <v>242</v>
      </c>
      <c r="B32" s="416" t="s">
        <v>293</v>
      </c>
      <c r="C32">
        <v>493</v>
      </c>
    </row>
    <row r="33" spans="1:3">
      <c r="A33" s="416" t="s">
        <v>242</v>
      </c>
      <c r="B33" s="416" t="s">
        <v>294</v>
      </c>
      <c r="C33">
        <v>551</v>
      </c>
    </row>
    <row r="34" spans="1:3">
      <c r="A34" s="416" t="s">
        <v>242</v>
      </c>
      <c r="B34" s="416" t="s">
        <v>295</v>
      </c>
      <c r="C34">
        <v>522</v>
      </c>
    </row>
    <row r="35" spans="1:3">
      <c r="A35" s="416" t="s">
        <v>242</v>
      </c>
      <c r="B35" s="416" t="s">
        <v>296</v>
      </c>
      <c r="C35">
        <v>605</v>
      </c>
    </row>
    <row r="36" spans="1:3">
      <c r="A36" s="416" t="s">
        <v>242</v>
      </c>
      <c r="B36" s="416" t="s">
        <v>297</v>
      </c>
      <c r="C36">
        <v>590</v>
      </c>
    </row>
    <row r="37" spans="1:3">
      <c r="A37" s="416" t="s">
        <v>242</v>
      </c>
      <c r="B37" s="416" t="s">
        <v>298</v>
      </c>
      <c r="C37">
        <v>569</v>
      </c>
    </row>
    <row r="38" spans="1:3">
      <c r="A38" s="416" t="s">
        <v>244</v>
      </c>
      <c r="B38" s="416" t="s">
        <v>287</v>
      </c>
      <c r="C38">
        <v>4105.9949999999999</v>
      </c>
    </row>
    <row r="39" spans="1:3">
      <c r="A39" s="416" t="s">
        <v>244</v>
      </c>
      <c r="B39" s="416" t="s">
        <v>288</v>
      </c>
      <c r="C39">
        <v>4607.2</v>
      </c>
    </row>
    <row r="40" spans="1:3">
      <c r="A40" s="416" t="s">
        <v>244</v>
      </c>
      <c r="B40" s="416" t="s">
        <v>289</v>
      </c>
      <c r="C40">
        <v>4401.0349999999999</v>
      </c>
    </row>
    <row r="41" spans="1:3">
      <c r="A41" s="416" t="s">
        <v>244</v>
      </c>
      <c r="B41" s="416" t="s">
        <v>290</v>
      </c>
      <c r="C41">
        <v>5404.53</v>
      </c>
    </row>
    <row r="42" spans="1:3">
      <c r="A42" s="416" t="s">
        <v>244</v>
      </c>
      <c r="B42" s="416" t="s">
        <v>291</v>
      </c>
      <c r="C42">
        <v>4492.1239999999998</v>
      </c>
    </row>
    <row r="43" spans="1:3">
      <c r="A43" s="416" t="s">
        <v>244</v>
      </c>
      <c r="B43" s="416" t="s">
        <v>292</v>
      </c>
      <c r="C43">
        <v>4499.5219999999999</v>
      </c>
    </row>
    <row r="44" spans="1:3">
      <c r="A44" s="416" t="s">
        <v>244</v>
      </c>
      <c r="B44" s="416" t="s">
        <v>293</v>
      </c>
      <c r="C44">
        <v>4719.5</v>
      </c>
    </row>
    <row r="45" spans="1:3">
      <c r="A45" s="416" t="s">
        <v>244</v>
      </c>
      <c r="B45" s="416" t="s">
        <v>294</v>
      </c>
      <c r="C45">
        <v>5242.433</v>
      </c>
    </row>
    <row r="46" spans="1:3">
      <c r="A46" s="416" t="s">
        <v>244</v>
      </c>
      <c r="B46" s="416" t="s">
        <v>295</v>
      </c>
      <c r="C46">
        <v>8638.19</v>
      </c>
    </row>
    <row r="47" spans="1:3">
      <c r="A47" s="416" t="s">
        <v>244</v>
      </c>
      <c r="B47" s="416" t="s">
        <v>296</v>
      </c>
      <c r="C47">
        <v>5384.9589999999998</v>
      </c>
    </row>
    <row r="48" spans="1:3">
      <c r="A48" s="416" t="s">
        <v>244</v>
      </c>
      <c r="B48" s="416" t="s">
        <v>297</v>
      </c>
      <c r="C48">
        <v>6465.52</v>
      </c>
    </row>
    <row r="49" spans="1:3">
      <c r="A49" s="416" t="s">
        <v>244</v>
      </c>
      <c r="B49" s="416" t="s">
        <v>298</v>
      </c>
      <c r="C49">
        <v>5874.259</v>
      </c>
    </row>
    <row r="50" spans="1:3">
      <c r="A50" s="416" t="s">
        <v>245</v>
      </c>
      <c r="B50" s="416" t="s">
        <v>287</v>
      </c>
      <c r="C50">
        <v>0</v>
      </c>
    </row>
    <row r="51" spans="1:3">
      <c r="A51" s="416" t="s">
        <v>245</v>
      </c>
      <c r="B51" s="416" t="s">
        <v>288</v>
      </c>
      <c r="C51">
        <v>0</v>
      </c>
    </row>
    <row r="52" spans="1:3">
      <c r="A52" s="416" t="s">
        <v>245</v>
      </c>
      <c r="B52" s="416" t="s">
        <v>289</v>
      </c>
      <c r="C52">
        <v>0</v>
      </c>
    </row>
    <row r="53" spans="1:3">
      <c r="A53" s="416" t="s">
        <v>245</v>
      </c>
      <c r="B53" s="416" t="s">
        <v>290</v>
      </c>
      <c r="C53">
        <v>0</v>
      </c>
    </row>
    <row r="54" spans="1:3">
      <c r="A54" s="416" t="s">
        <v>245</v>
      </c>
      <c r="B54" s="416" t="s">
        <v>291</v>
      </c>
      <c r="C54">
        <v>0</v>
      </c>
    </row>
    <row r="55" spans="1:3">
      <c r="A55" s="416" t="s">
        <v>245</v>
      </c>
      <c r="B55" s="416" t="s">
        <v>292</v>
      </c>
      <c r="C55">
        <v>0</v>
      </c>
    </row>
    <row r="56" spans="1:3">
      <c r="A56" s="416" t="s">
        <v>245</v>
      </c>
      <c r="B56" s="416" t="s">
        <v>293</v>
      </c>
      <c r="C56">
        <v>0</v>
      </c>
    </row>
    <row r="57" spans="1:3">
      <c r="A57" s="416" t="s">
        <v>245</v>
      </c>
      <c r="B57" s="416" t="s">
        <v>294</v>
      </c>
      <c r="C57">
        <v>0</v>
      </c>
    </row>
    <row r="58" spans="1:3">
      <c r="A58" s="416" t="s">
        <v>245</v>
      </c>
      <c r="B58" s="416" t="s">
        <v>295</v>
      </c>
      <c r="C58">
        <v>0</v>
      </c>
    </row>
    <row r="59" spans="1:3">
      <c r="A59" s="416" t="s">
        <v>245</v>
      </c>
      <c r="B59" s="416" t="s">
        <v>296</v>
      </c>
      <c r="C59">
        <v>0</v>
      </c>
    </row>
    <row r="60" spans="1:3">
      <c r="A60" s="416" t="s">
        <v>245</v>
      </c>
      <c r="B60" s="416" t="s">
        <v>297</v>
      </c>
      <c r="C60">
        <v>0</v>
      </c>
    </row>
    <row r="61" spans="1:3">
      <c r="A61" s="416" t="s">
        <v>245</v>
      </c>
      <c r="B61" s="416" t="s">
        <v>298</v>
      </c>
      <c r="C61">
        <v>0</v>
      </c>
    </row>
    <row r="62" spans="1:3">
      <c r="A62" s="416" t="s">
        <v>246</v>
      </c>
      <c r="B62" s="416" t="s">
        <v>287</v>
      </c>
      <c r="C62">
        <v>68.099999999999994</v>
      </c>
    </row>
    <row r="63" spans="1:3">
      <c r="A63" s="416" t="s">
        <v>246</v>
      </c>
      <c r="B63" s="416" t="s">
        <v>288</v>
      </c>
      <c r="C63">
        <v>90.8</v>
      </c>
    </row>
    <row r="64" spans="1:3">
      <c r="A64" s="416" t="s">
        <v>246</v>
      </c>
      <c r="B64" s="416" t="s">
        <v>289</v>
      </c>
      <c r="C64">
        <v>90.8</v>
      </c>
    </row>
    <row r="65" spans="1:3">
      <c r="A65" s="416" t="s">
        <v>246</v>
      </c>
      <c r="B65" s="416" t="s">
        <v>290</v>
      </c>
      <c r="C65">
        <v>90.8</v>
      </c>
    </row>
    <row r="66" spans="1:3">
      <c r="A66" s="416" t="s">
        <v>246</v>
      </c>
      <c r="B66" s="416" t="s">
        <v>291</v>
      </c>
      <c r="C66">
        <v>68.099999999999994</v>
      </c>
    </row>
    <row r="67" spans="1:3">
      <c r="A67" s="416" t="s">
        <v>246</v>
      </c>
      <c r="B67" s="416" t="s">
        <v>292</v>
      </c>
      <c r="C67">
        <v>68.099999999999994</v>
      </c>
    </row>
    <row r="68" spans="1:3">
      <c r="A68" s="416" t="s">
        <v>246</v>
      </c>
      <c r="B68" s="416" t="s">
        <v>293</v>
      </c>
      <c r="C68">
        <v>68.099999999999994</v>
      </c>
    </row>
    <row r="69" spans="1:3">
      <c r="A69" s="416" t="s">
        <v>246</v>
      </c>
      <c r="B69" s="416" t="s">
        <v>294</v>
      </c>
      <c r="C69">
        <v>90.8</v>
      </c>
    </row>
    <row r="70" spans="1:3">
      <c r="A70" s="416" t="s">
        <v>246</v>
      </c>
      <c r="B70" s="416" t="s">
        <v>295</v>
      </c>
      <c r="C70">
        <v>90.8</v>
      </c>
    </row>
    <row r="71" spans="1:3">
      <c r="A71" s="416" t="s">
        <v>246</v>
      </c>
      <c r="B71" s="416" t="s">
        <v>296</v>
      </c>
      <c r="C71">
        <v>90.8</v>
      </c>
    </row>
    <row r="72" spans="1:3">
      <c r="A72" s="416" t="s">
        <v>246</v>
      </c>
      <c r="B72" s="416" t="s">
        <v>297</v>
      </c>
      <c r="C72">
        <v>113.5</v>
      </c>
    </row>
    <row r="73" spans="1:3">
      <c r="A73" s="416" t="s">
        <v>246</v>
      </c>
      <c r="B73" s="416" t="s">
        <v>298</v>
      </c>
      <c r="C73">
        <v>68.099999999999994</v>
      </c>
    </row>
    <row r="74" spans="1:3">
      <c r="A74" s="416" t="s">
        <v>247</v>
      </c>
      <c r="B74" s="416" t="s">
        <v>287</v>
      </c>
      <c r="C74">
        <v>62</v>
      </c>
    </row>
    <row r="75" spans="1:3">
      <c r="A75" s="416" t="s">
        <v>247</v>
      </c>
      <c r="B75" s="416" t="s">
        <v>288</v>
      </c>
      <c r="C75">
        <v>93</v>
      </c>
    </row>
    <row r="76" spans="1:3">
      <c r="A76" s="416" t="s">
        <v>247</v>
      </c>
      <c r="B76" s="416" t="s">
        <v>289</v>
      </c>
      <c r="C76">
        <v>93</v>
      </c>
    </row>
    <row r="77" spans="1:3">
      <c r="A77" s="416" t="s">
        <v>247</v>
      </c>
      <c r="B77" s="416" t="s">
        <v>290</v>
      </c>
      <c r="C77">
        <v>67</v>
      </c>
    </row>
    <row r="78" spans="1:3">
      <c r="A78" s="416" t="s">
        <v>247</v>
      </c>
      <c r="B78" s="416" t="s">
        <v>291</v>
      </c>
      <c r="C78">
        <v>67.930000000000007</v>
      </c>
    </row>
    <row r="79" spans="1:3">
      <c r="A79" s="416" t="s">
        <v>247</v>
      </c>
      <c r="B79" s="416" t="s">
        <v>292</v>
      </c>
      <c r="C79">
        <v>16</v>
      </c>
    </row>
    <row r="80" spans="1:3">
      <c r="A80" s="416" t="s">
        <v>247</v>
      </c>
      <c r="B80" s="416" t="s">
        <v>293</v>
      </c>
      <c r="C80">
        <v>16</v>
      </c>
    </row>
    <row r="81" spans="1:3">
      <c r="A81" s="416" t="s">
        <v>247</v>
      </c>
      <c r="B81" s="416" t="s">
        <v>294</v>
      </c>
      <c r="C81">
        <v>0</v>
      </c>
    </row>
    <row r="82" spans="1:3">
      <c r="A82" s="416" t="s">
        <v>247</v>
      </c>
      <c r="B82" s="416" t="s">
        <v>295</v>
      </c>
      <c r="C82">
        <v>0</v>
      </c>
    </row>
    <row r="83" spans="1:3">
      <c r="A83" s="416" t="s">
        <v>247</v>
      </c>
      <c r="B83" s="416" t="s">
        <v>296</v>
      </c>
      <c r="C83">
        <v>0</v>
      </c>
    </row>
    <row r="84" spans="1:3">
      <c r="A84" s="416" t="s">
        <v>247</v>
      </c>
      <c r="B84" s="416" t="s">
        <v>297</v>
      </c>
      <c r="C84">
        <v>0</v>
      </c>
    </row>
    <row r="85" spans="1:3">
      <c r="A85" s="416" t="s">
        <v>247</v>
      </c>
      <c r="B85" s="416" t="s">
        <v>298</v>
      </c>
      <c r="C85">
        <v>0</v>
      </c>
    </row>
    <row r="86" spans="1:3">
      <c r="A86" s="416" t="s">
        <v>248</v>
      </c>
      <c r="B86" s="416" t="s">
        <v>287</v>
      </c>
      <c r="C86">
        <v>6352</v>
      </c>
    </row>
    <row r="87" spans="1:3">
      <c r="A87" s="416" t="s">
        <v>248</v>
      </c>
      <c r="B87" s="416" t="s">
        <v>288</v>
      </c>
      <c r="C87">
        <v>6002</v>
      </c>
    </row>
    <row r="88" spans="1:3">
      <c r="A88" s="416" t="s">
        <v>248</v>
      </c>
      <c r="B88" s="416" t="s">
        <v>289</v>
      </c>
      <c r="C88">
        <v>6352</v>
      </c>
    </row>
    <row r="89" spans="1:3">
      <c r="A89" s="416" t="s">
        <v>248</v>
      </c>
      <c r="B89" s="416" t="s">
        <v>290</v>
      </c>
      <c r="C89">
        <v>6861.6</v>
      </c>
    </row>
    <row r="90" spans="1:3">
      <c r="A90" s="416" t="s">
        <v>248</v>
      </c>
      <c r="B90" s="416" t="s">
        <v>291</v>
      </c>
      <c r="C90">
        <v>7164.8</v>
      </c>
    </row>
    <row r="91" spans="1:3">
      <c r="A91" s="416" t="s">
        <v>248</v>
      </c>
      <c r="B91" s="416" t="s">
        <v>292</v>
      </c>
      <c r="C91">
        <v>7188.8</v>
      </c>
    </row>
    <row r="92" spans="1:3">
      <c r="A92" s="416" t="s">
        <v>248</v>
      </c>
      <c r="B92" s="416" t="s">
        <v>293</v>
      </c>
      <c r="C92">
        <v>7625.5</v>
      </c>
    </row>
    <row r="93" spans="1:3">
      <c r="A93" s="416" t="s">
        <v>248</v>
      </c>
      <c r="B93" s="416" t="s">
        <v>294</v>
      </c>
      <c r="C93">
        <v>7614.32</v>
      </c>
    </row>
    <row r="94" spans="1:3">
      <c r="A94" s="416" t="s">
        <v>248</v>
      </c>
      <c r="B94" s="416" t="s">
        <v>295</v>
      </c>
      <c r="C94">
        <v>7418.3</v>
      </c>
    </row>
    <row r="95" spans="1:3">
      <c r="A95" s="416" t="s">
        <v>248</v>
      </c>
      <c r="B95" s="416" t="s">
        <v>296</v>
      </c>
      <c r="C95">
        <v>7683</v>
      </c>
    </row>
    <row r="96" spans="1:3">
      <c r="A96" s="416" t="s">
        <v>248</v>
      </c>
      <c r="B96" s="416" t="s">
        <v>297</v>
      </c>
      <c r="C96">
        <v>7911</v>
      </c>
    </row>
    <row r="97" spans="1:3">
      <c r="A97" s="416" t="s">
        <v>248</v>
      </c>
      <c r="B97" s="416" t="s">
        <v>298</v>
      </c>
      <c r="C97">
        <v>7868</v>
      </c>
    </row>
    <row r="98" spans="1:3">
      <c r="A98" s="416" t="s">
        <v>249</v>
      </c>
      <c r="B98" s="416" t="s">
        <v>287</v>
      </c>
      <c r="C98">
        <v>0</v>
      </c>
    </row>
    <row r="99" spans="1:3">
      <c r="A99" s="416" t="s">
        <v>249</v>
      </c>
      <c r="B99" s="416" t="s">
        <v>288</v>
      </c>
      <c r="C99">
        <v>8.001118</v>
      </c>
    </row>
    <row r="100" spans="1:3">
      <c r="A100" s="416" t="s">
        <v>249</v>
      </c>
      <c r="B100" s="416" t="s">
        <v>289</v>
      </c>
      <c r="C100">
        <v>4.9967439999999996</v>
      </c>
    </row>
    <row r="101" spans="1:3">
      <c r="A101" s="416" t="s">
        <v>249</v>
      </c>
      <c r="B101" s="416" t="s">
        <v>290</v>
      </c>
      <c r="C101">
        <v>3.3311624000000002</v>
      </c>
    </row>
    <row r="102" spans="1:3">
      <c r="A102" s="416" t="s">
        <v>249</v>
      </c>
      <c r="B102" s="416" t="s">
        <v>291</v>
      </c>
      <c r="C102">
        <v>3.3311624000000002</v>
      </c>
    </row>
    <row r="103" spans="1:3">
      <c r="A103" s="416" t="s">
        <v>249</v>
      </c>
      <c r="B103" s="416" t="s">
        <v>292</v>
      </c>
      <c r="C103">
        <v>4.9967439999999996</v>
      </c>
    </row>
    <row r="104" spans="1:3">
      <c r="A104" s="416" t="s">
        <v>249</v>
      </c>
      <c r="B104" s="416" t="s">
        <v>293</v>
      </c>
      <c r="C104">
        <v>0</v>
      </c>
    </row>
    <row r="105" spans="1:3">
      <c r="A105" s="416" t="s">
        <v>249</v>
      </c>
      <c r="B105" s="416" t="s">
        <v>294</v>
      </c>
      <c r="C105">
        <v>0</v>
      </c>
    </row>
    <row r="106" spans="1:3">
      <c r="A106" s="416" t="s">
        <v>249</v>
      </c>
      <c r="B106" s="416" t="s">
        <v>295</v>
      </c>
      <c r="C106">
        <v>0</v>
      </c>
    </row>
    <row r="107" spans="1:3">
      <c r="A107" s="416" t="s">
        <v>249</v>
      </c>
      <c r="B107" s="416" t="s">
        <v>296</v>
      </c>
      <c r="C107">
        <v>0</v>
      </c>
    </row>
    <row r="108" spans="1:3">
      <c r="A108" s="416" t="s">
        <v>249</v>
      </c>
      <c r="B108" s="416" t="s">
        <v>297</v>
      </c>
      <c r="C108">
        <v>0</v>
      </c>
    </row>
    <row r="109" spans="1:3">
      <c r="A109" s="416" t="s">
        <v>249</v>
      </c>
      <c r="B109" s="416" t="s">
        <v>298</v>
      </c>
      <c r="C109">
        <v>0</v>
      </c>
    </row>
    <row r="110" spans="1:3">
      <c r="A110" s="416" t="s">
        <v>250</v>
      </c>
      <c r="B110" s="416" t="s">
        <v>287</v>
      </c>
      <c r="C110">
        <v>0</v>
      </c>
    </row>
    <row r="111" spans="1:3">
      <c r="A111" s="416" t="s">
        <v>250</v>
      </c>
      <c r="B111" s="416" t="s">
        <v>288</v>
      </c>
      <c r="C111">
        <v>0</v>
      </c>
    </row>
    <row r="112" spans="1:3">
      <c r="A112" s="416" t="s">
        <v>250</v>
      </c>
      <c r="B112" s="416" t="s">
        <v>289</v>
      </c>
      <c r="C112">
        <v>0</v>
      </c>
    </row>
    <row r="113" spans="1:3">
      <c r="A113" s="416" t="s">
        <v>250</v>
      </c>
      <c r="B113" s="416" t="s">
        <v>290</v>
      </c>
      <c r="C113">
        <v>0</v>
      </c>
    </row>
    <row r="114" spans="1:3">
      <c r="A114" s="416" t="s">
        <v>250</v>
      </c>
      <c r="B114" s="416" t="s">
        <v>291</v>
      </c>
      <c r="C114">
        <v>0</v>
      </c>
    </row>
    <row r="115" spans="1:3">
      <c r="A115" s="416" t="s">
        <v>250</v>
      </c>
      <c r="B115" s="416" t="s">
        <v>292</v>
      </c>
      <c r="C115">
        <v>0</v>
      </c>
    </row>
    <row r="116" spans="1:3">
      <c r="A116" s="416" t="s">
        <v>250</v>
      </c>
      <c r="B116" s="416" t="s">
        <v>293</v>
      </c>
      <c r="C116">
        <v>0</v>
      </c>
    </row>
    <row r="117" spans="1:3">
      <c r="A117" s="416" t="s">
        <v>250</v>
      </c>
      <c r="B117" s="416" t="s">
        <v>294</v>
      </c>
      <c r="C117">
        <v>0</v>
      </c>
    </row>
    <row r="118" spans="1:3">
      <c r="A118" s="416" t="s">
        <v>250</v>
      </c>
      <c r="B118" s="416" t="s">
        <v>295</v>
      </c>
      <c r="C118">
        <v>0</v>
      </c>
    </row>
    <row r="119" spans="1:3">
      <c r="A119" s="416" t="s">
        <v>250</v>
      </c>
      <c r="B119" s="416" t="s">
        <v>296</v>
      </c>
      <c r="C119">
        <v>0</v>
      </c>
    </row>
    <row r="120" spans="1:3">
      <c r="A120" s="416" t="s">
        <v>250</v>
      </c>
      <c r="B120" s="416" t="s">
        <v>297</v>
      </c>
      <c r="C120">
        <v>0</v>
      </c>
    </row>
    <row r="121" spans="1:3">
      <c r="A121" s="416" t="s">
        <v>250</v>
      </c>
      <c r="B121" s="416" t="s">
        <v>298</v>
      </c>
      <c r="C121">
        <v>0</v>
      </c>
    </row>
    <row r="122" spans="1:3">
      <c r="A122" s="416" t="s">
        <v>251</v>
      </c>
      <c r="B122" s="416" t="s">
        <v>287</v>
      </c>
      <c r="C122">
        <v>0</v>
      </c>
    </row>
    <row r="123" spans="1:3">
      <c r="A123" s="416" t="s">
        <v>251</v>
      </c>
      <c r="B123" s="416" t="s">
        <v>288</v>
      </c>
      <c r="C123">
        <v>0</v>
      </c>
    </row>
    <row r="124" spans="1:3">
      <c r="A124" s="416" t="s">
        <v>251</v>
      </c>
      <c r="B124" s="416" t="s">
        <v>289</v>
      </c>
      <c r="C124">
        <v>0</v>
      </c>
    </row>
    <row r="125" spans="1:3">
      <c r="A125" s="416" t="s">
        <v>251</v>
      </c>
      <c r="B125" s="416" t="s">
        <v>290</v>
      </c>
      <c r="C125">
        <v>0</v>
      </c>
    </row>
    <row r="126" spans="1:3">
      <c r="A126" s="416" t="s">
        <v>251</v>
      </c>
      <c r="B126" s="416" t="s">
        <v>291</v>
      </c>
      <c r="C126">
        <v>0</v>
      </c>
    </row>
    <row r="127" spans="1:3">
      <c r="A127" s="416" t="s">
        <v>251</v>
      </c>
      <c r="B127" s="416" t="s">
        <v>292</v>
      </c>
      <c r="C127">
        <v>0</v>
      </c>
    </row>
    <row r="128" spans="1:3">
      <c r="A128" s="416" t="s">
        <v>251</v>
      </c>
      <c r="B128" s="416" t="s">
        <v>293</v>
      </c>
      <c r="C128">
        <v>0</v>
      </c>
    </row>
    <row r="129" spans="1:3">
      <c r="A129" s="416" t="s">
        <v>251</v>
      </c>
      <c r="B129" s="416" t="s">
        <v>294</v>
      </c>
      <c r="C129">
        <v>0</v>
      </c>
    </row>
    <row r="130" spans="1:3">
      <c r="A130" s="416" t="s">
        <v>251</v>
      </c>
      <c r="B130" s="416" t="s">
        <v>295</v>
      </c>
      <c r="C130">
        <v>0</v>
      </c>
    </row>
    <row r="131" spans="1:3">
      <c r="A131" s="416" t="s">
        <v>251</v>
      </c>
      <c r="B131" s="416" t="s">
        <v>296</v>
      </c>
      <c r="C131">
        <v>0</v>
      </c>
    </row>
    <row r="132" spans="1:3">
      <c r="A132" s="416" t="s">
        <v>251</v>
      </c>
      <c r="B132" s="416" t="s">
        <v>297</v>
      </c>
      <c r="C132">
        <v>0</v>
      </c>
    </row>
    <row r="133" spans="1:3">
      <c r="A133" s="416" t="s">
        <v>251</v>
      </c>
      <c r="B133" s="416" t="s">
        <v>298</v>
      </c>
      <c r="C133">
        <v>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E8717-B8A4-4745-A022-4BE4A027120E}">
  <sheetPr>
    <tabColor theme="4" tint="-0.249977111117893"/>
  </sheetPr>
  <dimension ref="B2:V19"/>
  <sheetViews>
    <sheetView topLeftCell="D1" workbookViewId="0">
      <selection activeCell="D4" sqref="D4:U15"/>
    </sheetView>
  </sheetViews>
  <sheetFormatPr defaultRowHeight="14.5"/>
  <cols>
    <col min="4" max="4" width="32.7265625" bestFit="1" customWidth="1"/>
    <col min="5" max="20" width="13.54296875" customWidth="1"/>
    <col min="21" max="21" width="13.453125" customWidth="1"/>
  </cols>
  <sheetData>
    <row r="2" spans="2:22" ht="15" customHeight="1">
      <c r="B2" s="273" t="s">
        <v>100</v>
      </c>
      <c r="C2" s="273"/>
      <c r="D2" s="273"/>
      <c r="E2" s="273"/>
      <c r="F2" s="273"/>
      <c r="G2" s="273"/>
      <c r="H2" s="273"/>
      <c r="I2" s="273"/>
      <c r="J2" s="273"/>
      <c r="K2" s="273"/>
      <c r="L2" s="273"/>
      <c r="M2" s="273"/>
      <c r="N2" s="273"/>
      <c r="O2" s="273"/>
      <c r="P2" s="273"/>
      <c r="Q2" s="273"/>
      <c r="R2" s="273"/>
      <c r="S2" s="273"/>
      <c r="T2" s="273"/>
      <c r="U2" s="273"/>
      <c r="V2" s="273"/>
    </row>
    <row r="3" spans="2:22" ht="15" customHeight="1">
      <c r="B3" s="273"/>
      <c r="C3" s="273"/>
      <c r="D3" s="273"/>
      <c r="E3" s="273"/>
      <c r="F3" s="273"/>
      <c r="G3" s="273"/>
      <c r="H3" s="273"/>
      <c r="I3" s="273"/>
      <c r="J3" s="273"/>
      <c r="K3" s="273"/>
      <c r="L3" s="273"/>
      <c r="M3" s="273"/>
      <c r="N3" s="273"/>
      <c r="O3" s="273"/>
      <c r="P3" s="273"/>
      <c r="Q3" s="273"/>
      <c r="R3" s="273"/>
      <c r="S3" s="273"/>
      <c r="T3" s="273"/>
      <c r="U3" s="273"/>
      <c r="V3" s="273"/>
    </row>
    <row r="4" spans="2:22" ht="19.5">
      <c r="D4" s="422" t="s">
        <v>254</v>
      </c>
      <c r="E4" s="423" t="s">
        <v>287</v>
      </c>
      <c r="F4" s="423" t="s">
        <v>288</v>
      </c>
      <c r="G4" s="423" t="s">
        <v>289</v>
      </c>
      <c r="H4" s="424" t="s">
        <v>179</v>
      </c>
      <c r="I4" s="423" t="s">
        <v>290</v>
      </c>
      <c r="J4" s="423" t="s">
        <v>291</v>
      </c>
      <c r="K4" s="423" t="s">
        <v>292</v>
      </c>
      <c r="L4" s="424" t="s">
        <v>180</v>
      </c>
      <c r="M4" s="423" t="s">
        <v>293</v>
      </c>
      <c r="N4" s="423" t="s">
        <v>294</v>
      </c>
      <c r="O4" s="423" t="s">
        <v>295</v>
      </c>
      <c r="P4" s="424" t="s">
        <v>181</v>
      </c>
      <c r="Q4" s="423" t="s">
        <v>296</v>
      </c>
      <c r="R4" s="423" t="s">
        <v>297</v>
      </c>
      <c r="S4" s="423" t="s">
        <v>298</v>
      </c>
      <c r="T4" s="424" t="s">
        <v>182</v>
      </c>
      <c r="U4" s="425" t="s">
        <v>96</v>
      </c>
    </row>
    <row r="5" spans="2:22" ht="19.5">
      <c r="D5" s="420" t="s">
        <v>241</v>
      </c>
      <c r="E5" s="65">
        <v>260</v>
      </c>
      <c r="F5" s="65">
        <v>283</v>
      </c>
      <c r="G5" s="65">
        <v>447</v>
      </c>
      <c r="H5" s="67">
        <f t="shared" ref="H5:H15" si="0">SUM(E5:G5)</f>
        <v>990</v>
      </c>
      <c r="I5" s="70">
        <v>587</v>
      </c>
      <c r="J5" s="70">
        <v>706</v>
      </c>
      <c r="K5" s="70">
        <v>857</v>
      </c>
      <c r="L5" s="75">
        <f>SUM(I5:K5)</f>
        <v>2150</v>
      </c>
      <c r="M5" s="68">
        <v>1301</v>
      </c>
      <c r="N5" s="68">
        <v>360</v>
      </c>
      <c r="O5" s="68">
        <v>179</v>
      </c>
      <c r="P5" s="77">
        <f t="shared" ref="P5:P15" si="1">SUM(M5:O5)</f>
        <v>1840</v>
      </c>
      <c r="Q5" s="68">
        <v>191</v>
      </c>
      <c r="R5" s="68">
        <v>149</v>
      </c>
      <c r="S5" s="201">
        <v>147</v>
      </c>
      <c r="T5" s="210">
        <f>SUM(Q5:S5)</f>
        <v>487</v>
      </c>
      <c r="U5" s="421">
        <f>SUM(H5,L5,P5,T5)</f>
        <v>5467</v>
      </c>
    </row>
    <row r="6" spans="2:22" ht="19.5">
      <c r="D6" s="420" t="s">
        <v>243</v>
      </c>
      <c r="E6" s="71">
        <v>3682.99</v>
      </c>
      <c r="F6" s="71">
        <v>3771.66</v>
      </c>
      <c r="G6" s="130">
        <v>2452.1999999999998</v>
      </c>
      <c r="H6" s="73">
        <f t="shared" si="0"/>
        <v>9906.8499999999985</v>
      </c>
      <c r="I6" s="71">
        <v>3497.66</v>
      </c>
      <c r="J6" s="72">
        <v>3258</v>
      </c>
      <c r="K6" s="72">
        <v>2972</v>
      </c>
      <c r="L6" s="74">
        <f>SUM(I6:K6)</f>
        <v>9727.66</v>
      </c>
      <c r="M6" s="65">
        <v>2786.89</v>
      </c>
      <c r="N6" s="80">
        <v>6836.44</v>
      </c>
      <c r="O6" s="71">
        <v>3507.53</v>
      </c>
      <c r="P6" s="67">
        <f t="shared" si="1"/>
        <v>13130.86</v>
      </c>
      <c r="Q6" s="72">
        <v>3782</v>
      </c>
      <c r="R6" s="72">
        <v>1868</v>
      </c>
      <c r="S6" s="65">
        <v>5893</v>
      </c>
      <c r="T6" s="210">
        <f t="shared" ref="T6:T15" si="2">SUM(Q6:S6)</f>
        <v>11543</v>
      </c>
      <c r="U6" s="421">
        <f t="shared" ref="U6:U15" si="3">SUM(H6,L6,P6,T6)</f>
        <v>44308.369999999995</v>
      </c>
    </row>
    <row r="7" spans="2:22" ht="19.5">
      <c r="D7" s="420" t="s">
        <v>242</v>
      </c>
      <c r="E7" s="68">
        <v>515</v>
      </c>
      <c r="F7" s="68">
        <v>529</v>
      </c>
      <c r="G7" s="68">
        <v>536</v>
      </c>
      <c r="H7" s="75">
        <f t="shared" si="0"/>
        <v>1580</v>
      </c>
      <c r="I7" s="68">
        <v>523</v>
      </c>
      <c r="J7" s="68">
        <v>562</v>
      </c>
      <c r="K7" s="68">
        <v>476</v>
      </c>
      <c r="L7" s="75">
        <f>SUM(I7:K7)</f>
        <v>1561</v>
      </c>
      <c r="M7" s="65">
        <v>493</v>
      </c>
      <c r="N7" s="65">
        <v>551</v>
      </c>
      <c r="O7" s="65">
        <v>522</v>
      </c>
      <c r="P7" s="67">
        <f t="shared" si="1"/>
        <v>1566</v>
      </c>
      <c r="Q7" s="65">
        <v>605</v>
      </c>
      <c r="R7" s="65">
        <v>590</v>
      </c>
      <c r="S7" s="65">
        <v>569</v>
      </c>
      <c r="T7" s="210">
        <f t="shared" si="2"/>
        <v>1764</v>
      </c>
      <c r="U7" s="421">
        <f t="shared" si="3"/>
        <v>6471</v>
      </c>
    </row>
    <row r="8" spans="2:22" ht="19.5">
      <c r="D8" s="420" t="s">
        <v>244</v>
      </c>
      <c r="E8" s="69">
        <v>4105.9949999999999</v>
      </c>
      <c r="F8" s="69">
        <v>4607.2</v>
      </c>
      <c r="G8" s="69">
        <v>4401.0349999999999</v>
      </c>
      <c r="H8" s="76">
        <f t="shared" si="0"/>
        <v>13114.23</v>
      </c>
      <c r="I8" s="69">
        <v>5404.53</v>
      </c>
      <c r="J8" s="69">
        <v>4492.1239999999998</v>
      </c>
      <c r="K8" s="195">
        <v>4499.5219999999999</v>
      </c>
      <c r="L8" s="74">
        <f>SUM(I8:K8)</f>
        <v>14396.175999999999</v>
      </c>
      <c r="M8" s="65">
        <v>4719.5</v>
      </c>
      <c r="N8" s="158">
        <v>5242.433</v>
      </c>
      <c r="O8" s="71">
        <v>8638.19</v>
      </c>
      <c r="P8" s="67">
        <f>SUM(M8:O8)</f>
        <v>18600.123</v>
      </c>
      <c r="Q8" s="196">
        <v>5384.9589999999998</v>
      </c>
      <c r="R8" s="71">
        <v>6465.52</v>
      </c>
      <c r="S8" s="196">
        <v>5874.259</v>
      </c>
      <c r="T8" s="210">
        <f t="shared" si="2"/>
        <v>17724.737999999998</v>
      </c>
      <c r="U8" s="421">
        <f t="shared" si="3"/>
        <v>63835.266999999993</v>
      </c>
    </row>
    <row r="9" spans="2:22" ht="19.5">
      <c r="D9" s="420" t="s">
        <v>245</v>
      </c>
      <c r="E9" s="68">
        <v>0</v>
      </c>
      <c r="F9" s="68">
        <v>0</v>
      </c>
      <c r="G9" s="68">
        <v>0</v>
      </c>
      <c r="H9" s="67">
        <f t="shared" si="0"/>
        <v>0</v>
      </c>
      <c r="I9" s="68">
        <v>0</v>
      </c>
      <c r="J9" s="68">
        <v>0</v>
      </c>
      <c r="K9" s="68">
        <v>0</v>
      </c>
      <c r="L9" s="75">
        <v>0</v>
      </c>
      <c r="M9" s="65">
        <v>0</v>
      </c>
      <c r="N9" s="65">
        <v>0</v>
      </c>
      <c r="O9" s="65">
        <v>0</v>
      </c>
      <c r="P9" s="67">
        <f t="shared" si="1"/>
        <v>0</v>
      </c>
      <c r="Q9" s="65">
        <v>0</v>
      </c>
      <c r="R9" s="65">
        <v>0</v>
      </c>
      <c r="S9" s="65">
        <v>0</v>
      </c>
      <c r="T9" s="210">
        <f t="shared" si="2"/>
        <v>0</v>
      </c>
      <c r="U9" s="421">
        <f t="shared" si="3"/>
        <v>0</v>
      </c>
    </row>
    <row r="10" spans="2:22" ht="19.5">
      <c r="D10" s="420" t="s">
        <v>246</v>
      </c>
      <c r="E10" s="68">
        <v>68.099999999999994</v>
      </c>
      <c r="F10" s="68">
        <v>90.8</v>
      </c>
      <c r="G10" s="68">
        <v>90.8</v>
      </c>
      <c r="H10" s="77">
        <f t="shared" si="0"/>
        <v>249.7</v>
      </c>
      <c r="I10" s="68">
        <v>90.8</v>
      </c>
      <c r="J10" s="68">
        <v>68.099999999999994</v>
      </c>
      <c r="K10" s="68">
        <v>68.099999999999994</v>
      </c>
      <c r="L10" s="77">
        <f t="shared" ref="L10:L15" si="4">SUM(I10:K10)</f>
        <v>226.99999999999997</v>
      </c>
      <c r="M10" s="65">
        <v>68.099999999999994</v>
      </c>
      <c r="N10" s="65">
        <v>90.8</v>
      </c>
      <c r="O10" s="65">
        <v>90.8</v>
      </c>
      <c r="P10" s="67">
        <f t="shared" si="1"/>
        <v>249.7</v>
      </c>
      <c r="Q10" s="65">
        <v>90.8</v>
      </c>
      <c r="R10" s="65">
        <v>113.5</v>
      </c>
      <c r="S10" s="65">
        <v>68.099999999999994</v>
      </c>
      <c r="T10" s="210">
        <f t="shared" si="2"/>
        <v>272.39999999999998</v>
      </c>
      <c r="U10" s="421">
        <f t="shared" si="3"/>
        <v>998.79999999999984</v>
      </c>
    </row>
    <row r="11" spans="2:22" ht="19.5">
      <c r="D11" s="420" t="s">
        <v>247</v>
      </c>
      <c r="E11" s="68">
        <v>62</v>
      </c>
      <c r="F11" s="68">
        <v>93</v>
      </c>
      <c r="G11" s="68">
        <v>93</v>
      </c>
      <c r="H11" s="77">
        <f t="shared" si="0"/>
        <v>248</v>
      </c>
      <c r="I11" s="68">
        <v>67</v>
      </c>
      <c r="J11" s="68">
        <v>67.930000000000007</v>
      </c>
      <c r="K11" s="68">
        <v>16</v>
      </c>
      <c r="L11" s="77">
        <f t="shared" si="4"/>
        <v>150.93</v>
      </c>
      <c r="M11" s="65">
        <v>16</v>
      </c>
      <c r="N11" s="65">
        <v>0</v>
      </c>
      <c r="O11" s="65">
        <v>0</v>
      </c>
      <c r="P11" s="67">
        <f t="shared" si="1"/>
        <v>16</v>
      </c>
      <c r="Q11" s="65">
        <v>0</v>
      </c>
      <c r="R11" s="65">
        <v>0</v>
      </c>
      <c r="S11" s="65">
        <v>0</v>
      </c>
      <c r="T11" s="210">
        <f t="shared" si="2"/>
        <v>0</v>
      </c>
      <c r="U11" s="421">
        <f t="shared" si="3"/>
        <v>414.93</v>
      </c>
    </row>
    <row r="12" spans="2:22" ht="19.5">
      <c r="D12" s="420" t="s">
        <v>248</v>
      </c>
      <c r="E12" s="78">
        <v>6352</v>
      </c>
      <c r="F12" s="79">
        <v>6002</v>
      </c>
      <c r="G12" s="79">
        <v>6352</v>
      </c>
      <c r="H12" s="75">
        <f t="shared" si="0"/>
        <v>18706</v>
      </c>
      <c r="I12" s="80">
        <v>6861.6</v>
      </c>
      <c r="J12" s="80">
        <v>7164.8</v>
      </c>
      <c r="K12" s="80">
        <v>7188.8</v>
      </c>
      <c r="L12" s="74">
        <f t="shared" si="4"/>
        <v>21215.200000000001</v>
      </c>
      <c r="M12" s="71">
        <v>7625.5</v>
      </c>
      <c r="N12" s="71">
        <v>7614.32</v>
      </c>
      <c r="O12" s="71">
        <v>7418.3</v>
      </c>
      <c r="P12" s="67">
        <f t="shared" si="1"/>
        <v>22658.12</v>
      </c>
      <c r="Q12" s="72">
        <v>7683</v>
      </c>
      <c r="R12" s="72">
        <v>7911</v>
      </c>
      <c r="S12" s="72">
        <v>7868</v>
      </c>
      <c r="T12" s="210">
        <f t="shared" si="2"/>
        <v>23462</v>
      </c>
      <c r="U12" s="421">
        <f t="shared" si="3"/>
        <v>86041.319999999992</v>
      </c>
    </row>
    <row r="13" spans="2:22" ht="19.5">
      <c r="D13" s="420" t="s">
        <v>249</v>
      </c>
      <c r="E13" s="68">
        <v>0</v>
      </c>
      <c r="F13" s="98">
        <v>8.001118</v>
      </c>
      <c r="G13" s="98">
        <v>4.9967439999999996</v>
      </c>
      <c r="H13" s="99">
        <f t="shared" si="0"/>
        <v>12.997862</v>
      </c>
      <c r="I13" s="100">
        <v>3.3311624000000002</v>
      </c>
      <c r="J13" s="100">
        <v>3.3311624000000002</v>
      </c>
      <c r="K13" s="98">
        <v>4.9967439999999996</v>
      </c>
      <c r="L13" s="99">
        <f t="shared" si="4"/>
        <v>11.6590688</v>
      </c>
      <c r="M13" s="65">
        <v>0</v>
      </c>
      <c r="N13" s="65">
        <v>0</v>
      </c>
      <c r="O13" s="65">
        <v>0</v>
      </c>
      <c r="P13" s="67">
        <f t="shared" si="1"/>
        <v>0</v>
      </c>
      <c r="Q13" s="65">
        <v>0</v>
      </c>
      <c r="R13" s="65">
        <v>0</v>
      </c>
      <c r="S13" s="65">
        <v>0</v>
      </c>
      <c r="T13" s="210">
        <f t="shared" si="2"/>
        <v>0</v>
      </c>
      <c r="U13" s="421">
        <f t="shared" si="3"/>
        <v>24.656930799999998</v>
      </c>
    </row>
    <row r="14" spans="2:22" ht="19.5">
      <c r="D14" s="420" t="s">
        <v>250</v>
      </c>
      <c r="E14" s="65">
        <v>0</v>
      </c>
      <c r="F14" s="65">
        <v>0</v>
      </c>
      <c r="G14" s="65">
        <v>0</v>
      </c>
      <c r="H14" s="67">
        <f t="shared" si="0"/>
        <v>0</v>
      </c>
      <c r="I14" s="65">
        <v>0</v>
      </c>
      <c r="J14" s="65">
        <v>0</v>
      </c>
      <c r="K14" s="65">
        <v>0</v>
      </c>
      <c r="L14" s="67">
        <f t="shared" si="4"/>
        <v>0</v>
      </c>
      <c r="M14" s="65">
        <v>0</v>
      </c>
      <c r="N14" s="65">
        <v>0</v>
      </c>
      <c r="O14" s="65">
        <v>0</v>
      </c>
      <c r="P14" s="67">
        <f t="shared" si="1"/>
        <v>0</v>
      </c>
      <c r="Q14" s="65">
        <v>0</v>
      </c>
      <c r="R14" s="65">
        <v>0</v>
      </c>
      <c r="S14" s="65">
        <v>0</v>
      </c>
      <c r="T14" s="210">
        <f t="shared" si="2"/>
        <v>0</v>
      </c>
      <c r="U14" s="421">
        <f t="shared" si="3"/>
        <v>0</v>
      </c>
    </row>
    <row r="15" spans="2:22" ht="19.5">
      <c r="D15" s="426" t="s">
        <v>251</v>
      </c>
      <c r="E15" s="83">
        <v>0</v>
      </c>
      <c r="F15" s="83">
        <v>0</v>
      </c>
      <c r="G15" s="83">
        <v>0</v>
      </c>
      <c r="H15" s="427">
        <f t="shared" si="0"/>
        <v>0</v>
      </c>
      <c r="I15" s="83">
        <v>0</v>
      </c>
      <c r="J15" s="83">
        <v>0</v>
      </c>
      <c r="K15" s="83">
        <v>0</v>
      </c>
      <c r="L15" s="427">
        <f t="shared" si="4"/>
        <v>0</v>
      </c>
      <c r="M15" s="83">
        <v>0</v>
      </c>
      <c r="N15" s="83">
        <v>0</v>
      </c>
      <c r="O15" s="83">
        <v>0</v>
      </c>
      <c r="P15" s="427">
        <f t="shared" si="1"/>
        <v>0</v>
      </c>
      <c r="Q15" s="83">
        <v>0</v>
      </c>
      <c r="R15" s="83">
        <v>0</v>
      </c>
      <c r="S15" s="83">
        <v>0</v>
      </c>
      <c r="T15" s="428">
        <f t="shared" si="2"/>
        <v>0</v>
      </c>
      <c r="U15" s="429">
        <f t="shared" si="3"/>
        <v>0</v>
      </c>
    </row>
    <row r="16" spans="2:22" ht="19.5">
      <c r="D16" s="18" t="s">
        <v>189</v>
      </c>
      <c r="E16" s="101">
        <f>SUM(E5:E15)</f>
        <v>15046.085000000001</v>
      </c>
      <c r="F16" s="101">
        <f t="shared" ref="F16:T16" si="5">SUM(F5:F15)</f>
        <v>15384.661118</v>
      </c>
      <c r="G16" s="101">
        <f t="shared" si="5"/>
        <v>14377.031744</v>
      </c>
      <c r="H16" s="73">
        <f t="shared" si="5"/>
        <v>44807.777861999995</v>
      </c>
      <c r="I16" s="101">
        <f t="shared" si="5"/>
        <v>17034.921162399998</v>
      </c>
      <c r="J16" s="101">
        <f t="shared" si="5"/>
        <v>16322.285162400001</v>
      </c>
      <c r="K16" s="101">
        <f t="shared" si="5"/>
        <v>16082.418744000002</v>
      </c>
      <c r="L16" s="73">
        <f t="shared" si="5"/>
        <v>49439.6250688</v>
      </c>
      <c r="M16" s="101">
        <f t="shared" si="5"/>
        <v>17009.989999999998</v>
      </c>
      <c r="N16" s="101">
        <f t="shared" si="5"/>
        <v>20694.992999999999</v>
      </c>
      <c r="O16" s="101">
        <f t="shared" si="5"/>
        <v>20355.82</v>
      </c>
      <c r="P16" s="73">
        <f t="shared" si="5"/>
        <v>58060.803</v>
      </c>
      <c r="Q16" s="101">
        <f t="shared" si="5"/>
        <v>17736.758999999998</v>
      </c>
      <c r="R16" s="101">
        <f t="shared" si="5"/>
        <v>17097.02</v>
      </c>
      <c r="S16" s="139">
        <f t="shared" si="5"/>
        <v>20419.359</v>
      </c>
      <c r="T16" s="73">
        <f t="shared" si="5"/>
        <v>55253.137999999999</v>
      </c>
      <c r="U16" s="73">
        <f>SUM(H5:H15,L5:L15,P5:P15,T5:T15)</f>
        <v>207561.34393080001</v>
      </c>
    </row>
    <row r="19" spans="10:10">
      <c r="J19" s="211"/>
    </row>
  </sheetData>
  <mergeCells count="4">
    <mergeCell ref="B2:O2"/>
    <mergeCell ref="P2:V2"/>
    <mergeCell ref="B3:O3"/>
    <mergeCell ref="P3:V3"/>
  </mergeCells>
  <pageMargins left="0.7" right="0.7" top="0.75" bottom="0.75" header="0.3" footer="0.3"/>
  <pageSetup orientation="portrait" r:id="rId1"/>
  <ignoredErrors>
    <ignoredError sqref="M16:O16 Q16:S16 I16:K16 E16:G16" formulaRange="1"/>
  </ignoredError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2AC3-A35A-4309-9BED-BF077DE6F241}">
  <dimension ref="A1:C181"/>
  <sheetViews>
    <sheetView topLeftCell="A144" workbookViewId="0">
      <selection activeCell="B2" sqref="B2"/>
    </sheetView>
  </sheetViews>
  <sheetFormatPr defaultRowHeight="14.5"/>
  <cols>
    <col min="1" max="1" width="23.7265625" bestFit="1" customWidth="1"/>
    <col min="2" max="2" width="11" bestFit="1" customWidth="1"/>
    <col min="3" max="3" width="11.81640625" bestFit="1" customWidth="1"/>
  </cols>
  <sheetData>
    <row r="1" spans="1:3">
      <c r="A1" t="s">
        <v>94</v>
      </c>
      <c r="B1" t="s">
        <v>305</v>
      </c>
      <c r="C1" t="s">
        <v>278</v>
      </c>
    </row>
    <row r="2" spans="1:3">
      <c r="A2" s="416" t="s">
        <v>95</v>
      </c>
      <c r="B2" s="439" t="s">
        <v>287</v>
      </c>
      <c r="C2">
        <v>1538721</v>
      </c>
    </row>
    <row r="3" spans="1:3">
      <c r="A3" s="416" t="s">
        <v>95</v>
      </c>
      <c r="B3" s="416" t="s">
        <v>288</v>
      </c>
      <c r="C3">
        <v>1375521</v>
      </c>
    </row>
    <row r="4" spans="1:3">
      <c r="A4" s="416" t="s">
        <v>95</v>
      </c>
      <c r="B4" s="416" t="s">
        <v>289</v>
      </c>
      <c r="C4">
        <v>1642848</v>
      </c>
    </row>
    <row r="5" spans="1:3">
      <c r="A5" s="416" t="s">
        <v>95</v>
      </c>
      <c r="B5" s="416" t="s">
        <v>290</v>
      </c>
      <c r="C5">
        <v>1552803.82</v>
      </c>
    </row>
    <row r="6" spans="1:3">
      <c r="A6" s="416" t="s">
        <v>95</v>
      </c>
      <c r="B6" s="416" t="s">
        <v>291</v>
      </c>
      <c r="C6">
        <v>1853439.34</v>
      </c>
    </row>
    <row r="7" spans="1:3">
      <c r="A7" s="416" t="s">
        <v>95</v>
      </c>
      <c r="B7" s="416" t="s">
        <v>292</v>
      </c>
      <c r="C7">
        <v>1847276.277</v>
      </c>
    </row>
    <row r="8" spans="1:3">
      <c r="A8" s="416" t="s">
        <v>95</v>
      </c>
      <c r="B8" s="416" t="s">
        <v>293</v>
      </c>
      <c r="C8">
        <v>1763802</v>
      </c>
    </row>
    <row r="9" spans="1:3">
      <c r="A9" s="416" t="s">
        <v>95</v>
      </c>
      <c r="B9" s="416" t="s">
        <v>294</v>
      </c>
      <c r="C9">
        <v>1450861</v>
      </c>
    </row>
    <row r="10" spans="1:3">
      <c r="A10" s="416" t="s">
        <v>95</v>
      </c>
      <c r="B10" s="416" t="s">
        <v>295</v>
      </c>
      <c r="C10">
        <v>1479773.74</v>
      </c>
    </row>
    <row r="11" spans="1:3">
      <c r="A11" s="416" t="s">
        <v>95</v>
      </c>
      <c r="B11" s="416" t="s">
        <v>296</v>
      </c>
      <c r="C11">
        <v>1441289.88</v>
      </c>
    </row>
    <row r="12" spans="1:3">
      <c r="A12" s="416" t="s">
        <v>95</v>
      </c>
      <c r="B12" s="416" t="s">
        <v>297</v>
      </c>
      <c r="C12">
        <v>1488070.34</v>
      </c>
    </row>
    <row r="13" spans="1:3">
      <c r="A13" s="416" t="s">
        <v>95</v>
      </c>
      <c r="B13" s="416" t="s">
        <v>298</v>
      </c>
      <c r="C13">
        <v>2400929.92</v>
      </c>
    </row>
    <row r="14" spans="1:3">
      <c r="A14" s="416" t="s">
        <v>211</v>
      </c>
      <c r="B14" s="416" t="s">
        <v>287</v>
      </c>
      <c r="C14">
        <v>16267970</v>
      </c>
    </row>
    <row r="15" spans="1:3">
      <c r="A15" s="416" t="s">
        <v>211</v>
      </c>
      <c r="B15" s="416" t="s">
        <v>288</v>
      </c>
      <c r="C15">
        <v>15490490.6</v>
      </c>
    </row>
    <row r="16" spans="1:3">
      <c r="A16" s="416" t="s">
        <v>211</v>
      </c>
      <c r="B16" s="416" t="s">
        <v>289</v>
      </c>
      <c r="C16">
        <v>16521250</v>
      </c>
    </row>
    <row r="17" spans="1:3">
      <c r="A17" s="416" t="s">
        <v>211</v>
      </c>
      <c r="B17" s="416" t="s">
        <v>290</v>
      </c>
      <c r="C17">
        <v>18037443.170000002</v>
      </c>
    </row>
    <row r="18" spans="1:3">
      <c r="A18" s="416" t="s">
        <v>211</v>
      </c>
      <c r="B18" s="416" t="s">
        <v>291</v>
      </c>
      <c r="C18">
        <v>22429609</v>
      </c>
    </row>
    <row r="19" spans="1:3">
      <c r="A19" s="416" t="s">
        <v>211</v>
      </c>
      <c r="B19" s="416" t="s">
        <v>292</v>
      </c>
      <c r="C19">
        <v>17676236.09</v>
      </c>
    </row>
    <row r="20" spans="1:3">
      <c r="A20" s="416" t="s">
        <v>211</v>
      </c>
      <c r="B20" s="416" t="s">
        <v>293</v>
      </c>
      <c r="C20">
        <v>20087310</v>
      </c>
    </row>
    <row r="21" spans="1:3">
      <c r="A21" s="416" t="s">
        <v>211</v>
      </c>
      <c r="B21" s="416" t="s">
        <v>294</v>
      </c>
      <c r="C21">
        <v>18839572</v>
      </c>
    </row>
    <row r="22" spans="1:3">
      <c r="A22" s="416" t="s">
        <v>211</v>
      </c>
      <c r="B22" s="416" t="s">
        <v>295</v>
      </c>
      <c r="C22">
        <v>17234379</v>
      </c>
    </row>
    <row r="23" spans="1:3">
      <c r="A23" s="416" t="s">
        <v>211</v>
      </c>
      <c r="B23" s="416" t="s">
        <v>296</v>
      </c>
      <c r="C23">
        <v>19262989</v>
      </c>
    </row>
    <row r="24" spans="1:3">
      <c r="A24" s="416" t="s">
        <v>211</v>
      </c>
      <c r="B24" s="416" t="s">
        <v>297</v>
      </c>
      <c r="C24">
        <v>17844464</v>
      </c>
    </row>
    <row r="25" spans="1:3">
      <c r="A25" s="416" t="s">
        <v>211</v>
      </c>
      <c r="B25" s="416" t="s">
        <v>298</v>
      </c>
      <c r="C25">
        <v>16207704</v>
      </c>
    </row>
    <row r="26" spans="1:3">
      <c r="A26" s="416" t="s">
        <v>165</v>
      </c>
      <c r="B26" s="416" t="s">
        <v>287</v>
      </c>
      <c r="C26">
        <v>3401550</v>
      </c>
    </row>
    <row r="27" spans="1:3">
      <c r="A27" s="416" t="s">
        <v>165</v>
      </c>
      <c r="B27" s="416" t="s">
        <v>288</v>
      </c>
      <c r="C27">
        <v>1161930.6000000001</v>
      </c>
    </row>
    <row r="28" spans="1:3">
      <c r="A28" s="416" t="s">
        <v>165</v>
      </c>
      <c r="B28" s="416" t="s">
        <v>289</v>
      </c>
      <c r="C28">
        <v>1239010</v>
      </c>
    </row>
    <row r="29" spans="1:3">
      <c r="A29" s="416" t="s">
        <v>165</v>
      </c>
      <c r="B29" s="416" t="s">
        <v>290</v>
      </c>
      <c r="C29">
        <v>606750</v>
      </c>
    </row>
    <row r="30" spans="1:3">
      <c r="A30" s="416" t="s">
        <v>165</v>
      </c>
      <c r="B30" s="416" t="s">
        <v>291</v>
      </c>
      <c r="C30">
        <v>877270</v>
      </c>
    </row>
    <row r="31" spans="1:3">
      <c r="A31" s="416" t="s">
        <v>165</v>
      </c>
      <c r="B31" s="416" t="s">
        <v>292</v>
      </c>
      <c r="C31">
        <v>1391316.0899999999</v>
      </c>
    </row>
    <row r="32" spans="1:3">
      <c r="A32" s="416" t="s">
        <v>165</v>
      </c>
      <c r="B32" s="416" t="s">
        <v>293</v>
      </c>
      <c r="C32">
        <v>1202170</v>
      </c>
    </row>
    <row r="33" spans="1:3">
      <c r="A33" s="416" t="s">
        <v>165</v>
      </c>
      <c r="B33" s="416" t="s">
        <v>294</v>
      </c>
      <c r="C33">
        <v>499780</v>
      </c>
    </row>
    <row r="34" spans="1:3">
      <c r="A34" s="416" t="s">
        <v>165</v>
      </c>
      <c r="B34" s="416" t="s">
        <v>295</v>
      </c>
      <c r="C34">
        <v>740640</v>
      </c>
    </row>
    <row r="35" spans="1:3">
      <c r="A35" s="416" t="s">
        <v>165</v>
      </c>
      <c r="B35" s="416" t="s">
        <v>296</v>
      </c>
      <c r="C35">
        <v>1271900</v>
      </c>
    </row>
    <row r="36" spans="1:3">
      <c r="A36" s="416" t="s">
        <v>165</v>
      </c>
      <c r="B36" s="416" t="s">
        <v>297</v>
      </c>
      <c r="C36">
        <v>1661330</v>
      </c>
    </row>
    <row r="37" spans="1:3">
      <c r="A37" s="416" t="s">
        <v>165</v>
      </c>
      <c r="B37" s="416" t="s">
        <v>298</v>
      </c>
      <c r="C37">
        <v>1576800</v>
      </c>
    </row>
    <row r="38" spans="1:3">
      <c r="A38" s="416" t="s">
        <v>164</v>
      </c>
      <c r="B38" s="416" t="s">
        <v>287</v>
      </c>
      <c r="C38">
        <v>12295020</v>
      </c>
    </row>
    <row r="39" spans="1:3">
      <c r="A39" s="416" t="s">
        <v>164</v>
      </c>
      <c r="B39" s="416" t="s">
        <v>288</v>
      </c>
      <c r="C39">
        <v>13378300</v>
      </c>
    </row>
    <row r="40" spans="1:3">
      <c r="A40" s="416" t="s">
        <v>164</v>
      </c>
      <c r="B40" s="416" t="s">
        <v>289</v>
      </c>
      <c r="C40">
        <v>12997400</v>
      </c>
    </row>
    <row r="41" spans="1:3">
      <c r="A41" s="416" t="s">
        <v>164</v>
      </c>
      <c r="B41" s="416" t="s">
        <v>290</v>
      </c>
      <c r="C41">
        <v>12949093.17</v>
      </c>
    </row>
    <row r="42" spans="1:3">
      <c r="A42" s="416" t="s">
        <v>164</v>
      </c>
      <c r="B42" s="416" t="s">
        <v>291</v>
      </c>
      <c r="C42">
        <v>18893339</v>
      </c>
    </row>
    <row r="43" spans="1:3">
      <c r="A43" s="416" t="s">
        <v>164</v>
      </c>
      <c r="B43" s="416" t="s">
        <v>292</v>
      </c>
      <c r="C43">
        <v>13134920</v>
      </c>
    </row>
    <row r="44" spans="1:3">
      <c r="A44" s="416" t="s">
        <v>164</v>
      </c>
      <c r="B44" s="416" t="s">
        <v>293</v>
      </c>
      <c r="C44">
        <v>14341050</v>
      </c>
    </row>
    <row r="45" spans="1:3">
      <c r="A45" s="416" t="s">
        <v>164</v>
      </c>
      <c r="B45" s="416" t="s">
        <v>294</v>
      </c>
      <c r="C45">
        <v>15014186</v>
      </c>
    </row>
    <row r="46" spans="1:3">
      <c r="A46" s="416" t="s">
        <v>164</v>
      </c>
      <c r="B46" s="416" t="s">
        <v>295</v>
      </c>
      <c r="C46">
        <v>13540614</v>
      </c>
    </row>
    <row r="47" spans="1:3">
      <c r="A47" s="416" t="s">
        <v>164</v>
      </c>
      <c r="B47" s="416" t="s">
        <v>296</v>
      </c>
      <c r="C47">
        <v>15001770</v>
      </c>
    </row>
    <row r="48" spans="1:3">
      <c r="A48" s="416" t="s">
        <v>164</v>
      </c>
      <c r="B48" s="416" t="s">
        <v>297</v>
      </c>
      <c r="C48">
        <v>12920382</v>
      </c>
    </row>
    <row r="49" spans="1:3">
      <c r="A49" s="416" t="s">
        <v>164</v>
      </c>
      <c r="B49" s="416" t="s">
        <v>298</v>
      </c>
      <c r="C49">
        <v>13233014</v>
      </c>
    </row>
    <row r="50" spans="1:3">
      <c r="A50" s="416" t="s">
        <v>174</v>
      </c>
      <c r="B50" s="416" t="s">
        <v>287</v>
      </c>
      <c r="C50">
        <v>0</v>
      </c>
    </row>
    <row r="51" spans="1:3">
      <c r="A51" s="416" t="s">
        <v>174</v>
      </c>
      <c r="B51" s="416" t="s">
        <v>288</v>
      </c>
      <c r="C51">
        <v>0</v>
      </c>
    </row>
    <row r="52" spans="1:3">
      <c r="A52" s="416" t="s">
        <v>174</v>
      </c>
      <c r="B52" s="416" t="s">
        <v>289</v>
      </c>
      <c r="C52">
        <v>0</v>
      </c>
    </row>
    <row r="53" spans="1:3">
      <c r="A53" s="416" t="s">
        <v>174</v>
      </c>
      <c r="B53" s="416" t="s">
        <v>290</v>
      </c>
      <c r="C53">
        <v>818000</v>
      </c>
    </row>
    <row r="54" spans="1:3">
      <c r="A54" s="416" t="s">
        <v>174</v>
      </c>
      <c r="B54" s="416" t="s">
        <v>291</v>
      </c>
      <c r="C54">
        <v>30000</v>
      </c>
    </row>
    <row r="55" spans="1:3">
      <c r="A55" s="416" t="s">
        <v>174</v>
      </c>
      <c r="B55" s="416" t="s">
        <v>292</v>
      </c>
      <c r="C55">
        <v>51000</v>
      </c>
    </row>
    <row r="56" spans="1:3">
      <c r="A56" s="416" t="s">
        <v>174</v>
      </c>
      <c r="B56" s="416" t="s">
        <v>293</v>
      </c>
      <c r="C56">
        <v>44580</v>
      </c>
    </row>
    <row r="57" spans="1:3">
      <c r="A57" s="416" t="s">
        <v>174</v>
      </c>
      <c r="B57" s="416" t="s">
        <v>294</v>
      </c>
      <c r="C57">
        <v>647286</v>
      </c>
    </row>
    <row r="58" spans="1:3">
      <c r="A58" s="416" t="s">
        <v>174</v>
      </c>
      <c r="B58" s="416" t="s">
        <v>295</v>
      </c>
      <c r="C58">
        <v>364415</v>
      </c>
    </row>
    <row r="59" spans="1:3">
      <c r="A59" s="416" t="s">
        <v>174</v>
      </c>
      <c r="B59" s="416" t="s">
        <v>296</v>
      </c>
      <c r="C59">
        <v>900499</v>
      </c>
    </row>
    <row r="60" spans="1:3">
      <c r="A60" s="416" t="s">
        <v>174</v>
      </c>
      <c r="B60" s="416" t="s">
        <v>297</v>
      </c>
      <c r="C60">
        <v>625982</v>
      </c>
    </row>
    <row r="61" spans="1:3">
      <c r="A61" s="416" t="s">
        <v>174</v>
      </c>
      <c r="B61" s="416" t="s">
        <v>298</v>
      </c>
      <c r="C61">
        <v>403150</v>
      </c>
    </row>
    <row r="62" spans="1:3">
      <c r="A62" s="416" t="s">
        <v>166</v>
      </c>
      <c r="B62" s="416" t="s">
        <v>287</v>
      </c>
      <c r="C62">
        <v>571400</v>
      </c>
    </row>
    <row r="63" spans="1:3">
      <c r="A63" s="416" t="s">
        <v>166</v>
      </c>
      <c r="B63" s="416" t="s">
        <v>288</v>
      </c>
      <c r="C63">
        <v>950260</v>
      </c>
    </row>
    <row r="64" spans="1:3">
      <c r="A64" s="416" t="s">
        <v>166</v>
      </c>
      <c r="B64" s="416" t="s">
        <v>289</v>
      </c>
      <c r="C64">
        <v>2284840</v>
      </c>
    </row>
    <row r="65" spans="1:3">
      <c r="A65" s="416" t="s">
        <v>166</v>
      </c>
      <c r="B65" s="416" t="s">
        <v>290</v>
      </c>
      <c r="C65">
        <v>3663600</v>
      </c>
    </row>
    <row r="66" spans="1:3">
      <c r="A66" s="416" t="s">
        <v>166</v>
      </c>
      <c r="B66" s="416" t="s">
        <v>291</v>
      </c>
      <c r="C66">
        <v>2629000</v>
      </c>
    </row>
    <row r="67" spans="1:3">
      <c r="A67" s="416" t="s">
        <v>166</v>
      </c>
      <c r="B67" s="416" t="s">
        <v>292</v>
      </c>
      <c r="C67">
        <v>3099000</v>
      </c>
    </row>
    <row r="68" spans="1:3">
      <c r="A68" s="416" t="s">
        <v>166</v>
      </c>
      <c r="B68" s="416" t="s">
        <v>293</v>
      </c>
      <c r="C68">
        <v>4499510</v>
      </c>
    </row>
    <row r="69" spans="1:3">
      <c r="A69" s="416" t="s">
        <v>166</v>
      </c>
      <c r="B69" s="416" t="s">
        <v>294</v>
      </c>
      <c r="C69">
        <v>2678320</v>
      </c>
    </row>
    <row r="70" spans="1:3">
      <c r="A70" s="416" t="s">
        <v>166</v>
      </c>
      <c r="B70" s="416" t="s">
        <v>295</v>
      </c>
      <c r="C70">
        <v>2588710</v>
      </c>
    </row>
    <row r="71" spans="1:3">
      <c r="A71" s="416" t="s">
        <v>166</v>
      </c>
      <c r="B71" s="416" t="s">
        <v>296</v>
      </c>
      <c r="C71">
        <v>2088820</v>
      </c>
    </row>
    <row r="72" spans="1:3">
      <c r="A72" s="416" t="s">
        <v>166</v>
      </c>
      <c r="B72" s="416" t="s">
        <v>297</v>
      </c>
      <c r="C72">
        <v>2636770</v>
      </c>
    </row>
    <row r="73" spans="1:3">
      <c r="A73" s="416" t="s">
        <v>166</v>
      </c>
      <c r="B73" s="416" t="s">
        <v>298</v>
      </c>
      <c r="C73">
        <v>994740</v>
      </c>
    </row>
    <row r="74" spans="1:3">
      <c r="A74" s="416" t="s">
        <v>163</v>
      </c>
      <c r="B74" s="416" t="s">
        <v>287</v>
      </c>
      <c r="C74">
        <v>799253.53</v>
      </c>
    </row>
    <row r="75" spans="1:3">
      <c r="A75" s="416" t="s">
        <v>163</v>
      </c>
      <c r="B75" s="416" t="s">
        <v>288</v>
      </c>
      <c r="C75">
        <v>484550.88</v>
      </c>
    </row>
    <row r="76" spans="1:3">
      <c r="A76" s="416" t="s">
        <v>163</v>
      </c>
      <c r="B76" s="416" t="s">
        <v>289</v>
      </c>
      <c r="C76">
        <v>540112.67000000004</v>
      </c>
    </row>
    <row r="77" spans="1:3">
      <c r="A77" s="416" t="s">
        <v>163</v>
      </c>
      <c r="B77" s="416" t="s">
        <v>290</v>
      </c>
      <c r="C77">
        <v>611248.80000000005</v>
      </c>
    </row>
    <row r="78" spans="1:3">
      <c r="A78" s="416" t="s">
        <v>163</v>
      </c>
      <c r="B78" s="416" t="s">
        <v>291</v>
      </c>
      <c r="C78">
        <v>461834.31</v>
      </c>
    </row>
    <row r="79" spans="1:3">
      <c r="A79" s="416" t="s">
        <v>163</v>
      </c>
      <c r="B79" s="416" t="s">
        <v>292</v>
      </c>
      <c r="C79">
        <v>571511</v>
      </c>
    </row>
    <row r="80" spans="1:3">
      <c r="A80" s="416" t="s">
        <v>163</v>
      </c>
      <c r="B80" s="416" t="s">
        <v>293</v>
      </c>
      <c r="C80">
        <v>670990</v>
      </c>
    </row>
    <row r="81" spans="1:3">
      <c r="A81" s="416" t="s">
        <v>163</v>
      </c>
      <c r="B81" s="416" t="s">
        <v>294</v>
      </c>
      <c r="C81">
        <v>501031</v>
      </c>
    </row>
    <row r="82" spans="1:3">
      <c r="A82" s="416" t="s">
        <v>163</v>
      </c>
      <c r="B82" s="416" t="s">
        <v>295</v>
      </c>
      <c r="C82">
        <v>603377.89</v>
      </c>
    </row>
    <row r="83" spans="1:3">
      <c r="A83" s="416" t="s">
        <v>163</v>
      </c>
      <c r="B83" s="416" t="s">
        <v>296</v>
      </c>
      <c r="C83">
        <v>509344</v>
      </c>
    </row>
    <row r="84" spans="1:3">
      <c r="A84" s="416" t="s">
        <v>163</v>
      </c>
      <c r="B84" s="416" t="s">
        <v>297</v>
      </c>
      <c r="C84">
        <v>436719</v>
      </c>
    </row>
    <row r="85" spans="1:3">
      <c r="A85" s="416" t="s">
        <v>163</v>
      </c>
      <c r="B85" s="416" t="s">
        <v>298</v>
      </c>
      <c r="C85">
        <v>747143.77</v>
      </c>
    </row>
    <row r="86" spans="1:3">
      <c r="A86" s="416" t="s">
        <v>33</v>
      </c>
      <c r="B86" s="416" t="s">
        <v>287</v>
      </c>
      <c r="C86">
        <v>160152</v>
      </c>
    </row>
    <row r="87" spans="1:3">
      <c r="A87" s="416" t="s">
        <v>33</v>
      </c>
      <c r="B87" s="416" t="s">
        <v>288</v>
      </c>
      <c r="C87">
        <v>135070</v>
      </c>
    </row>
    <row r="88" spans="1:3">
      <c r="A88" s="416" t="s">
        <v>33</v>
      </c>
      <c r="B88" s="416" t="s">
        <v>289</v>
      </c>
      <c r="C88">
        <v>146717</v>
      </c>
    </row>
    <row r="89" spans="1:3">
      <c r="A89" s="416" t="s">
        <v>33</v>
      </c>
      <c r="B89" s="416" t="s">
        <v>290</v>
      </c>
      <c r="C89">
        <v>165524</v>
      </c>
    </row>
    <row r="90" spans="1:3">
      <c r="A90" s="416" t="s">
        <v>33</v>
      </c>
      <c r="B90" s="416" t="s">
        <v>291</v>
      </c>
      <c r="C90">
        <v>174042</v>
      </c>
    </row>
    <row r="91" spans="1:3">
      <c r="A91" s="416" t="s">
        <v>33</v>
      </c>
      <c r="B91" s="416" t="s">
        <v>292</v>
      </c>
      <c r="C91">
        <v>174392</v>
      </c>
    </row>
    <row r="92" spans="1:3">
      <c r="A92" s="416" t="s">
        <v>33</v>
      </c>
      <c r="B92" s="416" t="s">
        <v>293</v>
      </c>
      <c r="C92">
        <v>171262</v>
      </c>
    </row>
    <row r="93" spans="1:3">
      <c r="A93" s="416" t="s">
        <v>33</v>
      </c>
      <c r="B93" s="416" t="s">
        <v>294</v>
      </c>
      <c r="C93">
        <v>167839</v>
      </c>
    </row>
    <row r="94" spans="1:3">
      <c r="A94" s="416" t="s">
        <v>33</v>
      </c>
      <c r="B94" s="416" t="s">
        <v>295</v>
      </c>
      <c r="C94">
        <v>182227</v>
      </c>
    </row>
    <row r="95" spans="1:3">
      <c r="A95" s="416" t="s">
        <v>33</v>
      </c>
      <c r="B95" s="416" t="s">
        <v>296</v>
      </c>
      <c r="C95">
        <v>175788</v>
      </c>
    </row>
    <row r="96" spans="1:3">
      <c r="A96" s="416" t="s">
        <v>33</v>
      </c>
      <c r="B96" s="416" t="s">
        <v>297</v>
      </c>
      <c r="C96">
        <v>172928</v>
      </c>
    </row>
    <row r="97" spans="1:3">
      <c r="A97" s="416" t="s">
        <v>33</v>
      </c>
      <c r="B97" s="416" t="s">
        <v>298</v>
      </c>
      <c r="C97">
        <v>165082</v>
      </c>
    </row>
    <row r="98" spans="1:3">
      <c r="A98" s="416" t="s">
        <v>165</v>
      </c>
      <c r="B98" s="416" t="s">
        <v>287</v>
      </c>
      <c r="C98">
        <v>160152</v>
      </c>
    </row>
    <row r="99" spans="1:3">
      <c r="A99" s="416" t="s">
        <v>165</v>
      </c>
      <c r="B99" s="416" t="s">
        <v>288</v>
      </c>
      <c r="C99">
        <v>135070</v>
      </c>
    </row>
    <row r="100" spans="1:3">
      <c r="A100" s="416" t="s">
        <v>165</v>
      </c>
      <c r="B100" s="416" t="s">
        <v>289</v>
      </c>
      <c r="C100">
        <v>146717</v>
      </c>
    </row>
    <row r="101" spans="1:3">
      <c r="A101" s="416" t="s">
        <v>165</v>
      </c>
      <c r="B101" s="416" t="s">
        <v>290</v>
      </c>
      <c r="C101">
        <v>165524</v>
      </c>
    </row>
    <row r="102" spans="1:3">
      <c r="A102" s="416" t="s">
        <v>165</v>
      </c>
      <c r="B102" s="416" t="s">
        <v>291</v>
      </c>
      <c r="C102">
        <v>174042</v>
      </c>
    </row>
    <row r="103" spans="1:3">
      <c r="A103" s="416" t="s">
        <v>165</v>
      </c>
      <c r="B103" s="416" t="s">
        <v>292</v>
      </c>
      <c r="C103">
        <v>174392</v>
      </c>
    </row>
    <row r="104" spans="1:3">
      <c r="A104" s="416" t="s">
        <v>165</v>
      </c>
      <c r="B104" s="416" t="s">
        <v>293</v>
      </c>
      <c r="C104">
        <v>171262</v>
      </c>
    </row>
    <row r="105" spans="1:3">
      <c r="A105" s="416" t="s">
        <v>165</v>
      </c>
      <c r="B105" s="416" t="s">
        <v>294</v>
      </c>
      <c r="C105">
        <v>167839</v>
      </c>
    </row>
    <row r="106" spans="1:3">
      <c r="A106" s="416" t="s">
        <v>165</v>
      </c>
      <c r="B106" s="416" t="s">
        <v>295</v>
      </c>
      <c r="C106">
        <v>182227</v>
      </c>
    </row>
    <row r="107" spans="1:3">
      <c r="A107" s="416" t="s">
        <v>165</v>
      </c>
      <c r="B107" s="416" t="s">
        <v>296</v>
      </c>
      <c r="C107">
        <v>175788</v>
      </c>
    </row>
    <row r="108" spans="1:3">
      <c r="A108" s="416" t="s">
        <v>165</v>
      </c>
      <c r="B108" s="416" t="s">
        <v>297</v>
      </c>
      <c r="C108">
        <v>172928</v>
      </c>
    </row>
    <row r="109" spans="1:3">
      <c r="A109" s="416" t="s">
        <v>165</v>
      </c>
      <c r="B109" s="416" t="s">
        <v>298</v>
      </c>
      <c r="C109">
        <v>165082</v>
      </c>
    </row>
    <row r="110" spans="1:3">
      <c r="A110" s="416" t="s">
        <v>164</v>
      </c>
      <c r="B110" s="416" t="s">
        <v>287</v>
      </c>
      <c r="C110">
        <v>0</v>
      </c>
    </row>
    <row r="111" spans="1:3">
      <c r="A111" s="416" t="s">
        <v>164</v>
      </c>
      <c r="B111" s="416" t="s">
        <v>288</v>
      </c>
      <c r="C111">
        <v>0</v>
      </c>
    </row>
    <row r="112" spans="1:3">
      <c r="A112" s="416" t="s">
        <v>164</v>
      </c>
      <c r="B112" s="416" t="s">
        <v>289</v>
      </c>
      <c r="C112">
        <v>0</v>
      </c>
    </row>
    <row r="113" spans="1:3">
      <c r="A113" s="416" t="s">
        <v>164</v>
      </c>
      <c r="B113" s="416" t="s">
        <v>290</v>
      </c>
      <c r="C113">
        <v>0</v>
      </c>
    </row>
    <row r="114" spans="1:3">
      <c r="A114" s="416" t="s">
        <v>164</v>
      </c>
      <c r="B114" s="416" t="s">
        <v>291</v>
      </c>
      <c r="C114">
        <v>0</v>
      </c>
    </row>
    <row r="115" spans="1:3">
      <c r="A115" s="416" t="s">
        <v>164</v>
      </c>
      <c r="B115" s="416" t="s">
        <v>292</v>
      </c>
      <c r="C115">
        <v>0</v>
      </c>
    </row>
    <row r="116" spans="1:3">
      <c r="A116" s="416" t="s">
        <v>164</v>
      </c>
      <c r="B116" s="416" t="s">
        <v>293</v>
      </c>
      <c r="C116">
        <v>0</v>
      </c>
    </row>
    <row r="117" spans="1:3">
      <c r="A117" s="416" t="s">
        <v>164</v>
      </c>
      <c r="B117" s="416" t="s">
        <v>294</v>
      </c>
      <c r="C117">
        <v>0</v>
      </c>
    </row>
    <row r="118" spans="1:3">
      <c r="A118" s="416" t="s">
        <v>164</v>
      </c>
      <c r="B118" s="416" t="s">
        <v>295</v>
      </c>
      <c r="C118">
        <v>0</v>
      </c>
    </row>
    <row r="119" spans="1:3">
      <c r="A119" s="416" t="s">
        <v>164</v>
      </c>
      <c r="B119" s="416" t="s">
        <v>296</v>
      </c>
      <c r="C119">
        <v>0</v>
      </c>
    </row>
    <row r="120" spans="1:3">
      <c r="A120" s="416" t="s">
        <v>164</v>
      </c>
      <c r="B120" s="416" t="s">
        <v>297</v>
      </c>
      <c r="C120">
        <v>0</v>
      </c>
    </row>
    <row r="121" spans="1:3">
      <c r="A121" s="416" t="s">
        <v>164</v>
      </c>
      <c r="B121" s="416" t="s">
        <v>298</v>
      </c>
      <c r="C121">
        <v>0</v>
      </c>
    </row>
    <row r="122" spans="1:3">
      <c r="A122" s="416" t="s">
        <v>98</v>
      </c>
      <c r="B122" s="416" t="s">
        <v>287</v>
      </c>
      <c r="C122">
        <v>1083847.67</v>
      </c>
    </row>
    <row r="123" spans="1:3">
      <c r="A123" s="416" t="s">
        <v>98</v>
      </c>
      <c r="B123" s="416" t="s">
        <v>288</v>
      </c>
      <c r="C123">
        <v>932546.9</v>
      </c>
    </row>
    <row r="124" spans="1:3">
      <c r="A124" s="416" t="s">
        <v>98</v>
      </c>
      <c r="B124" s="416" t="s">
        <v>289</v>
      </c>
      <c r="C124">
        <v>1093957.5</v>
      </c>
    </row>
    <row r="125" spans="1:3">
      <c r="A125" s="416" t="s">
        <v>98</v>
      </c>
      <c r="B125" s="416" t="s">
        <v>290</v>
      </c>
      <c r="C125">
        <v>972186.88</v>
      </c>
    </row>
    <row r="126" spans="1:3">
      <c r="A126" s="416" t="s">
        <v>98</v>
      </c>
      <c r="B126" s="416" t="s">
        <v>291</v>
      </c>
      <c r="C126">
        <v>819421.84</v>
      </c>
    </row>
    <row r="127" spans="1:3">
      <c r="A127" s="416" t="s">
        <v>98</v>
      </c>
      <c r="B127" s="416" t="s">
        <v>292</v>
      </c>
      <c r="C127">
        <v>999353.87</v>
      </c>
    </row>
    <row r="128" spans="1:3">
      <c r="A128" s="416" t="s">
        <v>98</v>
      </c>
      <c r="B128" s="416" t="s">
        <v>293</v>
      </c>
      <c r="C128">
        <v>1144407.5</v>
      </c>
    </row>
    <row r="129" spans="1:3">
      <c r="A129" s="416" t="s">
        <v>98</v>
      </c>
      <c r="B129" s="416" t="s">
        <v>294</v>
      </c>
      <c r="C129">
        <v>2729556.01</v>
      </c>
    </row>
    <row r="130" spans="1:3">
      <c r="A130" s="416" t="s">
        <v>98</v>
      </c>
      <c r="B130" s="416" t="s">
        <v>295</v>
      </c>
      <c r="C130">
        <v>2209628.85</v>
      </c>
    </row>
    <row r="131" spans="1:3">
      <c r="A131" s="416" t="s">
        <v>98</v>
      </c>
      <c r="B131" s="416" t="s">
        <v>296</v>
      </c>
      <c r="C131">
        <v>2675141.1</v>
      </c>
    </row>
    <row r="132" spans="1:3">
      <c r="A132" s="416" t="s">
        <v>98</v>
      </c>
      <c r="B132" s="416" t="s">
        <v>297</v>
      </c>
      <c r="C132">
        <v>2994833.89</v>
      </c>
    </row>
    <row r="133" spans="1:3">
      <c r="A133" s="416" t="s">
        <v>98</v>
      </c>
      <c r="B133" s="416" t="s">
        <v>298</v>
      </c>
      <c r="C133">
        <v>2773514.46</v>
      </c>
    </row>
    <row r="134" spans="1:3">
      <c r="A134" s="416" t="s">
        <v>165</v>
      </c>
      <c r="B134" s="416" t="s">
        <v>287</v>
      </c>
      <c r="C134">
        <v>1075425.67</v>
      </c>
    </row>
    <row r="135" spans="1:3">
      <c r="A135" s="416" t="s">
        <v>165</v>
      </c>
      <c r="B135" s="416" t="s">
        <v>288</v>
      </c>
      <c r="C135">
        <v>925486.9</v>
      </c>
    </row>
    <row r="136" spans="1:3">
      <c r="A136" s="416" t="s">
        <v>165</v>
      </c>
      <c r="B136" s="416" t="s">
        <v>289</v>
      </c>
      <c r="C136">
        <v>1086242.5</v>
      </c>
    </row>
    <row r="137" spans="1:3">
      <c r="A137" s="416" t="s">
        <v>165</v>
      </c>
      <c r="B137" s="416" t="s">
        <v>290</v>
      </c>
      <c r="C137">
        <v>964842.88</v>
      </c>
    </row>
    <row r="138" spans="1:3">
      <c r="A138" s="416" t="s">
        <v>165</v>
      </c>
      <c r="B138" s="416" t="s">
        <v>291</v>
      </c>
      <c r="C138">
        <v>809282.84</v>
      </c>
    </row>
    <row r="139" spans="1:3">
      <c r="A139" s="416" t="s">
        <v>165</v>
      </c>
      <c r="B139" s="416" t="s">
        <v>292</v>
      </c>
      <c r="C139">
        <v>987989.87</v>
      </c>
    </row>
    <row r="140" spans="1:3">
      <c r="A140" s="416" t="s">
        <v>165</v>
      </c>
      <c r="B140" s="416" t="s">
        <v>293</v>
      </c>
      <c r="C140">
        <v>1132408.5</v>
      </c>
    </row>
    <row r="141" spans="1:3">
      <c r="A141" s="416" t="s">
        <v>165</v>
      </c>
      <c r="B141" s="416" t="s">
        <v>294</v>
      </c>
      <c r="C141">
        <v>2717086.01</v>
      </c>
    </row>
    <row r="142" spans="1:3">
      <c r="A142" s="416" t="s">
        <v>165</v>
      </c>
      <c r="B142" s="416" t="s">
        <v>295</v>
      </c>
      <c r="C142">
        <v>2197988.85</v>
      </c>
    </row>
    <row r="143" spans="1:3">
      <c r="A143" s="416" t="s">
        <v>165</v>
      </c>
      <c r="B143" s="416" t="s">
        <v>296</v>
      </c>
      <c r="C143">
        <v>2662346.1</v>
      </c>
    </row>
    <row r="144" spans="1:3">
      <c r="A144" s="416" t="s">
        <v>165</v>
      </c>
      <c r="B144" s="416" t="s">
        <v>297</v>
      </c>
      <c r="C144">
        <v>2985791.89</v>
      </c>
    </row>
    <row r="145" spans="1:3">
      <c r="A145" s="416" t="s">
        <v>165</v>
      </c>
      <c r="B145" s="416" t="s">
        <v>298</v>
      </c>
      <c r="C145">
        <v>2765217.46</v>
      </c>
    </row>
    <row r="146" spans="1:3">
      <c r="A146" s="416" t="s">
        <v>30</v>
      </c>
      <c r="B146" s="416" t="s">
        <v>287</v>
      </c>
      <c r="C146">
        <v>8422</v>
      </c>
    </row>
    <row r="147" spans="1:3">
      <c r="A147" s="416" t="s">
        <v>30</v>
      </c>
      <c r="B147" s="416" t="s">
        <v>288</v>
      </c>
      <c r="C147">
        <v>7060</v>
      </c>
    </row>
    <row r="148" spans="1:3">
      <c r="A148" s="416" t="s">
        <v>30</v>
      </c>
      <c r="B148" s="416" t="s">
        <v>289</v>
      </c>
      <c r="C148">
        <v>7715</v>
      </c>
    </row>
    <row r="149" spans="1:3">
      <c r="A149" s="416" t="s">
        <v>30</v>
      </c>
      <c r="B149" s="416" t="s">
        <v>290</v>
      </c>
      <c r="C149">
        <v>7344</v>
      </c>
    </row>
    <row r="150" spans="1:3">
      <c r="A150" s="416" t="s">
        <v>30</v>
      </c>
      <c r="B150" s="416" t="s">
        <v>291</v>
      </c>
      <c r="C150">
        <v>10139</v>
      </c>
    </row>
    <row r="151" spans="1:3">
      <c r="A151" s="416" t="s">
        <v>30</v>
      </c>
      <c r="B151" s="416" t="s">
        <v>292</v>
      </c>
      <c r="C151">
        <v>11364</v>
      </c>
    </row>
    <row r="152" spans="1:3">
      <c r="A152" s="416" t="s">
        <v>30</v>
      </c>
      <c r="B152" s="416" t="s">
        <v>293</v>
      </c>
      <c r="C152">
        <v>11999</v>
      </c>
    </row>
    <row r="153" spans="1:3">
      <c r="A153" s="416" t="s">
        <v>30</v>
      </c>
      <c r="B153" s="416" t="s">
        <v>294</v>
      </c>
      <c r="C153">
        <v>12470</v>
      </c>
    </row>
    <row r="154" spans="1:3">
      <c r="A154" s="416" t="s">
        <v>30</v>
      </c>
      <c r="B154" s="416" t="s">
        <v>295</v>
      </c>
      <c r="C154">
        <v>11640</v>
      </c>
    </row>
    <row r="155" spans="1:3">
      <c r="A155" s="416" t="s">
        <v>30</v>
      </c>
      <c r="B155" s="416" t="s">
        <v>296</v>
      </c>
      <c r="C155">
        <v>12795</v>
      </c>
    </row>
    <row r="156" spans="1:3">
      <c r="A156" s="416" t="s">
        <v>30</v>
      </c>
      <c r="B156" s="416" t="s">
        <v>297</v>
      </c>
      <c r="C156">
        <v>9042</v>
      </c>
    </row>
    <row r="157" spans="1:3">
      <c r="A157" s="416" t="s">
        <v>30</v>
      </c>
      <c r="B157" s="416" t="s">
        <v>298</v>
      </c>
      <c r="C157">
        <v>8297</v>
      </c>
    </row>
    <row r="158" spans="1:3">
      <c r="A158" s="416" t="s">
        <v>205</v>
      </c>
      <c r="B158" s="416" t="s">
        <v>287</v>
      </c>
      <c r="C158">
        <v>969480</v>
      </c>
    </row>
    <row r="159" spans="1:3">
      <c r="A159" s="416" t="s">
        <v>205</v>
      </c>
      <c r="B159" s="416" t="s">
        <v>288</v>
      </c>
      <c r="C159">
        <v>804710</v>
      </c>
    </row>
    <row r="160" spans="1:3">
      <c r="A160" s="416" t="s">
        <v>205</v>
      </c>
      <c r="B160" s="416" t="s">
        <v>289</v>
      </c>
      <c r="C160">
        <v>39810</v>
      </c>
    </row>
    <row r="161" spans="1:3">
      <c r="A161" s="416" t="s">
        <v>205</v>
      </c>
      <c r="B161" s="416" t="s">
        <v>290</v>
      </c>
      <c r="C161">
        <v>0</v>
      </c>
    </row>
    <row r="162" spans="1:3">
      <c r="A162" s="416" t="s">
        <v>205</v>
      </c>
      <c r="B162" s="439" t="s">
        <v>291</v>
      </c>
      <c r="C162">
        <v>0</v>
      </c>
    </row>
    <row r="163" spans="1:3">
      <c r="A163" s="416" t="s">
        <v>205</v>
      </c>
      <c r="B163" s="416" t="s">
        <v>292</v>
      </c>
      <c r="C163">
        <v>0</v>
      </c>
    </row>
    <row r="164" spans="1:3">
      <c r="A164" s="416" t="s">
        <v>205</v>
      </c>
      <c r="B164" s="416" t="s">
        <v>293</v>
      </c>
      <c r="C164">
        <v>0</v>
      </c>
    </row>
    <row r="165" spans="1:3">
      <c r="A165" s="416" t="s">
        <v>205</v>
      </c>
      <c r="B165" s="416" t="s">
        <v>294</v>
      </c>
      <c r="C165">
        <v>0</v>
      </c>
    </row>
    <row r="166" spans="1:3">
      <c r="A166" s="416" t="s">
        <v>205</v>
      </c>
      <c r="B166" s="416" t="s">
        <v>295</v>
      </c>
      <c r="C166">
        <v>0</v>
      </c>
    </row>
    <row r="167" spans="1:3">
      <c r="A167" s="416" t="s">
        <v>205</v>
      </c>
      <c r="B167" s="416" t="s">
        <v>296</v>
      </c>
      <c r="C167">
        <v>0</v>
      </c>
    </row>
    <row r="168" spans="1:3">
      <c r="A168" s="416" t="s">
        <v>205</v>
      </c>
      <c r="B168" s="416" t="s">
        <v>297</v>
      </c>
      <c r="C168">
        <v>0</v>
      </c>
    </row>
    <row r="169" spans="1:3">
      <c r="A169" s="416" t="s">
        <v>205</v>
      </c>
      <c r="B169" s="416" t="s">
        <v>298</v>
      </c>
      <c r="C169">
        <v>0</v>
      </c>
    </row>
    <row r="170" spans="1:3">
      <c r="A170" s="416" t="s">
        <v>206</v>
      </c>
      <c r="B170" s="416" t="s">
        <v>287</v>
      </c>
      <c r="C170">
        <v>15909</v>
      </c>
    </row>
    <row r="171" spans="1:3">
      <c r="A171" s="416" t="s">
        <v>206</v>
      </c>
      <c r="B171" s="416" t="s">
        <v>288</v>
      </c>
      <c r="C171">
        <v>25540</v>
      </c>
    </row>
    <row r="172" spans="1:3">
      <c r="A172" s="416" t="s">
        <v>206</v>
      </c>
      <c r="B172" s="416" t="s">
        <v>289</v>
      </c>
      <c r="C172">
        <v>28540</v>
      </c>
    </row>
    <row r="173" spans="1:3">
      <c r="A173" s="416" t="s">
        <v>206</v>
      </c>
      <c r="B173" s="416" t="s">
        <v>290</v>
      </c>
      <c r="C173">
        <v>22190</v>
      </c>
    </row>
    <row r="174" spans="1:3">
      <c r="A174" s="416" t="s">
        <v>206</v>
      </c>
      <c r="B174" s="416" t="s">
        <v>291</v>
      </c>
      <c r="C174">
        <v>20220</v>
      </c>
    </row>
    <row r="175" spans="1:3">
      <c r="A175" s="416" t="s">
        <v>206</v>
      </c>
      <c r="B175" s="416" t="s">
        <v>292</v>
      </c>
      <c r="C175">
        <v>50800</v>
      </c>
    </row>
    <row r="176" spans="1:3">
      <c r="A176" s="416" t="s">
        <v>206</v>
      </c>
      <c r="B176" s="416" t="s">
        <v>293</v>
      </c>
      <c r="C176">
        <v>36300</v>
      </c>
    </row>
    <row r="177" spans="1:3">
      <c r="A177" s="416" t="s">
        <v>206</v>
      </c>
      <c r="B177" s="416" t="s">
        <v>294</v>
      </c>
      <c r="C177">
        <v>30600</v>
      </c>
    </row>
    <row r="178" spans="1:3">
      <c r="A178" s="416" t="s">
        <v>206</v>
      </c>
      <c r="B178" s="416" t="s">
        <v>295</v>
      </c>
      <c r="C178">
        <v>44900</v>
      </c>
    </row>
    <row r="179" spans="1:3">
      <c r="A179" s="416" t="s">
        <v>206</v>
      </c>
      <c r="B179" s="416" t="s">
        <v>296</v>
      </c>
      <c r="C179">
        <v>38340</v>
      </c>
    </row>
    <row r="180" spans="1:3">
      <c r="A180" s="416" t="s">
        <v>206</v>
      </c>
      <c r="B180" s="416" t="s">
        <v>297</v>
      </c>
      <c r="C180">
        <v>11746</v>
      </c>
    </row>
    <row r="181" spans="1:3">
      <c r="A181" s="416" t="s">
        <v>206</v>
      </c>
      <c r="B181" s="416" t="s">
        <v>298</v>
      </c>
      <c r="C181">
        <v>9600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7D4F-B4F9-45D8-BC01-470CB3184511}">
  <dimension ref="A1:B68"/>
  <sheetViews>
    <sheetView topLeftCell="A34" workbookViewId="0">
      <selection activeCell="B56" sqref="B56"/>
    </sheetView>
  </sheetViews>
  <sheetFormatPr defaultRowHeight="14.5"/>
  <cols>
    <col min="1" max="1" width="12.6328125" bestFit="1" customWidth="1"/>
    <col min="2" max="2" width="12.08984375" bestFit="1" customWidth="1"/>
  </cols>
  <sheetData>
    <row r="1" spans="1:2">
      <c r="A1" s="417" t="s">
        <v>279</v>
      </c>
      <c r="B1" t="s">
        <v>281</v>
      </c>
    </row>
    <row r="2" spans="1:2">
      <c r="A2" s="418" t="s">
        <v>33</v>
      </c>
      <c r="B2" s="416">
        <v>1991023</v>
      </c>
    </row>
    <row r="3" spans="1:2">
      <c r="A3" s="418" t="s">
        <v>30</v>
      </c>
      <c r="B3" s="416">
        <v>118287</v>
      </c>
    </row>
    <row r="4" spans="1:2">
      <c r="A4" s="418" t="s">
        <v>306</v>
      </c>
      <c r="B4" s="416">
        <v>334685</v>
      </c>
    </row>
    <row r="5" spans="1:2">
      <c r="A5" s="418" t="s">
        <v>211</v>
      </c>
      <c r="B5" s="416">
        <v>215899416.86000001</v>
      </c>
    </row>
    <row r="6" spans="1:2">
      <c r="A6" s="418" t="s">
        <v>166</v>
      </c>
      <c r="B6" s="416">
        <v>28684970</v>
      </c>
    </row>
    <row r="7" spans="1:2">
      <c r="A7" s="418" t="s">
        <v>174</v>
      </c>
      <c r="B7" s="416">
        <v>3884912</v>
      </c>
    </row>
    <row r="8" spans="1:2">
      <c r="A8" s="418" t="s">
        <v>165</v>
      </c>
      <c r="B8" s="416">
        <v>37931579.160000004</v>
      </c>
    </row>
    <row r="9" spans="1:2">
      <c r="A9" s="418" t="s">
        <v>95</v>
      </c>
      <c r="B9" s="416">
        <v>19835336.317000002</v>
      </c>
    </row>
    <row r="10" spans="1:2">
      <c r="A10" s="418" t="s">
        <v>98</v>
      </c>
      <c r="B10" s="416">
        <v>20428396.469999999</v>
      </c>
    </row>
    <row r="11" spans="1:2">
      <c r="A11" s="418" t="s">
        <v>307</v>
      </c>
      <c r="B11" s="416">
        <v>1814000</v>
      </c>
    </row>
    <row r="12" spans="1:2">
      <c r="A12" s="418" t="s">
        <v>163</v>
      </c>
      <c r="B12" s="416">
        <v>6937116.8499999996</v>
      </c>
    </row>
    <row r="13" spans="1:2">
      <c r="A13" s="418" t="s">
        <v>164</v>
      </c>
      <c r="B13" s="416">
        <v>167699088.17000002</v>
      </c>
    </row>
    <row r="14" spans="1:2">
      <c r="A14" s="418" t="s">
        <v>280</v>
      </c>
      <c r="B14" s="416">
        <v>505558810.8269999</v>
      </c>
    </row>
    <row r="19" spans="1:2">
      <c r="A19" s="417" t="s">
        <v>279</v>
      </c>
      <c r="B19" t="s">
        <v>281</v>
      </c>
    </row>
    <row r="20" spans="1:2">
      <c r="A20" s="418" t="s">
        <v>241</v>
      </c>
      <c r="B20" s="416">
        <v>77907.179999999993</v>
      </c>
    </row>
    <row r="21" spans="1:2">
      <c r="A21" s="418" t="s">
        <v>243</v>
      </c>
      <c r="B21" s="416">
        <v>0</v>
      </c>
    </row>
    <row r="22" spans="1:2">
      <c r="A22" s="418" t="s">
        <v>242</v>
      </c>
      <c r="B22" s="416">
        <v>0</v>
      </c>
    </row>
    <row r="23" spans="1:2">
      <c r="A23" s="418" t="s">
        <v>244</v>
      </c>
      <c r="B23" s="416">
        <v>93531.520000000004</v>
      </c>
    </row>
    <row r="24" spans="1:2">
      <c r="A24" s="418" t="s">
        <v>245</v>
      </c>
      <c r="B24" s="416">
        <v>444779.33999999991</v>
      </c>
    </row>
    <row r="25" spans="1:2">
      <c r="A25" s="418" t="s">
        <v>246</v>
      </c>
      <c r="B25" s="416">
        <v>0</v>
      </c>
    </row>
    <row r="26" spans="1:2">
      <c r="A26" s="418" t="s">
        <v>247</v>
      </c>
      <c r="B26" s="416">
        <v>504028</v>
      </c>
    </row>
    <row r="27" spans="1:2">
      <c r="A27" s="418" t="s">
        <v>280</v>
      </c>
      <c r="B27" s="416">
        <v>1120246.0399999998</v>
      </c>
    </row>
    <row r="37" spans="1:2">
      <c r="A37" s="417" t="s">
        <v>279</v>
      </c>
      <c r="B37" t="s">
        <v>281</v>
      </c>
    </row>
    <row r="38" spans="1:2">
      <c r="A38" s="418" t="s">
        <v>287</v>
      </c>
      <c r="B38" s="416">
        <v>101497.5</v>
      </c>
    </row>
    <row r="39" spans="1:2">
      <c r="A39" s="418" t="s">
        <v>288</v>
      </c>
      <c r="B39" s="416">
        <v>79577.95</v>
      </c>
    </row>
    <row r="40" spans="1:2">
      <c r="A40" s="418" t="s">
        <v>289</v>
      </c>
      <c r="B40" s="416">
        <v>86628.64</v>
      </c>
    </row>
    <row r="41" spans="1:2">
      <c r="A41" s="418" t="s">
        <v>290</v>
      </c>
      <c r="B41" s="416">
        <v>89327.299999999901</v>
      </c>
    </row>
    <row r="42" spans="1:2">
      <c r="A42" s="418" t="s">
        <v>291</v>
      </c>
      <c r="B42" s="416">
        <v>119105.1</v>
      </c>
    </row>
    <row r="43" spans="1:2">
      <c r="A43" s="418" t="s">
        <v>292</v>
      </c>
      <c r="B43" s="416">
        <v>232926.12</v>
      </c>
    </row>
    <row r="44" spans="1:2">
      <c r="A44" s="418" t="s">
        <v>293</v>
      </c>
      <c r="B44" s="416">
        <v>91840.16</v>
      </c>
    </row>
    <row r="45" spans="1:2">
      <c r="A45" s="418" t="s">
        <v>294</v>
      </c>
      <c r="B45" s="416">
        <v>100268.06</v>
      </c>
    </row>
    <row r="46" spans="1:2">
      <c r="A46" s="418" t="s">
        <v>295</v>
      </c>
      <c r="B46" s="416">
        <v>104577.1</v>
      </c>
    </row>
    <row r="47" spans="1:2">
      <c r="A47" s="418" t="s">
        <v>296</v>
      </c>
      <c r="B47" s="416">
        <v>41703.199999999997</v>
      </c>
    </row>
    <row r="48" spans="1:2">
      <c r="A48" s="418" t="s">
        <v>297</v>
      </c>
      <c r="B48" s="416">
        <v>44736.91</v>
      </c>
    </row>
    <row r="49" spans="1:2">
      <c r="A49" s="418" t="s">
        <v>298</v>
      </c>
      <c r="B49" s="416">
        <v>28058</v>
      </c>
    </row>
    <row r="50" spans="1:2">
      <c r="A50" s="418" t="s">
        <v>280</v>
      </c>
      <c r="B50" s="416">
        <v>1120246.0399999998</v>
      </c>
    </row>
    <row r="55" spans="1:2">
      <c r="A55" s="417" t="s">
        <v>279</v>
      </c>
      <c r="B55" t="s">
        <v>281</v>
      </c>
    </row>
    <row r="56" spans="1:2">
      <c r="A56" s="418" t="s">
        <v>211</v>
      </c>
      <c r="B56" s="416">
        <v>215899416.86000001</v>
      </c>
    </row>
    <row r="57" spans="1:2">
      <c r="A57" s="418" t="s">
        <v>164</v>
      </c>
      <c r="B57" s="416">
        <v>167699088.17000002</v>
      </c>
    </row>
    <row r="58" spans="1:2">
      <c r="A58" s="418" t="s">
        <v>165</v>
      </c>
      <c r="B58" s="416">
        <v>37931579.160000004</v>
      </c>
    </row>
    <row r="59" spans="1:2">
      <c r="A59" s="418" t="s">
        <v>166</v>
      </c>
      <c r="B59" s="416">
        <v>28684970</v>
      </c>
    </row>
    <row r="60" spans="1:2">
      <c r="A60" s="418" t="s">
        <v>98</v>
      </c>
      <c r="B60" s="416">
        <v>20428396.469999999</v>
      </c>
    </row>
    <row r="61" spans="1:2">
      <c r="A61" s="418" t="s">
        <v>95</v>
      </c>
      <c r="B61" s="416">
        <v>19835336.317000002</v>
      </c>
    </row>
    <row r="62" spans="1:2">
      <c r="A62" s="418" t="s">
        <v>163</v>
      </c>
      <c r="B62" s="416">
        <v>6937116.8499999996</v>
      </c>
    </row>
    <row r="63" spans="1:2">
      <c r="A63" s="418" t="s">
        <v>174</v>
      </c>
      <c r="B63" s="416">
        <v>3884912</v>
      </c>
    </row>
    <row r="64" spans="1:2">
      <c r="A64" s="418" t="s">
        <v>33</v>
      </c>
      <c r="B64" s="416">
        <v>1991023</v>
      </c>
    </row>
    <row r="65" spans="1:2">
      <c r="A65" s="418" t="s">
        <v>307</v>
      </c>
      <c r="B65" s="416">
        <v>1814000</v>
      </c>
    </row>
    <row r="66" spans="1:2">
      <c r="A66" s="418" t="s">
        <v>306</v>
      </c>
      <c r="B66" s="416">
        <v>334685</v>
      </c>
    </row>
    <row r="67" spans="1:2">
      <c r="A67" s="418" t="s">
        <v>30</v>
      </c>
      <c r="B67" s="416">
        <v>118287</v>
      </c>
    </row>
    <row r="68" spans="1:2">
      <c r="A68" s="418" t="s">
        <v>280</v>
      </c>
      <c r="B68" s="416">
        <v>505558810.8269999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3F1A-5561-4C2B-A8E4-F7F55BB44E88}">
  <dimension ref="A1:C84"/>
  <sheetViews>
    <sheetView topLeftCell="A35" workbookViewId="0">
      <selection activeCell="A2" sqref="A2"/>
    </sheetView>
  </sheetViews>
  <sheetFormatPr defaultRowHeight="14.5"/>
  <cols>
    <col min="1" max="1" width="10.7265625" bestFit="1" customWidth="1"/>
    <col min="2" max="2" width="11" bestFit="1" customWidth="1"/>
    <col min="3" max="3" width="8.81640625" bestFit="1" customWidth="1"/>
  </cols>
  <sheetData>
    <row r="1" spans="1:3">
      <c r="A1" t="s">
        <v>254</v>
      </c>
      <c r="B1" t="s">
        <v>305</v>
      </c>
      <c r="C1" t="s">
        <v>278</v>
      </c>
    </row>
    <row r="2" spans="1:3">
      <c r="A2" s="416" t="s">
        <v>241</v>
      </c>
      <c r="B2" s="416" t="s">
        <v>287</v>
      </c>
      <c r="C2">
        <v>11987</v>
      </c>
    </row>
    <row r="3" spans="1:3">
      <c r="A3" s="416" t="s">
        <v>241</v>
      </c>
      <c r="B3" s="416" t="s">
        <v>288</v>
      </c>
      <c r="C3">
        <v>3973</v>
      </c>
    </row>
    <row r="4" spans="1:3">
      <c r="A4" s="416" t="s">
        <v>241</v>
      </c>
      <c r="B4" s="416" t="s">
        <v>289</v>
      </c>
      <c r="C4">
        <v>6670</v>
      </c>
    </row>
    <row r="5" spans="1:3">
      <c r="A5" s="416" t="s">
        <v>241</v>
      </c>
      <c r="B5" s="416" t="s">
        <v>290</v>
      </c>
      <c r="C5">
        <v>4916</v>
      </c>
    </row>
    <row r="6" spans="1:3">
      <c r="A6" s="416" t="s">
        <v>241</v>
      </c>
      <c r="B6" s="416" t="s">
        <v>291</v>
      </c>
      <c r="C6">
        <v>12538</v>
      </c>
    </row>
    <row r="7" spans="1:3">
      <c r="A7" s="416" t="s">
        <v>241</v>
      </c>
      <c r="B7" s="416" t="s">
        <v>292</v>
      </c>
      <c r="C7">
        <v>6245</v>
      </c>
    </row>
    <row r="8" spans="1:3">
      <c r="A8" s="416" t="s">
        <v>241</v>
      </c>
      <c r="B8" s="416" t="s">
        <v>293</v>
      </c>
      <c r="C8">
        <v>3592</v>
      </c>
    </row>
    <row r="9" spans="1:3">
      <c r="A9" s="416" t="s">
        <v>241</v>
      </c>
      <c r="B9" s="416" t="s">
        <v>294</v>
      </c>
      <c r="C9">
        <v>3631.6</v>
      </c>
    </row>
    <row r="10" spans="1:3">
      <c r="A10" s="416" t="s">
        <v>241</v>
      </c>
      <c r="B10" s="416" t="s">
        <v>295</v>
      </c>
      <c r="C10">
        <v>5072.58</v>
      </c>
    </row>
    <row r="11" spans="1:3">
      <c r="A11" s="416" t="s">
        <v>241</v>
      </c>
      <c r="B11" s="416" t="s">
        <v>296</v>
      </c>
      <c r="C11">
        <v>6314</v>
      </c>
    </row>
    <row r="12" spans="1:3">
      <c r="A12" s="416" t="s">
        <v>241</v>
      </c>
      <c r="B12" s="416" t="s">
        <v>297</v>
      </c>
      <c r="C12">
        <v>6170</v>
      </c>
    </row>
    <row r="13" spans="1:3">
      <c r="A13" s="416" t="s">
        <v>241</v>
      </c>
      <c r="B13" s="416" t="s">
        <v>298</v>
      </c>
      <c r="C13">
        <v>6798</v>
      </c>
    </row>
    <row r="14" spans="1:3">
      <c r="A14" s="416" t="s">
        <v>243</v>
      </c>
      <c r="B14" s="416" t="s">
        <v>287</v>
      </c>
      <c r="C14">
        <v>0</v>
      </c>
    </row>
    <row r="15" spans="1:3">
      <c r="A15" s="416" t="s">
        <v>243</v>
      </c>
      <c r="B15" s="416" t="s">
        <v>288</v>
      </c>
      <c r="C15">
        <v>0</v>
      </c>
    </row>
    <row r="16" spans="1:3">
      <c r="A16" s="416" t="s">
        <v>243</v>
      </c>
      <c r="B16" s="416" t="s">
        <v>289</v>
      </c>
      <c r="C16">
        <v>0</v>
      </c>
    </row>
    <row r="17" spans="1:3">
      <c r="A17" s="416" t="s">
        <v>243</v>
      </c>
      <c r="B17" s="416" t="s">
        <v>290</v>
      </c>
      <c r="C17">
        <v>0</v>
      </c>
    </row>
    <row r="18" spans="1:3">
      <c r="A18" s="416" t="s">
        <v>243</v>
      </c>
      <c r="B18" s="416" t="s">
        <v>291</v>
      </c>
      <c r="C18">
        <v>0</v>
      </c>
    </row>
    <row r="19" spans="1:3">
      <c r="A19" s="416" t="s">
        <v>243</v>
      </c>
      <c r="B19" s="416" t="s">
        <v>292</v>
      </c>
      <c r="C19">
        <v>0</v>
      </c>
    </row>
    <row r="20" spans="1:3">
      <c r="A20" s="416" t="s">
        <v>243</v>
      </c>
      <c r="B20" s="416" t="s">
        <v>293</v>
      </c>
      <c r="C20">
        <v>0</v>
      </c>
    </row>
    <row r="21" spans="1:3">
      <c r="A21" s="416" t="s">
        <v>243</v>
      </c>
      <c r="B21" s="416" t="s">
        <v>294</v>
      </c>
      <c r="C21">
        <v>0</v>
      </c>
    </row>
    <row r="22" spans="1:3">
      <c r="A22" s="416" t="s">
        <v>243</v>
      </c>
      <c r="B22" s="416" t="s">
        <v>295</v>
      </c>
      <c r="C22">
        <v>0</v>
      </c>
    </row>
    <row r="23" spans="1:3">
      <c r="A23" s="416" t="s">
        <v>243</v>
      </c>
      <c r="B23" s="416" t="s">
        <v>296</v>
      </c>
      <c r="C23">
        <v>0</v>
      </c>
    </row>
    <row r="24" spans="1:3">
      <c r="A24" s="416" t="s">
        <v>243</v>
      </c>
      <c r="B24" s="416" t="s">
        <v>297</v>
      </c>
      <c r="C24">
        <v>0</v>
      </c>
    </row>
    <row r="25" spans="1:3">
      <c r="A25" s="416" t="s">
        <v>243</v>
      </c>
      <c r="B25" s="416" t="s">
        <v>298</v>
      </c>
      <c r="C25">
        <v>0</v>
      </c>
    </row>
    <row r="26" spans="1:3">
      <c r="A26" s="416" t="s">
        <v>242</v>
      </c>
      <c r="B26" s="416" t="s">
        <v>287</v>
      </c>
      <c r="C26">
        <v>0</v>
      </c>
    </row>
    <row r="27" spans="1:3">
      <c r="A27" s="416" t="s">
        <v>242</v>
      </c>
      <c r="B27" s="416" t="s">
        <v>288</v>
      </c>
      <c r="C27">
        <v>0</v>
      </c>
    </row>
    <row r="28" spans="1:3">
      <c r="A28" s="416" t="s">
        <v>242</v>
      </c>
      <c r="B28" s="416" t="s">
        <v>289</v>
      </c>
      <c r="C28">
        <v>0</v>
      </c>
    </row>
    <row r="29" spans="1:3">
      <c r="A29" s="416" t="s">
        <v>242</v>
      </c>
      <c r="B29" s="416" t="s">
        <v>290</v>
      </c>
      <c r="C29">
        <v>0</v>
      </c>
    </row>
    <row r="30" spans="1:3">
      <c r="A30" s="416" t="s">
        <v>242</v>
      </c>
      <c r="B30" s="416" t="s">
        <v>291</v>
      </c>
      <c r="C30">
        <v>0</v>
      </c>
    </row>
    <row r="31" spans="1:3">
      <c r="A31" s="416" t="s">
        <v>242</v>
      </c>
      <c r="B31" s="416" t="s">
        <v>292</v>
      </c>
      <c r="C31">
        <v>0</v>
      </c>
    </row>
    <row r="32" spans="1:3">
      <c r="A32" s="416" t="s">
        <v>242</v>
      </c>
      <c r="B32" s="416" t="s">
        <v>293</v>
      </c>
      <c r="C32">
        <v>0</v>
      </c>
    </row>
    <row r="33" spans="1:3">
      <c r="A33" s="416" t="s">
        <v>242</v>
      </c>
      <c r="B33" s="416" t="s">
        <v>294</v>
      </c>
      <c r="C33">
        <v>0</v>
      </c>
    </row>
    <row r="34" spans="1:3">
      <c r="A34" s="416" t="s">
        <v>242</v>
      </c>
      <c r="B34" s="416" t="s">
        <v>295</v>
      </c>
      <c r="C34">
        <v>0</v>
      </c>
    </row>
    <row r="35" spans="1:3">
      <c r="A35" s="416" t="s">
        <v>242</v>
      </c>
      <c r="B35" s="416" t="s">
        <v>296</v>
      </c>
      <c r="C35">
        <v>0</v>
      </c>
    </row>
    <row r="36" spans="1:3">
      <c r="A36" s="416" t="s">
        <v>242</v>
      </c>
      <c r="B36" s="416" t="s">
        <v>297</v>
      </c>
      <c r="C36">
        <v>0</v>
      </c>
    </row>
    <row r="37" spans="1:3">
      <c r="A37" s="416" t="s">
        <v>242</v>
      </c>
      <c r="B37" s="416" t="s">
        <v>298</v>
      </c>
      <c r="C37">
        <v>0</v>
      </c>
    </row>
    <row r="38" spans="1:3">
      <c r="A38" s="416" t="s">
        <v>244</v>
      </c>
      <c r="B38" s="416" t="s">
        <v>287</v>
      </c>
      <c r="C38">
        <v>8193</v>
      </c>
    </row>
    <row r="39" spans="1:3">
      <c r="A39" s="416" t="s">
        <v>244</v>
      </c>
      <c r="B39" s="416" t="s">
        <v>288</v>
      </c>
      <c r="C39">
        <v>9591</v>
      </c>
    </row>
    <row r="40" spans="1:3">
      <c r="A40" s="416" t="s">
        <v>244</v>
      </c>
      <c r="B40" s="416" t="s">
        <v>289</v>
      </c>
      <c r="C40">
        <v>6700</v>
      </c>
    </row>
    <row r="41" spans="1:3">
      <c r="A41" s="416" t="s">
        <v>244</v>
      </c>
      <c r="B41" s="416" t="s">
        <v>290</v>
      </c>
      <c r="C41">
        <v>9207</v>
      </c>
    </row>
    <row r="42" spans="1:3">
      <c r="A42" s="416" t="s">
        <v>244</v>
      </c>
      <c r="B42" s="416" t="s">
        <v>291</v>
      </c>
      <c r="C42">
        <v>6685</v>
      </c>
    </row>
    <row r="43" spans="1:3">
      <c r="A43" s="416" t="s">
        <v>244</v>
      </c>
      <c r="B43" s="416" t="s">
        <v>292</v>
      </c>
      <c r="C43">
        <v>9767</v>
      </c>
    </row>
    <row r="44" spans="1:3">
      <c r="A44" s="416" t="s">
        <v>244</v>
      </c>
      <c r="B44" s="416" t="s">
        <v>293</v>
      </c>
      <c r="C44">
        <v>7449</v>
      </c>
    </row>
    <row r="45" spans="1:3">
      <c r="A45" s="416" t="s">
        <v>244</v>
      </c>
      <c r="B45" s="416" t="s">
        <v>294</v>
      </c>
      <c r="C45">
        <v>6611</v>
      </c>
    </row>
    <row r="46" spans="1:3">
      <c r="A46" s="416" t="s">
        <v>244</v>
      </c>
      <c r="B46" s="416" t="s">
        <v>295</v>
      </c>
      <c r="C46">
        <v>6543.52</v>
      </c>
    </row>
    <row r="47" spans="1:3">
      <c r="A47" s="416" t="s">
        <v>244</v>
      </c>
      <c r="B47" s="416" t="s">
        <v>296</v>
      </c>
      <c r="C47">
        <v>8010</v>
      </c>
    </row>
    <row r="48" spans="1:3">
      <c r="A48" s="416" t="s">
        <v>244</v>
      </c>
      <c r="B48" s="416" t="s">
        <v>297</v>
      </c>
      <c r="C48">
        <v>14775</v>
      </c>
    </row>
    <row r="49" spans="1:3">
      <c r="A49" s="416" t="s">
        <v>245</v>
      </c>
      <c r="B49" s="416" t="s">
        <v>287</v>
      </c>
      <c r="C49">
        <v>44719.5</v>
      </c>
    </row>
    <row r="50" spans="1:3">
      <c r="A50" s="416" t="s">
        <v>245</v>
      </c>
      <c r="B50" s="416" t="s">
        <v>288</v>
      </c>
      <c r="C50">
        <v>29103.95</v>
      </c>
    </row>
    <row r="51" spans="1:3">
      <c r="A51" s="416" t="s">
        <v>245</v>
      </c>
      <c r="B51" s="416" t="s">
        <v>289</v>
      </c>
      <c r="C51">
        <v>36348.639999999999</v>
      </c>
    </row>
    <row r="52" spans="1:3">
      <c r="A52" s="416" t="s">
        <v>245</v>
      </c>
      <c r="B52" s="416" t="s">
        <v>290</v>
      </c>
      <c r="C52">
        <v>38274.299999999901</v>
      </c>
    </row>
    <row r="53" spans="1:3">
      <c r="A53" s="416" t="s">
        <v>245</v>
      </c>
      <c r="B53" s="416" t="s">
        <v>291</v>
      </c>
      <c r="C53">
        <v>65132.1</v>
      </c>
    </row>
    <row r="54" spans="1:3">
      <c r="A54" s="416" t="s">
        <v>245</v>
      </c>
      <c r="B54" s="416" t="s">
        <v>292</v>
      </c>
      <c r="C54">
        <v>49514.12</v>
      </c>
    </row>
    <row r="55" spans="1:3">
      <c r="A55" s="416" t="s">
        <v>245</v>
      </c>
      <c r="B55" s="416" t="s">
        <v>293</v>
      </c>
      <c r="C55">
        <v>52099.16</v>
      </c>
    </row>
    <row r="56" spans="1:3">
      <c r="A56" s="416" t="s">
        <v>245</v>
      </c>
      <c r="B56" s="416" t="s">
        <v>294</v>
      </c>
      <c r="C56">
        <v>60325.46</v>
      </c>
    </row>
    <row r="57" spans="1:3">
      <c r="A57" s="416" t="s">
        <v>245</v>
      </c>
      <c r="B57" s="416" t="s">
        <v>295</v>
      </c>
      <c r="C57">
        <v>63261</v>
      </c>
    </row>
    <row r="58" spans="1:3">
      <c r="A58" s="416" t="s">
        <v>245</v>
      </c>
      <c r="B58" s="416" t="s">
        <v>296</v>
      </c>
      <c r="C58">
        <v>2479.1999999999998</v>
      </c>
    </row>
    <row r="59" spans="1:3">
      <c r="A59" s="416" t="s">
        <v>245</v>
      </c>
      <c r="B59" s="416" t="s">
        <v>297</v>
      </c>
      <c r="C59">
        <v>1881.91</v>
      </c>
    </row>
    <row r="60" spans="1:3">
      <c r="A60" s="416" t="s">
        <v>245</v>
      </c>
      <c r="B60" s="416" t="s">
        <v>298</v>
      </c>
      <c r="C60">
        <v>1640</v>
      </c>
    </row>
    <row r="61" spans="1:3">
      <c r="A61" s="416" t="s">
        <v>246</v>
      </c>
      <c r="B61" s="416" t="s">
        <v>287</v>
      </c>
      <c r="C61">
        <v>0</v>
      </c>
    </row>
    <row r="62" spans="1:3">
      <c r="A62" s="416" t="s">
        <v>246</v>
      </c>
      <c r="B62" s="416" t="s">
        <v>288</v>
      </c>
      <c r="C62">
        <v>0</v>
      </c>
    </row>
    <row r="63" spans="1:3">
      <c r="A63" s="416" t="s">
        <v>246</v>
      </c>
      <c r="B63" s="416" t="s">
        <v>289</v>
      </c>
      <c r="C63">
        <v>0</v>
      </c>
    </row>
    <row r="64" spans="1:3">
      <c r="A64" s="416" t="s">
        <v>246</v>
      </c>
      <c r="B64" s="416" t="s">
        <v>290</v>
      </c>
      <c r="C64">
        <v>0</v>
      </c>
    </row>
    <row r="65" spans="1:3">
      <c r="A65" s="416" t="s">
        <v>246</v>
      </c>
      <c r="B65" s="416" t="s">
        <v>291</v>
      </c>
      <c r="C65">
        <v>0</v>
      </c>
    </row>
    <row r="66" spans="1:3">
      <c r="A66" s="416" t="s">
        <v>246</v>
      </c>
      <c r="B66" s="416" t="s">
        <v>292</v>
      </c>
      <c r="C66">
        <v>0</v>
      </c>
    </row>
    <row r="67" spans="1:3">
      <c r="A67" s="416" t="s">
        <v>246</v>
      </c>
      <c r="B67" s="416" t="s">
        <v>293</v>
      </c>
      <c r="C67">
        <v>0</v>
      </c>
    </row>
    <row r="68" spans="1:3">
      <c r="A68" s="416" t="s">
        <v>246</v>
      </c>
      <c r="B68" s="416" t="s">
        <v>294</v>
      </c>
      <c r="C68">
        <v>0</v>
      </c>
    </row>
    <row r="69" spans="1:3">
      <c r="A69" s="416" t="s">
        <v>246</v>
      </c>
      <c r="B69" s="416" t="s">
        <v>295</v>
      </c>
      <c r="C69">
        <v>0</v>
      </c>
    </row>
    <row r="70" spans="1:3">
      <c r="A70" s="416" t="s">
        <v>246</v>
      </c>
      <c r="B70" s="416" t="s">
        <v>296</v>
      </c>
      <c r="C70">
        <v>0</v>
      </c>
    </row>
    <row r="71" spans="1:3">
      <c r="A71" s="416" t="s">
        <v>246</v>
      </c>
      <c r="B71" s="416" t="s">
        <v>297</v>
      </c>
      <c r="C71">
        <v>0</v>
      </c>
    </row>
    <row r="72" spans="1:3">
      <c r="A72" s="416" t="s">
        <v>246</v>
      </c>
      <c r="B72" s="416" t="s">
        <v>298</v>
      </c>
      <c r="C72">
        <v>0</v>
      </c>
    </row>
    <row r="73" spans="1:3">
      <c r="A73" s="416" t="s">
        <v>247</v>
      </c>
      <c r="B73" s="416" t="s">
        <v>287</v>
      </c>
      <c r="C73">
        <v>36598</v>
      </c>
    </row>
    <row r="74" spans="1:3">
      <c r="A74" s="416" t="s">
        <v>247</v>
      </c>
      <c r="B74" s="416" t="s">
        <v>288</v>
      </c>
      <c r="C74">
        <v>36910</v>
      </c>
    </row>
    <row r="75" spans="1:3">
      <c r="A75" s="416" t="s">
        <v>247</v>
      </c>
      <c r="B75" s="416" t="s">
        <v>289</v>
      </c>
      <c r="C75">
        <v>36910</v>
      </c>
    </row>
    <row r="76" spans="1:3">
      <c r="A76" s="416" t="s">
        <v>247</v>
      </c>
      <c r="B76" s="416" t="s">
        <v>290</v>
      </c>
      <c r="C76">
        <v>36930</v>
      </c>
    </row>
    <row r="77" spans="1:3">
      <c r="A77" s="416" t="s">
        <v>247</v>
      </c>
      <c r="B77" s="416" t="s">
        <v>291</v>
      </c>
      <c r="C77">
        <v>34750</v>
      </c>
    </row>
    <row r="78" spans="1:3">
      <c r="A78" s="416" t="s">
        <v>247</v>
      </c>
      <c r="B78" s="416" t="s">
        <v>292</v>
      </c>
      <c r="C78">
        <v>167400</v>
      </c>
    </row>
    <row r="79" spans="1:3">
      <c r="A79" s="416" t="s">
        <v>247</v>
      </c>
      <c r="B79" s="416" t="s">
        <v>293</v>
      </c>
      <c r="C79">
        <v>28700</v>
      </c>
    </row>
    <row r="80" spans="1:3">
      <c r="A80" s="416" t="s">
        <v>247</v>
      </c>
      <c r="B80" s="416" t="s">
        <v>294</v>
      </c>
      <c r="C80">
        <v>29700</v>
      </c>
    </row>
    <row r="81" spans="1:3">
      <c r="A81" s="416" t="s">
        <v>247</v>
      </c>
      <c r="B81" s="416" t="s">
        <v>295</v>
      </c>
      <c r="C81">
        <v>29700</v>
      </c>
    </row>
    <row r="82" spans="1:3">
      <c r="A82" s="416" t="s">
        <v>247</v>
      </c>
      <c r="B82" s="416" t="s">
        <v>296</v>
      </c>
      <c r="C82">
        <v>24900</v>
      </c>
    </row>
    <row r="83" spans="1:3">
      <c r="A83" s="416" t="s">
        <v>247</v>
      </c>
      <c r="B83" s="416" t="s">
        <v>297</v>
      </c>
      <c r="C83">
        <v>21910</v>
      </c>
    </row>
    <row r="84" spans="1:3">
      <c r="A84" s="416" t="s">
        <v>247</v>
      </c>
      <c r="B84" s="416" t="s">
        <v>298</v>
      </c>
      <c r="C84">
        <v>19620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23C9-DE36-465A-BC4D-EA6C6AF39CC6}">
  <sheetPr>
    <tabColor theme="0" tint="-0.249977111117893"/>
  </sheetPr>
  <dimension ref="B2:Y38"/>
  <sheetViews>
    <sheetView zoomScale="85" zoomScaleNormal="85" workbookViewId="0">
      <selection activeCell="J28" sqref="J28"/>
    </sheetView>
  </sheetViews>
  <sheetFormatPr defaultRowHeight="14.5"/>
  <cols>
    <col min="4" max="4" width="38.81640625" customWidth="1"/>
    <col min="5" max="5" width="18.1796875" customWidth="1"/>
    <col min="6" max="6" width="16.81640625" customWidth="1"/>
    <col min="7" max="7" width="18.7265625" customWidth="1"/>
    <col min="8" max="9" width="20.453125" customWidth="1"/>
    <col min="10" max="10" width="15.1796875" customWidth="1"/>
    <col min="11" max="11" width="18.7265625" customWidth="1"/>
    <col min="12" max="12" width="15.7265625" customWidth="1"/>
    <col min="13" max="13" width="13.54296875" customWidth="1"/>
    <col min="14" max="14" width="16.1796875" customWidth="1"/>
    <col min="15" max="15" width="15.36328125" customWidth="1"/>
    <col min="16" max="16" width="15.08984375" customWidth="1"/>
    <col min="17" max="17" width="13.54296875" customWidth="1"/>
    <col min="18" max="18" width="17" customWidth="1"/>
    <col min="19" max="20" width="13.54296875" customWidth="1"/>
    <col min="21" max="21" width="15.26953125" customWidth="1"/>
    <col min="25" max="25" width="17.36328125" customWidth="1"/>
  </cols>
  <sheetData>
    <row r="2" spans="2:25" ht="21">
      <c r="D2" s="274" t="s">
        <v>207</v>
      </c>
      <c r="E2" s="274"/>
      <c r="F2" s="274"/>
      <c r="G2" s="274"/>
      <c r="H2" s="274"/>
      <c r="I2" s="274"/>
      <c r="J2" s="274"/>
      <c r="K2" s="274"/>
      <c r="L2" s="274"/>
      <c r="M2" s="274"/>
      <c r="N2" s="274"/>
      <c r="O2" s="274"/>
      <c r="P2" s="274"/>
      <c r="Q2" s="274"/>
      <c r="R2" s="274"/>
      <c r="S2" s="274"/>
      <c r="T2" s="274"/>
      <c r="U2" s="274"/>
    </row>
    <row r="4" spans="2:25" ht="15" customHeight="1">
      <c r="B4" s="120"/>
      <c r="C4" s="120"/>
      <c r="D4" s="275" t="s">
        <v>208</v>
      </c>
      <c r="E4" s="275"/>
      <c r="F4" s="275"/>
      <c r="G4" s="275"/>
      <c r="H4" s="275"/>
      <c r="I4" s="275"/>
      <c r="J4" s="275"/>
      <c r="K4" s="275"/>
      <c r="L4" s="275"/>
      <c r="M4" s="275"/>
      <c r="N4" s="275"/>
      <c r="O4" s="275"/>
      <c r="P4" s="275"/>
      <c r="Q4" s="275"/>
      <c r="R4" s="275"/>
      <c r="S4" s="275"/>
      <c r="T4" s="275"/>
      <c r="U4" s="275"/>
      <c r="V4" s="120"/>
      <c r="W4" s="120"/>
    </row>
    <row r="5" spans="2:25" ht="19.5">
      <c r="D5" s="422" t="s">
        <v>94</v>
      </c>
      <c r="E5" s="423" t="s">
        <v>287</v>
      </c>
      <c r="F5" s="423" t="s">
        <v>288</v>
      </c>
      <c r="G5" s="423" t="s">
        <v>289</v>
      </c>
      <c r="H5" s="424" t="s">
        <v>179</v>
      </c>
      <c r="I5" s="423" t="s">
        <v>290</v>
      </c>
      <c r="J5" s="423" t="s">
        <v>291</v>
      </c>
      <c r="K5" s="423" t="s">
        <v>292</v>
      </c>
      <c r="L5" s="424" t="s">
        <v>180</v>
      </c>
      <c r="M5" s="423" t="s">
        <v>293</v>
      </c>
      <c r="N5" s="423" t="s">
        <v>294</v>
      </c>
      <c r="O5" s="423" t="s">
        <v>295</v>
      </c>
      <c r="P5" s="424" t="s">
        <v>181</v>
      </c>
      <c r="Q5" s="423" t="s">
        <v>296</v>
      </c>
      <c r="R5" s="423" t="s">
        <v>297</v>
      </c>
      <c r="S5" s="423" t="s">
        <v>298</v>
      </c>
      <c r="T5" s="424" t="s">
        <v>182</v>
      </c>
      <c r="U5" s="425" t="s">
        <v>96</v>
      </c>
    </row>
    <row r="6" spans="2:25" ht="19.5">
      <c r="D6" s="420" t="s">
        <v>95</v>
      </c>
      <c r="E6" s="139">
        <v>1538721</v>
      </c>
      <c r="F6" s="139">
        <v>1375521</v>
      </c>
      <c r="G6" s="139">
        <v>1642848</v>
      </c>
      <c r="H6" s="75">
        <f>SUM(E6:G6)</f>
        <v>4557090</v>
      </c>
      <c r="I6" s="101">
        <v>1552803.82</v>
      </c>
      <c r="J6" s="101">
        <v>1853439.34</v>
      </c>
      <c r="K6" s="230">
        <v>1847276.277</v>
      </c>
      <c r="L6" s="75">
        <f>SUM(I6:K6)</f>
        <v>5253519.4369999999</v>
      </c>
      <c r="M6" s="139">
        <v>1763802</v>
      </c>
      <c r="N6" s="139">
        <v>1450861</v>
      </c>
      <c r="O6" s="184">
        <v>1479773.74</v>
      </c>
      <c r="P6" s="93">
        <f t="shared" ref="P6:P20" si="0">SUM(M6:O6)</f>
        <v>4694436.74</v>
      </c>
      <c r="Q6" s="101">
        <v>1441289.88</v>
      </c>
      <c r="R6" s="101">
        <v>1488070.34</v>
      </c>
      <c r="S6" s="139">
        <v>2400929.92</v>
      </c>
      <c r="T6" s="93">
        <f>SUM(Q6:S6)</f>
        <v>5330290.1399999997</v>
      </c>
      <c r="U6" s="432">
        <f>SUM(T6,P6,L6,H6)</f>
        <v>19835336.316999998</v>
      </c>
    </row>
    <row r="7" spans="2:25" ht="19.5">
      <c r="D7" s="420" t="s">
        <v>211</v>
      </c>
      <c r="E7" s="139">
        <f>SUM(E8:E11)</f>
        <v>16267970</v>
      </c>
      <c r="F7" s="139">
        <f t="shared" ref="F7:K7" si="1">SUM(F8:F11)</f>
        <v>15490490.6</v>
      </c>
      <c r="G7" s="139">
        <f t="shared" si="1"/>
        <v>16521250</v>
      </c>
      <c r="H7" s="75">
        <f t="shared" ref="H7:H20" si="2">SUM(E7:G7)</f>
        <v>48279710.600000001</v>
      </c>
      <c r="I7" s="139">
        <f t="shared" si="1"/>
        <v>18037443.170000002</v>
      </c>
      <c r="J7" s="139">
        <f t="shared" si="1"/>
        <v>22429609</v>
      </c>
      <c r="K7" s="139">
        <f t="shared" si="1"/>
        <v>17676236.09</v>
      </c>
      <c r="L7" s="75">
        <f t="shared" ref="L7:L20" si="3">SUM(I7:K7)</f>
        <v>58143288.260000005</v>
      </c>
      <c r="M7" s="139">
        <f>SUM(M8:M11)</f>
        <v>20087310</v>
      </c>
      <c r="N7" s="139">
        <f>SUM(N8:N11)</f>
        <v>18839572</v>
      </c>
      <c r="O7" s="139">
        <f>SUM(O8:O11)</f>
        <v>17234379</v>
      </c>
      <c r="P7" s="93">
        <f t="shared" si="0"/>
        <v>56161261</v>
      </c>
      <c r="Q7" s="139">
        <f>SUM(Q8:Q11)</f>
        <v>19262989</v>
      </c>
      <c r="R7" s="139">
        <f>SUM(R8:R11)</f>
        <v>17844464</v>
      </c>
      <c r="S7" s="139">
        <f>SUM(S8:S11)</f>
        <v>16207704</v>
      </c>
      <c r="T7" s="93">
        <f>SUM(Q7:S7)</f>
        <v>53315157</v>
      </c>
      <c r="U7" s="432">
        <f t="shared" ref="U7:U21" si="4">SUM(T7,P7,L7,H7)</f>
        <v>215899416.85999998</v>
      </c>
    </row>
    <row r="8" spans="2:25" ht="19.5">
      <c r="D8" s="431" t="s">
        <v>165</v>
      </c>
      <c r="E8" s="72">
        <v>3401550</v>
      </c>
      <c r="F8" s="72">
        <v>1161930.6000000001</v>
      </c>
      <c r="G8" s="72">
        <v>1239010</v>
      </c>
      <c r="H8" s="215">
        <f t="shared" si="2"/>
        <v>5802490.5999999996</v>
      </c>
      <c r="I8" s="72">
        <v>606750</v>
      </c>
      <c r="J8" s="72">
        <v>877270</v>
      </c>
      <c r="K8" s="72">
        <v>1391316.0899999999</v>
      </c>
      <c r="L8" s="215">
        <f t="shared" si="3"/>
        <v>2875336.09</v>
      </c>
      <c r="M8" s="72">
        <v>1202170</v>
      </c>
      <c r="N8" s="72">
        <v>499780</v>
      </c>
      <c r="O8" s="72">
        <v>740640</v>
      </c>
      <c r="P8" s="82">
        <f t="shared" si="0"/>
        <v>2442590</v>
      </c>
      <c r="Q8" s="72">
        <v>1271900</v>
      </c>
      <c r="R8" s="72">
        <v>1661330</v>
      </c>
      <c r="S8" s="72">
        <v>1576800</v>
      </c>
      <c r="T8" s="82">
        <f>SUM(Q8:S8)</f>
        <v>4510030</v>
      </c>
      <c r="U8" s="433">
        <f t="shared" si="4"/>
        <v>15630446.689999999</v>
      </c>
    </row>
    <row r="9" spans="2:25" ht="19.5">
      <c r="D9" s="431" t="s">
        <v>164</v>
      </c>
      <c r="E9" s="72">
        <v>12295020</v>
      </c>
      <c r="F9" s="72">
        <v>13378300</v>
      </c>
      <c r="G9" s="72">
        <v>12997400</v>
      </c>
      <c r="H9" s="215">
        <f t="shared" si="2"/>
        <v>38670720</v>
      </c>
      <c r="I9" s="72">
        <v>12949093.17</v>
      </c>
      <c r="J9" s="72">
        <v>18893339</v>
      </c>
      <c r="K9" s="72">
        <v>13134920</v>
      </c>
      <c r="L9" s="215">
        <f t="shared" si="3"/>
        <v>44977352.170000002</v>
      </c>
      <c r="M9" s="72">
        <v>14341050</v>
      </c>
      <c r="N9" s="72">
        <v>15014186</v>
      </c>
      <c r="O9" s="72">
        <v>13540614</v>
      </c>
      <c r="P9" s="82">
        <f t="shared" si="0"/>
        <v>42895850</v>
      </c>
      <c r="Q9" s="72">
        <v>15001770</v>
      </c>
      <c r="R9" s="72">
        <v>12920382</v>
      </c>
      <c r="S9" s="72">
        <v>13233014</v>
      </c>
      <c r="T9" s="82">
        <f>SUM(Q9:S9)</f>
        <v>41155166</v>
      </c>
      <c r="U9" s="433">
        <f t="shared" si="4"/>
        <v>167699088.17000002</v>
      </c>
    </row>
    <row r="10" spans="2:25" ht="19.5">
      <c r="D10" s="431" t="s">
        <v>174</v>
      </c>
      <c r="E10" s="72">
        <v>0</v>
      </c>
      <c r="F10" s="72">
        <v>0</v>
      </c>
      <c r="G10" s="72">
        <v>0</v>
      </c>
      <c r="H10" s="215">
        <f t="shared" si="2"/>
        <v>0</v>
      </c>
      <c r="I10" s="72">
        <v>818000</v>
      </c>
      <c r="J10" s="72">
        <v>30000</v>
      </c>
      <c r="K10" s="72">
        <v>51000</v>
      </c>
      <c r="L10" s="215">
        <f t="shared" si="3"/>
        <v>899000</v>
      </c>
      <c r="M10" s="72">
        <v>44580</v>
      </c>
      <c r="N10" s="72">
        <v>647286</v>
      </c>
      <c r="O10" s="72">
        <v>364415</v>
      </c>
      <c r="P10" s="82">
        <f t="shared" si="0"/>
        <v>1056281</v>
      </c>
      <c r="Q10" s="72">
        <v>900499</v>
      </c>
      <c r="R10" s="72">
        <v>625982</v>
      </c>
      <c r="S10" s="72">
        <v>403150</v>
      </c>
      <c r="T10" s="82">
        <f t="shared" ref="T10:T11" si="5">SUM(Q10:S10)</f>
        <v>1929631</v>
      </c>
      <c r="U10" s="433">
        <f t="shared" si="4"/>
        <v>3884912</v>
      </c>
      <c r="Y10" s="211"/>
    </row>
    <row r="11" spans="2:25" ht="19.5">
      <c r="D11" s="431" t="s">
        <v>166</v>
      </c>
      <c r="E11" s="72">
        <v>571400</v>
      </c>
      <c r="F11" s="72">
        <v>950260</v>
      </c>
      <c r="G11" s="72">
        <v>2284840</v>
      </c>
      <c r="H11" s="215">
        <f t="shared" si="2"/>
        <v>3806500</v>
      </c>
      <c r="I11" s="72">
        <v>3663600</v>
      </c>
      <c r="J11" s="72">
        <v>2629000</v>
      </c>
      <c r="K11" s="72">
        <v>3099000</v>
      </c>
      <c r="L11" s="215">
        <f t="shared" si="3"/>
        <v>9391600</v>
      </c>
      <c r="M11" s="72">
        <v>4499510</v>
      </c>
      <c r="N11" s="72">
        <v>2678320</v>
      </c>
      <c r="O11" s="72">
        <v>2588710</v>
      </c>
      <c r="P11" s="82">
        <f t="shared" si="0"/>
        <v>9766540</v>
      </c>
      <c r="Q11" s="72">
        <v>2088820</v>
      </c>
      <c r="R11" s="72">
        <v>2636770</v>
      </c>
      <c r="S11" s="72">
        <v>994740</v>
      </c>
      <c r="T11" s="82">
        <f t="shared" si="5"/>
        <v>5720330</v>
      </c>
      <c r="U11" s="433">
        <f t="shared" si="4"/>
        <v>28684970</v>
      </c>
    </row>
    <row r="12" spans="2:25" ht="19.5">
      <c r="D12" s="420" t="s">
        <v>163</v>
      </c>
      <c r="E12" s="101">
        <v>799253.53</v>
      </c>
      <c r="F12" s="139">
        <v>484550.88</v>
      </c>
      <c r="G12" s="139">
        <v>540112.67000000004</v>
      </c>
      <c r="H12" s="75">
        <f t="shared" si="2"/>
        <v>1823917.08</v>
      </c>
      <c r="I12" s="139">
        <v>611248.80000000005</v>
      </c>
      <c r="J12" s="139">
        <v>461834.31</v>
      </c>
      <c r="K12" s="139">
        <v>571511</v>
      </c>
      <c r="L12" s="75">
        <f t="shared" si="3"/>
        <v>1644594.11</v>
      </c>
      <c r="M12" s="139">
        <v>670990</v>
      </c>
      <c r="N12" s="139">
        <v>501031</v>
      </c>
      <c r="O12" s="101">
        <v>603377.89</v>
      </c>
      <c r="P12" s="93">
        <f t="shared" si="0"/>
        <v>1775398.8900000001</v>
      </c>
      <c r="Q12" s="139">
        <v>509344</v>
      </c>
      <c r="R12" s="139">
        <v>436719</v>
      </c>
      <c r="S12" s="161">
        <v>747143.77</v>
      </c>
      <c r="T12" s="93">
        <f>SUM(Q12:S12)</f>
        <v>1693206.77</v>
      </c>
      <c r="U12" s="432">
        <f t="shared" si="4"/>
        <v>6937116.8500000006</v>
      </c>
    </row>
    <row r="13" spans="2:25" ht="19.5">
      <c r="D13" s="420" t="s">
        <v>33</v>
      </c>
      <c r="E13" s="139">
        <f>SUM(E14:E15)</f>
        <v>160152</v>
      </c>
      <c r="F13" s="139">
        <f>SUM(F14:F15)</f>
        <v>135070</v>
      </c>
      <c r="G13" s="139">
        <f>SUM(G14:G15)</f>
        <v>146717</v>
      </c>
      <c r="H13" s="75">
        <f t="shared" si="2"/>
        <v>441939</v>
      </c>
      <c r="I13" s="139">
        <f>SUM(I14:I15)</f>
        <v>165524</v>
      </c>
      <c r="J13" s="139">
        <f>SUM(J14:J15)</f>
        <v>174042</v>
      </c>
      <c r="K13" s="139">
        <v>174392</v>
      </c>
      <c r="L13" s="75">
        <f t="shared" si="3"/>
        <v>513958</v>
      </c>
      <c r="M13" s="139">
        <f>SUM(M14:M15)</f>
        <v>171262</v>
      </c>
      <c r="N13" s="139">
        <f>SUM(N14:N15)</f>
        <v>167839</v>
      </c>
      <c r="O13" s="161">
        <f>SUM(O14:O15)</f>
        <v>182227</v>
      </c>
      <c r="P13" s="93">
        <f t="shared" si="0"/>
        <v>521328</v>
      </c>
      <c r="Q13" s="161">
        <f>SUM(Q14:Q15)</f>
        <v>175788</v>
      </c>
      <c r="R13" s="161">
        <f>SUM(R14:R15)</f>
        <v>172928</v>
      </c>
      <c r="S13" s="161">
        <f>SUM(S14:S15)</f>
        <v>165082</v>
      </c>
      <c r="T13" s="67">
        <f>SUM(Q13:S13)</f>
        <v>513798</v>
      </c>
      <c r="U13" s="432">
        <f t="shared" si="4"/>
        <v>1991023</v>
      </c>
    </row>
    <row r="14" spans="2:25" ht="19.5">
      <c r="D14" s="431" t="s">
        <v>165</v>
      </c>
      <c r="E14" s="72">
        <v>160152</v>
      </c>
      <c r="F14" s="72">
        <v>135070</v>
      </c>
      <c r="G14" s="72">
        <v>146717</v>
      </c>
      <c r="H14" s="215">
        <f t="shared" si="2"/>
        <v>441939</v>
      </c>
      <c r="I14" s="72">
        <v>165524</v>
      </c>
      <c r="J14" s="72">
        <v>174042</v>
      </c>
      <c r="K14" s="72">
        <v>174392</v>
      </c>
      <c r="L14" s="215">
        <f t="shared" si="3"/>
        <v>513958</v>
      </c>
      <c r="M14" s="82">
        <v>171262</v>
      </c>
      <c r="N14" s="82">
        <v>167839</v>
      </c>
      <c r="O14" s="82">
        <v>182227</v>
      </c>
      <c r="P14" s="82">
        <f t="shared" si="0"/>
        <v>521328</v>
      </c>
      <c r="Q14" s="82">
        <v>175788</v>
      </c>
      <c r="R14" s="82">
        <v>172928</v>
      </c>
      <c r="S14" s="82">
        <v>165082</v>
      </c>
      <c r="T14" s="66">
        <f>SUM(Q14:S14)</f>
        <v>513798</v>
      </c>
      <c r="U14" s="433">
        <f t="shared" si="4"/>
        <v>1991023</v>
      </c>
    </row>
    <row r="15" spans="2:25" ht="19.5">
      <c r="D15" s="431" t="s">
        <v>164</v>
      </c>
      <c r="E15" s="72">
        <v>0</v>
      </c>
      <c r="F15" s="72">
        <v>0</v>
      </c>
      <c r="G15" s="72">
        <v>0</v>
      </c>
      <c r="H15" s="215">
        <f t="shared" si="2"/>
        <v>0</v>
      </c>
      <c r="I15" s="72">
        <v>0</v>
      </c>
      <c r="J15" s="72">
        <v>0</v>
      </c>
      <c r="K15" s="72">
        <v>0</v>
      </c>
      <c r="L15" s="215">
        <f t="shared" si="3"/>
        <v>0</v>
      </c>
      <c r="M15" s="66">
        <v>0</v>
      </c>
      <c r="N15" s="66">
        <v>0</v>
      </c>
      <c r="O15" s="66">
        <v>0</v>
      </c>
      <c r="P15" s="66">
        <f t="shared" si="0"/>
        <v>0</v>
      </c>
      <c r="Q15" s="66">
        <v>0</v>
      </c>
      <c r="R15" s="66">
        <v>0</v>
      </c>
      <c r="S15" s="66">
        <v>0</v>
      </c>
      <c r="T15" s="66">
        <v>0</v>
      </c>
      <c r="U15" s="433">
        <f t="shared" si="4"/>
        <v>0</v>
      </c>
    </row>
    <row r="16" spans="2:25" ht="19.5">
      <c r="D16" s="420" t="s">
        <v>98</v>
      </c>
      <c r="E16" s="199">
        <f t="shared" ref="E16:K16" si="6">SUM(E17:E18)</f>
        <v>1083847.67</v>
      </c>
      <c r="F16" s="200">
        <f t="shared" si="6"/>
        <v>932546.9</v>
      </c>
      <c r="G16" s="199">
        <f t="shared" si="6"/>
        <v>1093957.5</v>
      </c>
      <c r="H16" s="74">
        <f t="shared" si="6"/>
        <v>3110352.07</v>
      </c>
      <c r="I16" s="101">
        <f t="shared" si="6"/>
        <v>972186.88</v>
      </c>
      <c r="J16" s="81">
        <f t="shared" si="6"/>
        <v>819421.84</v>
      </c>
      <c r="K16" s="101">
        <f t="shared" si="6"/>
        <v>999353.87</v>
      </c>
      <c r="L16" s="73">
        <f>SUM(I16:K16)</f>
        <v>2790962.59</v>
      </c>
      <c r="M16" s="101">
        <f>SUM(M17:M18)</f>
        <v>1144407.5</v>
      </c>
      <c r="N16" s="101">
        <f>SUM(N17:N18)</f>
        <v>2729556.01</v>
      </c>
      <c r="O16" s="101">
        <f>SUM(O17:O18)</f>
        <v>2209628.85</v>
      </c>
      <c r="P16" s="73">
        <f t="shared" si="0"/>
        <v>6083592.3599999994</v>
      </c>
      <c r="Q16" s="161">
        <f>SUM(Q17:Q18)</f>
        <v>2675141.1</v>
      </c>
      <c r="R16" s="161">
        <f>SUM(R17:R18)</f>
        <v>2994833.89</v>
      </c>
      <c r="S16" s="161">
        <f>SUM(S17:S18)</f>
        <v>2773514.46</v>
      </c>
      <c r="T16" s="67">
        <f>SUM(Q16:S16)</f>
        <v>8443489.4499999993</v>
      </c>
      <c r="U16" s="432">
        <f t="shared" si="4"/>
        <v>20428396.469999999</v>
      </c>
    </row>
    <row r="17" spans="4:21" ht="19.5">
      <c r="D17" s="431" t="s">
        <v>165</v>
      </c>
      <c r="E17" s="71">
        <v>1075425.67</v>
      </c>
      <c r="F17" s="130">
        <v>925486.9</v>
      </c>
      <c r="G17" s="65">
        <v>1086242.5</v>
      </c>
      <c r="H17" s="216">
        <f>SUM(E17:G17)</f>
        <v>3087155.07</v>
      </c>
      <c r="I17" s="71">
        <v>964842.88</v>
      </c>
      <c r="J17" s="65">
        <v>809282.84</v>
      </c>
      <c r="K17" s="71">
        <v>987989.87</v>
      </c>
      <c r="L17" s="216">
        <f>SUM(I17:K17)</f>
        <v>2762115.59</v>
      </c>
      <c r="M17" s="71">
        <v>1132408.5</v>
      </c>
      <c r="N17" s="71">
        <v>2717086.01</v>
      </c>
      <c r="O17" s="71">
        <v>2197988.85</v>
      </c>
      <c r="P17" s="185">
        <f t="shared" si="0"/>
        <v>6047483.3599999994</v>
      </c>
      <c r="Q17" s="65">
        <v>2662346.1</v>
      </c>
      <c r="R17" s="65">
        <v>2985791.89</v>
      </c>
      <c r="S17" s="65">
        <v>2765217.46</v>
      </c>
      <c r="T17" s="66">
        <f>SUM(Q17:S17)</f>
        <v>8413355.4499999993</v>
      </c>
      <c r="U17" s="433">
        <f t="shared" si="4"/>
        <v>20310109.469999999</v>
      </c>
    </row>
    <row r="18" spans="4:21" ht="19.5">
      <c r="D18" s="431" t="s">
        <v>30</v>
      </c>
      <c r="E18" s="72">
        <v>8422</v>
      </c>
      <c r="F18" s="72">
        <v>7060</v>
      </c>
      <c r="G18" s="72">
        <v>7715</v>
      </c>
      <c r="H18" s="215">
        <f>SUM(E18:G18)</f>
        <v>23197</v>
      </c>
      <c r="I18" s="72">
        <v>7344</v>
      </c>
      <c r="J18" s="72">
        <v>10139</v>
      </c>
      <c r="K18" s="72">
        <v>11364</v>
      </c>
      <c r="L18" s="215">
        <f>SUM(I18:K18)</f>
        <v>28847</v>
      </c>
      <c r="M18" s="72">
        <v>11999</v>
      </c>
      <c r="N18" s="72">
        <v>12470</v>
      </c>
      <c r="O18" s="72">
        <v>11640</v>
      </c>
      <c r="P18" s="82">
        <f t="shared" si="0"/>
        <v>36109</v>
      </c>
      <c r="Q18" s="72">
        <v>12795</v>
      </c>
      <c r="R18" s="65">
        <v>9042</v>
      </c>
      <c r="S18" s="65">
        <v>8297</v>
      </c>
      <c r="T18" s="66">
        <f>SUM(Q18:S18)</f>
        <v>30134</v>
      </c>
      <c r="U18" s="433">
        <f t="shared" si="4"/>
        <v>118287</v>
      </c>
    </row>
    <row r="19" spans="4:21" ht="19.5">
      <c r="D19" s="420" t="s">
        <v>205</v>
      </c>
      <c r="E19" s="139">
        <v>969480</v>
      </c>
      <c r="F19" s="139">
        <v>804710</v>
      </c>
      <c r="G19" s="139">
        <v>39810</v>
      </c>
      <c r="H19" s="75">
        <f t="shared" si="2"/>
        <v>1814000</v>
      </c>
      <c r="I19" s="139">
        <v>0</v>
      </c>
      <c r="J19" s="139">
        <v>0</v>
      </c>
      <c r="K19" s="139">
        <v>0</v>
      </c>
      <c r="L19" s="75">
        <f t="shared" si="3"/>
        <v>0</v>
      </c>
      <c r="M19" s="161">
        <v>0</v>
      </c>
      <c r="N19" s="161">
        <v>0</v>
      </c>
      <c r="O19" s="161">
        <v>0</v>
      </c>
      <c r="P19" s="67">
        <f t="shared" si="0"/>
        <v>0</v>
      </c>
      <c r="Q19" s="161">
        <v>0</v>
      </c>
      <c r="R19" s="65">
        <v>0</v>
      </c>
      <c r="S19" s="65">
        <v>0</v>
      </c>
      <c r="T19" s="66">
        <v>0</v>
      </c>
      <c r="U19" s="433">
        <f t="shared" si="4"/>
        <v>1814000</v>
      </c>
    </row>
    <row r="20" spans="4:21" ht="19.5">
      <c r="D20" s="420" t="s">
        <v>206</v>
      </c>
      <c r="E20" s="139">
        <v>15909</v>
      </c>
      <c r="F20" s="139">
        <v>25540</v>
      </c>
      <c r="G20" s="139">
        <v>28540</v>
      </c>
      <c r="H20" s="75">
        <f t="shared" si="2"/>
        <v>69989</v>
      </c>
      <c r="I20" s="139">
        <v>22190</v>
      </c>
      <c r="J20" s="139">
        <v>20220</v>
      </c>
      <c r="K20" s="139">
        <v>50800</v>
      </c>
      <c r="L20" s="75">
        <f t="shared" si="3"/>
        <v>93210</v>
      </c>
      <c r="M20" s="139">
        <v>36300</v>
      </c>
      <c r="N20" s="139">
        <v>30600</v>
      </c>
      <c r="O20" s="161">
        <v>44900</v>
      </c>
      <c r="P20" s="93">
        <f t="shared" si="0"/>
        <v>111800</v>
      </c>
      <c r="Q20" s="139">
        <v>38340</v>
      </c>
      <c r="R20" s="139">
        <v>11746</v>
      </c>
      <c r="S20" s="139">
        <v>9600</v>
      </c>
      <c r="T20" s="93">
        <f>SUM(Q20:S20)</f>
        <v>59686</v>
      </c>
      <c r="U20" s="432">
        <f t="shared" si="4"/>
        <v>334685</v>
      </c>
    </row>
    <row r="21" spans="4:21" ht="19.5">
      <c r="D21" s="426" t="s">
        <v>189</v>
      </c>
      <c r="E21" s="434">
        <f t="shared" ref="E21:S21" si="7">SUM(E6+E7+E12+E13+E16+E19+E20)</f>
        <v>20835333.200000003</v>
      </c>
      <c r="F21" s="434">
        <f t="shared" si="7"/>
        <v>19248429.379999999</v>
      </c>
      <c r="G21" s="434">
        <f t="shared" si="7"/>
        <v>20013235.170000002</v>
      </c>
      <c r="H21" s="435">
        <f t="shared" si="7"/>
        <v>60096997.75</v>
      </c>
      <c r="I21" s="434">
        <f t="shared" si="7"/>
        <v>21361396.670000002</v>
      </c>
      <c r="J21" s="434">
        <f t="shared" si="7"/>
        <v>25758566.489999998</v>
      </c>
      <c r="K21" s="434">
        <f t="shared" si="7"/>
        <v>21319569.237</v>
      </c>
      <c r="L21" s="435">
        <f t="shared" si="7"/>
        <v>68439532.397</v>
      </c>
      <c r="M21" s="434">
        <f t="shared" si="7"/>
        <v>23874071.5</v>
      </c>
      <c r="N21" s="434">
        <f t="shared" si="7"/>
        <v>23719459.009999998</v>
      </c>
      <c r="O21" s="434">
        <f t="shared" si="7"/>
        <v>21754286.48</v>
      </c>
      <c r="P21" s="435">
        <f t="shared" si="7"/>
        <v>69347816.99000001</v>
      </c>
      <c r="Q21" s="434">
        <f t="shared" si="7"/>
        <v>24102891.98</v>
      </c>
      <c r="R21" s="434">
        <f t="shared" si="7"/>
        <v>22948761.23</v>
      </c>
      <c r="S21" s="434">
        <f t="shared" si="7"/>
        <v>22303974.150000002</v>
      </c>
      <c r="T21" s="435">
        <f>SUM(T6+T7+T12+T13+T16+T19+T20)</f>
        <v>69355627.359999999</v>
      </c>
      <c r="U21" s="436">
        <f t="shared" si="4"/>
        <v>267239974.49700004</v>
      </c>
    </row>
    <row r="25" spans="4:21" ht="18.5">
      <c r="D25" s="275" t="s">
        <v>209</v>
      </c>
      <c r="E25" s="275"/>
      <c r="F25" s="275"/>
      <c r="G25" s="275"/>
      <c r="H25" s="275"/>
      <c r="I25" s="275"/>
      <c r="J25" s="275"/>
      <c r="K25" s="275"/>
      <c r="L25" s="275"/>
      <c r="M25" s="275"/>
      <c r="N25" s="275"/>
      <c r="O25" s="275"/>
      <c r="P25" s="275"/>
      <c r="Q25" s="275"/>
      <c r="R25" s="275"/>
      <c r="S25" s="275"/>
      <c r="T25" s="275"/>
      <c r="U25" s="275"/>
    </row>
    <row r="26" spans="4:21" ht="19.5">
      <c r="D26" s="422" t="s">
        <v>254</v>
      </c>
      <c r="E26" s="423" t="s">
        <v>287</v>
      </c>
      <c r="F26" s="423" t="s">
        <v>288</v>
      </c>
      <c r="G26" s="423" t="s">
        <v>289</v>
      </c>
      <c r="H26" s="424" t="s">
        <v>179</v>
      </c>
      <c r="I26" s="423" t="s">
        <v>290</v>
      </c>
      <c r="J26" s="423" t="s">
        <v>291</v>
      </c>
      <c r="K26" s="423" t="s">
        <v>292</v>
      </c>
      <c r="L26" s="424" t="s">
        <v>180</v>
      </c>
      <c r="M26" s="423" t="s">
        <v>293</v>
      </c>
      <c r="N26" s="423" t="s">
        <v>294</v>
      </c>
      <c r="O26" s="423" t="s">
        <v>295</v>
      </c>
      <c r="P26" s="424" t="s">
        <v>181</v>
      </c>
      <c r="Q26" s="423" t="s">
        <v>296</v>
      </c>
      <c r="R26" s="423" t="s">
        <v>297</v>
      </c>
      <c r="S26" s="423" t="s">
        <v>298</v>
      </c>
      <c r="T26" s="424" t="s">
        <v>182</v>
      </c>
      <c r="U26" s="425" t="s">
        <v>96</v>
      </c>
    </row>
    <row r="27" spans="4:21" ht="19.5">
      <c r="D27" s="420" t="s">
        <v>241</v>
      </c>
      <c r="E27" s="65">
        <v>11987</v>
      </c>
      <c r="F27" s="65">
        <v>3973</v>
      </c>
      <c r="G27" s="65">
        <v>6670</v>
      </c>
      <c r="H27" s="93">
        <f>SUM(E27:G27)</f>
        <v>22630</v>
      </c>
      <c r="I27" s="65">
        <v>4916</v>
      </c>
      <c r="J27" s="65">
        <v>12538</v>
      </c>
      <c r="K27" s="65">
        <v>6245</v>
      </c>
      <c r="L27" s="93">
        <f>SUM(I27:K27)</f>
        <v>23699</v>
      </c>
      <c r="M27" s="65">
        <v>3592</v>
      </c>
      <c r="N27" s="65">
        <v>3631.6</v>
      </c>
      <c r="O27" s="65">
        <v>5072.58</v>
      </c>
      <c r="P27" s="67">
        <f t="shared" ref="P27:P33" si="8">SUM(M27:O27)</f>
        <v>12296.18</v>
      </c>
      <c r="Q27" s="65">
        <v>6314</v>
      </c>
      <c r="R27" s="65">
        <v>6170</v>
      </c>
      <c r="S27" s="65">
        <v>6798</v>
      </c>
      <c r="T27" s="67">
        <f>SUM(Q27:S27)</f>
        <v>19282</v>
      </c>
      <c r="U27" s="432">
        <f>SUM(T27,P27,L27,H27)</f>
        <v>77907.179999999993</v>
      </c>
    </row>
    <row r="28" spans="4:21" ht="19.5">
      <c r="D28" s="420" t="s">
        <v>243</v>
      </c>
      <c r="E28" s="65">
        <v>0</v>
      </c>
      <c r="F28" s="65">
        <v>0</v>
      </c>
      <c r="G28" s="65">
        <v>0</v>
      </c>
      <c r="H28" s="93">
        <f t="shared" ref="H28:H33" si="9">SUM(E28:G28)</f>
        <v>0</v>
      </c>
      <c r="I28" s="65">
        <v>0</v>
      </c>
      <c r="J28" s="65">
        <v>0</v>
      </c>
      <c r="K28" s="65">
        <v>0</v>
      </c>
      <c r="L28" s="93">
        <f t="shared" ref="L28:L33" si="10">SUM(I28:K28)</f>
        <v>0</v>
      </c>
      <c r="M28" s="65">
        <v>0</v>
      </c>
      <c r="N28" s="65">
        <v>0</v>
      </c>
      <c r="O28" s="65">
        <v>0</v>
      </c>
      <c r="P28" s="67">
        <f t="shared" si="8"/>
        <v>0</v>
      </c>
      <c r="Q28" s="65">
        <v>0</v>
      </c>
      <c r="R28" s="65">
        <v>0</v>
      </c>
      <c r="S28" s="65">
        <v>0</v>
      </c>
      <c r="T28" s="67">
        <f t="shared" ref="T28:T33" si="11">SUM(Q28:S28)</f>
        <v>0</v>
      </c>
      <c r="U28" s="432">
        <f t="shared" ref="U28:U34" si="12">SUM(T28,P28,L28,H28)</f>
        <v>0</v>
      </c>
    </row>
    <row r="29" spans="4:21" ht="19.5">
      <c r="D29" s="420" t="s">
        <v>242</v>
      </c>
      <c r="E29" s="78">
        <v>0</v>
      </c>
      <c r="F29" s="78">
        <v>0</v>
      </c>
      <c r="G29" s="78">
        <v>0</v>
      </c>
      <c r="H29" s="93">
        <f t="shared" si="9"/>
        <v>0</v>
      </c>
      <c r="I29" s="78">
        <v>0</v>
      </c>
      <c r="J29" s="78">
        <v>0</v>
      </c>
      <c r="K29" s="72">
        <v>0</v>
      </c>
      <c r="L29" s="93">
        <f t="shared" si="10"/>
        <v>0</v>
      </c>
      <c r="M29" s="65">
        <v>0</v>
      </c>
      <c r="N29" s="65">
        <v>0</v>
      </c>
      <c r="O29" s="65">
        <v>0</v>
      </c>
      <c r="P29" s="67">
        <f t="shared" si="8"/>
        <v>0</v>
      </c>
      <c r="Q29" s="65">
        <v>0</v>
      </c>
      <c r="R29" s="65">
        <v>0</v>
      </c>
      <c r="S29" s="65">
        <v>0</v>
      </c>
      <c r="T29" s="67">
        <f t="shared" si="11"/>
        <v>0</v>
      </c>
      <c r="U29" s="432">
        <f t="shared" si="12"/>
        <v>0</v>
      </c>
    </row>
    <row r="30" spans="4:21" ht="19.5">
      <c r="D30" s="420" t="s">
        <v>244</v>
      </c>
      <c r="E30" s="72">
        <v>8193</v>
      </c>
      <c r="F30" s="72">
        <v>9591</v>
      </c>
      <c r="G30" s="72">
        <v>6700</v>
      </c>
      <c r="H30" s="93">
        <f>SUM(E30:G30)</f>
        <v>24484</v>
      </c>
      <c r="I30" s="72">
        <v>9207</v>
      </c>
      <c r="J30" s="72">
        <v>6685</v>
      </c>
      <c r="K30" s="72">
        <v>9767</v>
      </c>
      <c r="L30" s="93">
        <f t="shared" si="10"/>
        <v>25659</v>
      </c>
      <c r="M30" s="65">
        <v>7449</v>
      </c>
      <c r="N30" s="65">
        <v>6611</v>
      </c>
      <c r="O30" s="72">
        <v>6543.52</v>
      </c>
      <c r="P30" s="67">
        <f t="shared" si="8"/>
        <v>20603.52</v>
      </c>
      <c r="Q30" s="65">
        <v>8010</v>
      </c>
      <c r="R30" s="65">
        <v>14775</v>
      </c>
      <c r="S30" s="65"/>
      <c r="T30" s="67">
        <f t="shared" si="11"/>
        <v>22785</v>
      </c>
      <c r="U30" s="432">
        <f t="shared" si="12"/>
        <v>93531.520000000004</v>
      </c>
    </row>
    <row r="31" spans="4:21" ht="19.5">
      <c r="D31" s="420" t="s">
        <v>245</v>
      </c>
      <c r="E31" s="65">
        <v>44719.5</v>
      </c>
      <c r="F31" s="65">
        <v>29103.95</v>
      </c>
      <c r="G31" s="65">
        <v>36348.639999999999</v>
      </c>
      <c r="H31" s="67">
        <f>SUM(E31:G31)</f>
        <v>110172.09</v>
      </c>
      <c r="I31" s="65">
        <v>38274.299999999901</v>
      </c>
      <c r="J31" s="65">
        <v>65132.1</v>
      </c>
      <c r="K31" s="65">
        <v>49514.12</v>
      </c>
      <c r="L31" s="67">
        <f>SUM(I31:K31)</f>
        <v>152920.5199999999</v>
      </c>
      <c r="M31" s="65">
        <v>52099.16</v>
      </c>
      <c r="N31" s="65">
        <v>60325.46</v>
      </c>
      <c r="O31" s="65">
        <v>63261</v>
      </c>
      <c r="P31" s="67">
        <f t="shared" si="8"/>
        <v>175685.62</v>
      </c>
      <c r="Q31" s="205">
        <v>2479.1999999999998</v>
      </c>
      <c r="R31" s="205">
        <v>1881.91</v>
      </c>
      <c r="S31" s="72">
        <v>1640</v>
      </c>
      <c r="T31" s="67">
        <f t="shared" si="11"/>
        <v>6001.11</v>
      </c>
      <c r="U31" s="432">
        <f t="shared" si="12"/>
        <v>444779.33999999985</v>
      </c>
    </row>
    <row r="32" spans="4:21" ht="19.5">
      <c r="D32" s="420" t="s">
        <v>246</v>
      </c>
      <c r="E32" s="72">
        <v>0</v>
      </c>
      <c r="F32" s="72">
        <v>0</v>
      </c>
      <c r="G32" s="72">
        <v>0</v>
      </c>
      <c r="H32" s="93">
        <f t="shared" si="9"/>
        <v>0</v>
      </c>
      <c r="I32" s="72">
        <v>0</v>
      </c>
      <c r="J32" s="72">
        <v>0</v>
      </c>
      <c r="K32" s="72">
        <v>0</v>
      </c>
      <c r="L32" s="93">
        <f t="shared" si="10"/>
        <v>0</v>
      </c>
      <c r="M32" s="65">
        <v>0</v>
      </c>
      <c r="N32" s="65">
        <v>0</v>
      </c>
      <c r="O32" s="65">
        <v>0</v>
      </c>
      <c r="P32" s="67">
        <f t="shared" si="8"/>
        <v>0</v>
      </c>
      <c r="Q32" s="65">
        <v>0</v>
      </c>
      <c r="R32" s="65">
        <v>0</v>
      </c>
      <c r="S32" s="65">
        <v>0</v>
      </c>
      <c r="T32" s="67">
        <f t="shared" si="11"/>
        <v>0</v>
      </c>
      <c r="U32" s="432">
        <f t="shared" si="12"/>
        <v>0</v>
      </c>
    </row>
    <row r="33" spans="4:21" ht="19.5">
      <c r="D33" s="426" t="s">
        <v>247</v>
      </c>
      <c r="E33" s="84">
        <v>36598</v>
      </c>
      <c r="F33" s="84">
        <v>36910</v>
      </c>
      <c r="G33" s="84">
        <v>36910</v>
      </c>
      <c r="H33" s="437">
        <f t="shared" si="9"/>
        <v>110418</v>
      </c>
      <c r="I33" s="84">
        <v>36930</v>
      </c>
      <c r="J33" s="84">
        <v>34750</v>
      </c>
      <c r="K33" s="84">
        <v>167400</v>
      </c>
      <c r="L33" s="437">
        <f t="shared" si="10"/>
        <v>239080</v>
      </c>
      <c r="M33" s="83">
        <v>28700</v>
      </c>
      <c r="N33" s="83">
        <v>29700</v>
      </c>
      <c r="O33" s="83">
        <v>29700</v>
      </c>
      <c r="P33" s="427">
        <f t="shared" si="8"/>
        <v>88100</v>
      </c>
      <c r="Q33" s="84">
        <v>24900</v>
      </c>
      <c r="R33" s="83">
        <v>21910</v>
      </c>
      <c r="S33" s="83">
        <v>19620</v>
      </c>
      <c r="T33" s="427">
        <f t="shared" si="11"/>
        <v>66430</v>
      </c>
      <c r="U33" s="438">
        <f t="shared" si="12"/>
        <v>504028</v>
      </c>
    </row>
    <row r="34" spans="4:21" ht="19.5">
      <c r="D34" s="18" t="s">
        <v>189</v>
      </c>
      <c r="E34" s="103">
        <f>SUM(E27:E33)</f>
        <v>101497.5</v>
      </c>
      <c r="F34" s="103">
        <f t="shared" ref="F34:T34" si="13">SUM(F27:F33)</f>
        <v>79577.95</v>
      </c>
      <c r="G34" s="103">
        <f t="shared" si="13"/>
        <v>86628.64</v>
      </c>
      <c r="H34" s="75">
        <f t="shared" si="13"/>
        <v>267704.08999999997</v>
      </c>
      <c r="I34" s="103">
        <f t="shared" si="13"/>
        <v>89327.299999999901</v>
      </c>
      <c r="J34" s="103">
        <f t="shared" si="13"/>
        <v>119105.1</v>
      </c>
      <c r="K34" s="103">
        <f t="shared" si="13"/>
        <v>232926.12</v>
      </c>
      <c r="L34" s="75">
        <f t="shared" si="13"/>
        <v>441358.5199999999</v>
      </c>
      <c r="M34" s="103">
        <f t="shared" si="13"/>
        <v>91840.16</v>
      </c>
      <c r="N34" s="103">
        <f t="shared" si="13"/>
        <v>100268.06</v>
      </c>
      <c r="O34" s="103">
        <f t="shared" si="13"/>
        <v>104577.1</v>
      </c>
      <c r="P34" s="75">
        <f t="shared" si="13"/>
        <v>296685.32</v>
      </c>
      <c r="Q34" s="103">
        <f t="shared" si="13"/>
        <v>41703.199999999997</v>
      </c>
      <c r="R34" s="103">
        <f t="shared" si="13"/>
        <v>44736.91</v>
      </c>
      <c r="S34" s="103">
        <f t="shared" si="13"/>
        <v>28058</v>
      </c>
      <c r="T34" s="75">
        <f t="shared" si="13"/>
        <v>114498.11</v>
      </c>
      <c r="U34" s="217">
        <f t="shared" si="12"/>
        <v>1120246.04</v>
      </c>
    </row>
    <row r="38" spans="4:21">
      <c r="Q38" s="198"/>
    </row>
  </sheetData>
  <mergeCells count="3">
    <mergeCell ref="D2:U2"/>
    <mergeCell ref="D25:U25"/>
    <mergeCell ref="D4:U4"/>
  </mergeCells>
  <pageMargins left="0.7" right="0.7" top="0.75" bottom="0.75" header="0.3" footer="0.3"/>
  <ignoredErrors>
    <ignoredError sqref="E34:G34 I34:K34 M34:O34 Q34:S34" formulaRange="1"/>
  </ignoredErrors>
  <legacyDrawing r:id="rId1"/>
  <tableParts count="2">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58EC9-C8AD-430D-BC89-B273C4CE502D}">
  <dimension ref="A1"/>
  <sheetViews>
    <sheetView tabSelected="1" workbookViewId="0">
      <selection activeCell="N24" sqref="N24"/>
    </sheetView>
  </sheetViews>
  <sheetFormatPr defaultRowHeight="14.5"/>
  <cols>
    <col min="1" max="16384" width="8.7265625" style="43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4E68B-63EE-4F10-B1E8-FBD5C7B56880}">
  <dimension ref="A1"/>
  <sheetViews>
    <sheetView workbookViewId="0">
      <selection activeCell="B21" sqref="B21"/>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91E3-AC1E-447F-858E-3B991383EEDE}">
  <sheetPr>
    <tabColor theme="2" tint="-0.499984740745262"/>
  </sheetPr>
  <dimension ref="A1:BSV278"/>
  <sheetViews>
    <sheetView topLeftCell="A109" zoomScale="70" zoomScaleNormal="70" workbookViewId="0">
      <selection activeCell="D152" sqref="D152"/>
    </sheetView>
  </sheetViews>
  <sheetFormatPr defaultColWidth="22.54296875" defaultRowHeight="14.5"/>
  <cols>
    <col min="1" max="1" width="9.81640625" style="2" customWidth="1"/>
    <col min="2" max="2" width="56.7265625" style="2" customWidth="1"/>
    <col min="3" max="55" width="34.36328125" style="2" customWidth="1"/>
    <col min="56" max="58" width="22.54296875" style="2" customWidth="1"/>
    <col min="59" max="16384" width="22.54296875" style="2"/>
  </cols>
  <sheetData>
    <row r="1" spans="1:29" ht="35.15" customHeight="1">
      <c r="A1" s="337" t="s">
        <v>241</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9"/>
    </row>
    <row r="2" spans="1:29" ht="16">
      <c r="A2" s="313" t="s">
        <v>106</v>
      </c>
      <c r="B2" s="313" t="s">
        <v>34</v>
      </c>
      <c r="C2" s="346" t="s">
        <v>35</v>
      </c>
      <c r="D2" s="346" t="s">
        <v>50</v>
      </c>
      <c r="E2" s="296">
        <v>45292</v>
      </c>
      <c r="F2" s="297"/>
      <c r="G2" s="296">
        <v>45323</v>
      </c>
      <c r="H2" s="297"/>
      <c r="I2" s="298">
        <v>45352</v>
      </c>
      <c r="J2" s="297"/>
      <c r="K2" s="296">
        <v>45383</v>
      </c>
      <c r="L2" s="297"/>
      <c r="M2" s="296">
        <v>45413</v>
      </c>
      <c r="N2" s="297"/>
      <c r="O2" s="296">
        <v>45444</v>
      </c>
      <c r="P2" s="297"/>
      <c r="Q2" s="296">
        <v>45474</v>
      </c>
      <c r="R2" s="297"/>
      <c r="S2" s="296">
        <v>45505</v>
      </c>
      <c r="T2" s="297"/>
      <c r="U2" s="296">
        <v>45536</v>
      </c>
      <c r="V2" s="297"/>
      <c r="W2" s="296">
        <v>45566</v>
      </c>
      <c r="X2" s="297"/>
      <c r="Y2" s="296">
        <v>45597</v>
      </c>
      <c r="Z2" s="297"/>
      <c r="AA2" s="296">
        <v>45627</v>
      </c>
      <c r="AB2" s="297"/>
    </row>
    <row r="3" spans="1:29" ht="16">
      <c r="A3" s="314"/>
      <c r="B3" s="314"/>
      <c r="C3" s="347"/>
      <c r="D3" s="347"/>
      <c r="E3" s="3" t="s">
        <v>97</v>
      </c>
      <c r="F3" s="3" t="s">
        <v>32</v>
      </c>
      <c r="G3" s="3" t="s">
        <v>97</v>
      </c>
      <c r="H3" s="3" t="s">
        <v>32</v>
      </c>
      <c r="I3" s="3" t="s">
        <v>97</v>
      </c>
      <c r="J3" s="3" t="s">
        <v>32</v>
      </c>
      <c r="K3" s="3" t="s">
        <v>97</v>
      </c>
      <c r="L3" s="3" t="s">
        <v>32</v>
      </c>
      <c r="M3" s="3" t="s">
        <v>97</v>
      </c>
      <c r="N3" s="3" t="s">
        <v>32</v>
      </c>
      <c r="O3" s="3" t="s">
        <v>97</v>
      </c>
      <c r="P3" s="3" t="s">
        <v>32</v>
      </c>
      <c r="Q3" s="3" t="s">
        <v>97</v>
      </c>
      <c r="R3" s="3" t="s">
        <v>32</v>
      </c>
      <c r="S3" s="3" t="s">
        <v>97</v>
      </c>
      <c r="T3" s="3" t="s">
        <v>32</v>
      </c>
      <c r="U3" s="3" t="s">
        <v>97</v>
      </c>
      <c r="V3" s="3" t="s">
        <v>32</v>
      </c>
      <c r="W3" s="3" t="s">
        <v>97</v>
      </c>
      <c r="X3" s="3" t="s">
        <v>32</v>
      </c>
      <c r="Y3" s="3" t="s">
        <v>97</v>
      </c>
      <c r="Z3" s="3" t="s">
        <v>32</v>
      </c>
      <c r="AA3" s="3" t="s">
        <v>97</v>
      </c>
      <c r="AB3" s="3" t="s">
        <v>32</v>
      </c>
    </row>
    <row r="4" spans="1:29" ht="33" customHeight="1">
      <c r="A4" s="322" t="s">
        <v>113</v>
      </c>
      <c r="B4" s="279"/>
      <c r="C4" s="279"/>
      <c r="D4" s="279"/>
      <c r="E4" s="279"/>
      <c r="F4" s="279"/>
      <c r="G4" s="279"/>
      <c r="H4" s="279"/>
      <c r="I4" s="279"/>
      <c r="J4" s="279"/>
      <c r="K4" s="279"/>
      <c r="L4" s="279"/>
      <c r="M4" s="279"/>
      <c r="N4" s="279"/>
      <c r="O4" s="279"/>
      <c r="P4" s="279"/>
      <c r="Q4" s="279"/>
      <c r="R4" s="279"/>
      <c r="S4" s="279"/>
      <c r="T4" s="279"/>
      <c r="U4" s="279"/>
      <c r="V4" s="279"/>
      <c r="W4" s="279"/>
      <c r="X4" s="279"/>
      <c r="Y4" s="279"/>
      <c r="Z4" s="279"/>
      <c r="AA4" s="279"/>
      <c r="AB4" s="323"/>
    </row>
    <row r="5" spans="1:29" ht="16" hidden="1">
      <c r="A5" s="4">
        <v>1</v>
      </c>
      <c r="B5" s="5" t="s">
        <v>114</v>
      </c>
      <c r="C5" s="5" t="s">
        <v>107</v>
      </c>
      <c r="D5" s="5" t="s">
        <v>30</v>
      </c>
      <c r="E5" s="5">
        <v>75992</v>
      </c>
      <c r="F5" s="5">
        <v>347</v>
      </c>
      <c r="G5" s="5">
        <v>83911</v>
      </c>
      <c r="H5" s="5">
        <v>367</v>
      </c>
      <c r="I5" s="5">
        <v>89891</v>
      </c>
      <c r="J5" s="5">
        <v>375</v>
      </c>
      <c r="K5" s="5">
        <v>57767</v>
      </c>
      <c r="L5" s="5">
        <v>227</v>
      </c>
      <c r="M5" s="5">
        <v>11650</v>
      </c>
      <c r="N5" s="5">
        <v>33</v>
      </c>
      <c r="O5" s="5">
        <v>76252</v>
      </c>
      <c r="P5" s="5">
        <v>341</v>
      </c>
      <c r="Q5" s="5">
        <v>6626</v>
      </c>
      <c r="R5" s="5">
        <v>334</v>
      </c>
      <c r="S5" s="5">
        <v>64721</v>
      </c>
      <c r="T5" s="5">
        <v>362</v>
      </c>
      <c r="U5" s="5">
        <v>62615</v>
      </c>
      <c r="V5" s="5">
        <v>298</v>
      </c>
      <c r="W5" s="5">
        <v>72748</v>
      </c>
      <c r="X5" s="5">
        <v>363</v>
      </c>
      <c r="Y5" s="5">
        <v>70447</v>
      </c>
      <c r="Z5" s="5">
        <v>363</v>
      </c>
      <c r="AA5" s="5">
        <v>79338</v>
      </c>
      <c r="AB5" s="5">
        <v>364</v>
      </c>
    </row>
    <row r="6" spans="1:29" ht="16" hidden="1">
      <c r="A6" s="4">
        <v>2</v>
      </c>
      <c r="B6" s="5" t="s">
        <v>114</v>
      </c>
      <c r="C6" s="5" t="s">
        <v>108</v>
      </c>
      <c r="D6" s="5" t="s">
        <v>30</v>
      </c>
      <c r="E6" s="5">
        <v>43229</v>
      </c>
      <c r="F6" s="5">
        <v>240</v>
      </c>
      <c r="G6" s="5">
        <v>26592</v>
      </c>
      <c r="H6" s="5">
        <v>159</v>
      </c>
      <c r="I6" s="5">
        <v>0</v>
      </c>
      <c r="J6" s="5">
        <v>0</v>
      </c>
      <c r="K6" s="5">
        <v>25955</v>
      </c>
      <c r="L6" s="5">
        <v>140</v>
      </c>
      <c r="M6" s="5">
        <v>68225</v>
      </c>
      <c r="N6" s="5">
        <v>382</v>
      </c>
      <c r="O6" s="53">
        <v>34631</v>
      </c>
      <c r="P6" s="53">
        <v>157</v>
      </c>
      <c r="Q6" s="5">
        <v>23014</v>
      </c>
      <c r="R6" s="5">
        <v>111</v>
      </c>
      <c r="S6" s="5">
        <v>57688</v>
      </c>
      <c r="T6" s="5">
        <v>342</v>
      </c>
      <c r="U6" s="5">
        <v>56260</v>
      </c>
      <c r="V6" s="5">
        <v>288</v>
      </c>
      <c r="W6" s="5">
        <v>60761</v>
      </c>
      <c r="X6" s="5">
        <v>327</v>
      </c>
      <c r="Y6" s="5">
        <v>66399</v>
      </c>
      <c r="Z6" s="5">
        <v>327</v>
      </c>
      <c r="AA6" s="5">
        <v>73792</v>
      </c>
      <c r="AB6" s="5">
        <v>343</v>
      </c>
    </row>
    <row r="7" spans="1:29" ht="16" hidden="1">
      <c r="A7" s="4">
        <v>3</v>
      </c>
      <c r="B7" s="5" t="s">
        <v>114</v>
      </c>
      <c r="C7" s="5" t="s">
        <v>109</v>
      </c>
      <c r="D7" s="5" t="s">
        <v>30</v>
      </c>
      <c r="E7" s="5">
        <v>86909</v>
      </c>
      <c r="F7" s="5">
        <v>331</v>
      </c>
      <c r="G7" s="5">
        <v>72192</v>
      </c>
      <c r="H7" s="5">
        <v>276</v>
      </c>
      <c r="I7" s="5">
        <v>93610</v>
      </c>
      <c r="J7" s="5">
        <v>349</v>
      </c>
      <c r="K7" s="5">
        <v>75683</v>
      </c>
      <c r="L7" s="5">
        <v>284</v>
      </c>
      <c r="M7" s="5">
        <v>91471</v>
      </c>
      <c r="N7" s="5">
        <v>346</v>
      </c>
      <c r="O7" s="53">
        <v>92558</v>
      </c>
      <c r="P7" s="53">
        <v>358</v>
      </c>
      <c r="Q7" s="5">
        <v>88446</v>
      </c>
      <c r="R7" s="5">
        <v>333</v>
      </c>
      <c r="S7" s="5">
        <v>81825</v>
      </c>
      <c r="T7" s="5">
        <v>360</v>
      </c>
      <c r="U7" s="5">
        <v>78526</v>
      </c>
      <c r="V7" s="5">
        <v>280</v>
      </c>
      <c r="W7" s="5">
        <v>92011</v>
      </c>
      <c r="X7" s="5">
        <v>347</v>
      </c>
      <c r="Y7" s="5">
        <v>87961</v>
      </c>
      <c r="Z7" s="5">
        <v>347</v>
      </c>
      <c r="AA7" s="5">
        <v>94672</v>
      </c>
      <c r="AB7" s="5">
        <v>339</v>
      </c>
    </row>
    <row r="8" spans="1:29" ht="16" hidden="1">
      <c r="A8" s="4">
        <v>4</v>
      </c>
      <c r="B8" s="5" t="s">
        <v>114</v>
      </c>
      <c r="C8" s="5" t="s">
        <v>110</v>
      </c>
      <c r="D8" s="5" t="s">
        <v>30</v>
      </c>
      <c r="E8" s="5">
        <v>89099</v>
      </c>
      <c r="F8" s="5">
        <v>330</v>
      </c>
      <c r="G8" s="5">
        <v>97331</v>
      </c>
      <c r="H8" s="5">
        <v>356</v>
      </c>
      <c r="I8" s="5">
        <v>100661</v>
      </c>
      <c r="J8" s="5">
        <v>348</v>
      </c>
      <c r="K8" s="5">
        <v>75968</v>
      </c>
      <c r="L8" s="5">
        <v>251</v>
      </c>
      <c r="M8" s="5">
        <v>56710</v>
      </c>
      <c r="N8" s="5">
        <v>200</v>
      </c>
      <c r="O8" s="53">
        <v>90932</v>
      </c>
      <c r="P8" s="53">
        <v>371</v>
      </c>
      <c r="Q8" s="5">
        <v>77452</v>
      </c>
      <c r="R8" s="5">
        <v>289</v>
      </c>
      <c r="S8" s="5">
        <v>90509</v>
      </c>
      <c r="T8" s="5">
        <v>337</v>
      </c>
      <c r="U8" s="5">
        <v>89130</v>
      </c>
      <c r="V8" s="5">
        <v>303</v>
      </c>
      <c r="W8" s="5">
        <v>76226</v>
      </c>
      <c r="X8" s="5">
        <v>282</v>
      </c>
      <c r="Y8" s="5">
        <v>97756</v>
      </c>
      <c r="Z8" s="5">
        <v>282</v>
      </c>
      <c r="AA8" s="5">
        <v>69840</v>
      </c>
      <c r="AB8" s="5">
        <v>239</v>
      </c>
    </row>
    <row r="9" spans="1:29" ht="16" hidden="1">
      <c r="A9" s="4">
        <v>5</v>
      </c>
      <c r="B9" s="5" t="s">
        <v>102</v>
      </c>
      <c r="C9" s="5" t="s">
        <v>111</v>
      </c>
      <c r="D9" s="5" t="s">
        <v>30</v>
      </c>
      <c r="E9" s="5">
        <v>24231</v>
      </c>
      <c r="F9" s="5">
        <v>278</v>
      </c>
      <c r="G9" s="5">
        <v>12501</v>
      </c>
      <c r="H9" s="5">
        <v>176</v>
      </c>
      <c r="I9" s="5">
        <v>27713</v>
      </c>
      <c r="J9" s="5">
        <v>278</v>
      </c>
      <c r="K9" s="5">
        <v>36266</v>
      </c>
      <c r="L9" s="5">
        <v>373</v>
      </c>
      <c r="M9" s="5">
        <v>27169</v>
      </c>
      <c r="N9" s="5">
        <v>292</v>
      </c>
      <c r="O9" s="23">
        <v>31550</v>
      </c>
      <c r="P9" s="23">
        <v>366</v>
      </c>
      <c r="Q9" s="5">
        <v>3261</v>
      </c>
      <c r="R9" s="5">
        <v>32</v>
      </c>
      <c r="S9" s="5">
        <v>27605</v>
      </c>
      <c r="T9" s="5">
        <v>278</v>
      </c>
      <c r="U9" s="5">
        <v>24378</v>
      </c>
      <c r="V9" s="5">
        <v>267</v>
      </c>
      <c r="W9" s="5">
        <v>29377</v>
      </c>
      <c r="X9" s="5">
        <v>344</v>
      </c>
      <c r="Y9" s="5">
        <v>30070</v>
      </c>
      <c r="Z9" s="5">
        <v>344</v>
      </c>
      <c r="AA9" s="5">
        <v>31725</v>
      </c>
      <c r="AB9" s="5">
        <v>309</v>
      </c>
      <c r="AC9" s="227"/>
    </row>
    <row r="10" spans="1:29" ht="16" hidden="1">
      <c r="A10" s="4">
        <v>6</v>
      </c>
      <c r="B10" s="5" t="s">
        <v>102</v>
      </c>
      <c r="C10" s="5" t="s">
        <v>112</v>
      </c>
      <c r="D10" s="5" t="s">
        <v>30</v>
      </c>
      <c r="E10" s="5">
        <v>17767</v>
      </c>
      <c r="F10" s="5">
        <v>182</v>
      </c>
      <c r="G10" s="5">
        <v>27898</v>
      </c>
      <c r="H10" s="5">
        <v>280</v>
      </c>
      <c r="I10" s="5">
        <v>17249</v>
      </c>
      <c r="J10" s="5">
        <v>198</v>
      </c>
      <c r="K10" s="5">
        <v>5186</v>
      </c>
      <c r="L10" s="5">
        <v>49</v>
      </c>
      <c r="M10" s="5">
        <v>16202</v>
      </c>
      <c r="N10" s="5">
        <v>154</v>
      </c>
      <c r="O10" s="23">
        <v>8361</v>
      </c>
      <c r="P10" s="23">
        <v>73</v>
      </c>
      <c r="Q10" s="5">
        <v>6168</v>
      </c>
      <c r="R10" s="5">
        <v>78</v>
      </c>
      <c r="S10" s="5">
        <v>13674</v>
      </c>
      <c r="T10" s="5">
        <v>110</v>
      </c>
      <c r="U10" s="5">
        <v>7189</v>
      </c>
      <c r="V10" s="5">
        <v>62</v>
      </c>
      <c r="W10" s="5">
        <v>14088</v>
      </c>
      <c r="X10" s="5">
        <v>158</v>
      </c>
      <c r="Y10" s="5">
        <v>10420</v>
      </c>
      <c r="Z10" s="5">
        <v>158</v>
      </c>
      <c r="AA10" s="5">
        <v>11691</v>
      </c>
      <c r="AB10" s="5">
        <v>109</v>
      </c>
    </row>
    <row r="11" spans="1:29" ht="16" hidden="1">
      <c r="A11" s="4">
        <v>7</v>
      </c>
      <c r="B11" s="5" t="s">
        <v>142</v>
      </c>
      <c r="C11" s="5" t="s">
        <v>231</v>
      </c>
      <c r="D11" s="5" t="s">
        <v>29</v>
      </c>
      <c r="E11" s="5">
        <v>2754</v>
      </c>
      <c r="F11" s="5">
        <v>17</v>
      </c>
      <c r="G11" s="5">
        <v>2106</v>
      </c>
      <c r="H11" s="5">
        <v>13</v>
      </c>
      <c r="I11" s="5">
        <v>1782</v>
      </c>
      <c r="J11" s="5">
        <v>11</v>
      </c>
      <c r="K11" s="5">
        <v>1296</v>
      </c>
      <c r="L11" s="5">
        <v>8</v>
      </c>
      <c r="M11" s="5">
        <v>2754</v>
      </c>
      <c r="N11" s="5">
        <v>17</v>
      </c>
      <c r="O11" s="23">
        <v>1620</v>
      </c>
      <c r="P11" s="23">
        <v>10</v>
      </c>
      <c r="Q11" s="5">
        <v>972</v>
      </c>
      <c r="R11" s="5">
        <v>6</v>
      </c>
      <c r="S11" s="5">
        <v>486</v>
      </c>
      <c r="T11" s="5">
        <v>3</v>
      </c>
      <c r="U11" s="5">
        <v>486</v>
      </c>
      <c r="V11" s="5">
        <v>3</v>
      </c>
      <c r="W11" s="5">
        <v>1296</v>
      </c>
      <c r="X11" s="5">
        <v>8</v>
      </c>
      <c r="Y11" s="5">
        <v>1296</v>
      </c>
      <c r="Z11" s="5">
        <v>8</v>
      </c>
      <c r="AA11" s="5">
        <v>2592</v>
      </c>
      <c r="AB11" s="5">
        <v>16</v>
      </c>
    </row>
    <row r="12" spans="1:29" ht="16" hidden="1">
      <c r="A12" s="4">
        <v>8</v>
      </c>
      <c r="B12" s="5" t="s">
        <v>114</v>
      </c>
      <c r="C12" s="5" t="s">
        <v>58</v>
      </c>
      <c r="D12" s="5" t="s">
        <v>30</v>
      </c>
      <c r="E12" s="5">
        <v>81671</v>
      </c>
      <c r="F12" s="5">
        <v>331</v>
      </c>
      <c r="G12" s="5">
        <v>104214</v>
      </c>
      <c r="H12" s="5">
        <v>358</v>
      </c>
      <c r="I12" s="5">
        <v>108024</v>
      </c>
      <c r="J12" s="5">
        <v>391</v>
      </c>
      <c r="K12" s="5">
        <v>88224</v>
      </c>
      <c r="L12" s="5">
        <v>323</v>
      </c>
      <c r="M12" s="5">
        <v>109688</v>
      </c>
      <c r="N12" s="5">
        <v>396</v>
      </c>
      <c r="O12" s="53">
        <v>78395</v>
      </c>
      <c r="P12" s="53">
        <v>306</v>
      </c>
      <c r="Q12" s="5">
        <v>90096</v>
      </c>
      <c r="R12" s="5">
        <v>343</v>
      </c>
      <c r="S12" s="5">
        <v>32654</v>
      </c>
      <c r="T12" s="5">
        <v>114</v>
      </c>
      <c r="U12" s="5">
        <v>73562</v>
      </c>
      <c r="V12" s="5">
        <v>298</v>
      </c>
      <c r="W12" s="5">
        <v>83678</v>
      </c>
      <c r="X12" s="5">
        <v>352</v>
      </c>
      <c r="Y12" s="5">
        <v>81664</v>
      </c>
      <c r="Z12" s="5">
        <v>352</v>
      </c>
      <c r="AA12" s="5">
        <v>95197</v>
      </c>
      <c r="AB12" s="5">
        <v>313</v>
      </c>
    </row>
    <row r="13" spans="1:29" ht="16" hidden="1">
      <c r="A13" s="4">
        <v>9</v>
      </c>
      <c r="B13" s="5" t="s">
        <v>114</v>
      </c>
      <c r="C13" s="5" t="s">
        <v>215</v>
      </c>
      <c r="D13" s="5" t="s">
        <v>30</v>
      </c>
      <c r="E13" s="24"/>
      <c r="F13" s="24"/>
      <c r="G13" s="24"/>
      <c r="H13" s="24"/>
      <c r="I13" s="24"/>
      <c r="J13" s="24"/>
      <c r="K13" s="24"/>
      <c r="L13" s="24"/>
      <c r="M13" s="24"/>
      <c r="N13" s="24"/>
      <c r="O13" s="157"/>
      <c r="P13" s="157"/>
      <c r="Q13" s="5">
        <v>22680</v>
      </c>
      <c r="R13" s="24" t="s">
        <v>223</v>
      </c>
      <c r="S13" s="5">
        <v>35010</v>
      </c>
      <c r="T13" s="5">
        <v>117</v>
      </c>
      <c r="U13" s="5">
        <v>31440</v>
      </c>
      <c r="V13" s="5">
        <v>78</v>
      </c>
      <c r="W13" s="5">
        <v>40700</v>
      </c>
      <c r="X13" s="5">
        <v>104</v>
      </c>
      <c r="Y13" s="5">
        <v>33940</v>
      </c>
      <c r="Z13" s="5">
        <v>140</v>
      </c>
      <c r="AA13" s="5">
        <v>29100</v>
      </c>
      <c r="AB13" s="5">
        <v>79</v>
      </c>
    </row>
    <row r="14" spans="1:29" ht="34.5" hidden="1" customHeight="1">
      <c r="A14" s="322" t="s">
        <v>115</v>
      </c>
      <c r="B14" s="279"/>
      <c r="C14" s="279"/>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323"/>
    </row>
    <row r="15" spans="1:29" ht="16" hidden="1">
      <c r="A15" s="4">
        <v>10</v>
      </c>
      <c r="B15" s="5" t="s">
        <v>114</v>
      </c>
      <c r="C15" s="5" t="s">
        <v>61</v>
      </c>
      <c r="D15" s="5" t="s">
        <v>30</v>
      </c>
      <c r="E15" s="5">
        <v>41407</v>
      </c>
      <c r="F15" s="5">
        <v>166</v>
      </c>
      <c r="G15" s="5">
        <v>33410</v>
      </c>
      <c r="H15" s="5">
        <v>129</v>
      </c>
      <c r="I15" s="5">
        <v>93819</v>
      </c>
      <c r="J15" s="5">
        <v>351</v>
      </c>
      <c r="K15" s="5">
        <v>82491</v>
      </c>
      <c r="L15" s="5">
        <v>326</v>
      </c>
      <c r="M15" s="5">
        <v>93350</v>
      </c>
      <c r="N15" s="5">
        <v>351</v>
      </c>
      <c r="O15" s="53">
        <v>14333</v>
      </c>
      <c r="P15" s="53">
        <v>35</v>
      </c>
      <c r="Q15" s="5">
        <v>1180</v>
      </c>
      <c r="R15" s="24" t="s">
        <v>223</v>
      </c>
      <c r="S15" s="5">
        <v>40</v>
      </c>
      <c r="T15" s="28" t="s">
        <v>223</v>
      </c>
      <c r="U15" s="276" t="s">
        <v>224</v>
      </c>
      <c r="V15" s="277"/>
      <c r="W15" s="197"/>
      <c r="X15" s="197"/>
      <c r="Y15" s="28"/>
      <c r="Z15" s="28"/>
      <c r="AA15" s="276" t="s">
        <v>240</v>
      </c>
      <c r="AB15" s="277"/>
    </row>
    <row r="16" spans="1:29" ht="16" hidden="1">
      <c r="A16" s="4">
        <v>11</v>
      </c>
      <c r="B16" s="5" t="s">
        <v>102</v>
      </c>
      <c r="C16" s="5" t="s">
        <v>117</v>
      </c>
      <c r="D16" s="5" t="s">
        <v>30</v>
      </c>
      <c r="E16" s="5">
        <v>1945</v>
      </c>
      <c r="F16" s="5">
        <v>50</v>
      </c>
      <c r="G16" s="5">
        <v>7893</v>
      </c>
      <c r="H16" s="5">
        <v>74</v>
      </c>
      <c r="I16" s="5">
        <v>6074</v>
      </c>
      <c r="J16" s="5">
        <v>63</v>
      </c>
      <c r="K16" s="5">
        <v>14561</v>
      </c>
      <c r="L16" s="5">
        <v>158</v>
      </c>
      <c r="M16" s="5">
        <v>2807</v>
      </c>
      <c r="N16" s="5">
        <v>39</v>
      </c>
      <c r="O16" s="23">
        <v>1984</v>
      </c>
      <c r="P16" s="23">
        <v>11</v>
      </c>
      <c r="Q16" s="5">
        <v>32425</v>
      </c>
      <c r="R16" s="5">
        <v>356</v>
      </c>
      <c r="S16" s="5">
        <v>10023</v>
      </c>
      <c r="T16" s="5">
        <v>106</v>
      </c>
      <c r="U16" s="5">
        <v>22896</v>
      </c>
      <c r="V16" s="5">
        <v>214</v>
      </c>
      <c r="W16" s="5">
        <v>19071</v>
      </c>
      <c r="X16" s="5">
        <v>207</v>
      </c>
      <c r="Y16" s="5">
        <v>22312</v>
      </c>
      <c r="Z16" s="5">
        <v>207</v>
      </c>
      <c r="AA16" s="5">
        <v>25024</v>
      </c>
      <c r="AB16" s="5">
        <v>283</v>
      </c>
    </row>
    <row r="17" spans="1:28" ht="16" hidden="1">
      <c r="A17" s="4">
        <v>12</v>
      </c>
      <c r="B17" s="5" t="s">
        <v>102</v>
      </c>
      <c r="C17" s="5" t="s">
        <v>118</v>
      </c>
      <c r="D17" s="5" t="s">
        <v>30</v>
      </c>
      <c r="E17" s="5">
        <v>18954</v>
      </c>
      <c r="F17" s="5">
        <v>215</v>
      </c>
      <c r="G17" s="5">
        <v>17239</v>
      </c>
      <c r="H17" s="5">
        <v>196</v>
      </c>
      <c r="I17" s="5">
        <v>19034</v>
      </c>
      <c r="J17" s="5">
        <v>193</v>
      </c>
      <c r="K17" s="5">
        <v>4170</v>
      </c>
      <c r="L17" s="5">
        <v>55</v>
      </c>
      <c r="M17" s="5">
        <v>15304</v>
      </c>
      <c r="N17" s="5">
        <v>184</v>
      </c>
      <c r="O17" s="23">
        <v>12472</v>
      </c>
      <c r="P17" s="23">
        <v>141</v>
      </c>
      <c r="Q17" s="5">
        <v>14687</v>
      </c>
      <c r="R17" s="5">
        <v>162</v>
      </c>
      <c r="S17" s="5">
        <v>11163</v>
      </c>
      <c r="T17" s="5">
        <v>139</v>
      </c>
      <c r="U17" s="5">
        <v>3983</v>
      </c>
      <c r="V17" s="5">
        <v>75</v>
      </c>
      <c r="W17" s="276" t="s">
        <v>220</v>
      </c>
      <c r="X17" s="277"/>
      <c r="Y17" s="276" t="s">
        <v>220</v>
      </c>
      <c r="Z17" s="277"/>
      <c r="AA17" s="276" t="s">
        <v>220</v>
      </c>
      <c r="AB17" s="277"/>
    </row>
    <row r="18" spans="1:28" ht="16" hidden="1">
      <c r="A18" s="4">
        <v>13</v>
      </c>
      <c r="B18" s="5" t="s">
        <v>142</v>
      </c>
      <c r="C18" s="5" t="s">
        <v>119</v>
      </c>
      <c r="D18" s="5" t="s">
        <v>30</v>
      </c>
      <c r="E18" s="24"/>
      <c r="F18" s="5">
        <v>10</v>
      </c>
      <c r="G18" s="24"/>
      <c r="H18" s="5">
        <v>2</v>
      </c>
      <c r="I18" s="5">
        <v>52</v>
      </c>
      <c r="J18" s="5">
        <v>20</v>
      </c>
      <c r="K18" s="5">
        <v>64</v>
      </c>
      <c r="L18" s="5">
        <v>21</v>
      </c>
      <c r="M18" s="5">
        <v>55</v>
      </c>
      <c r="N18" s="5">
        <v>33</v>
      </c>
      <c r="O18" s="23">
        <v>120</v>
      </c>
      <c r="P18" s="23">
        <v>25</v>
      </c>
      <c r="Q18" s="24" t="s">
        <v>223</v>
      </c>
      <c r="R18" s="5">
        <v>53</v>
      </c>
      <c r="S18" s="276" t="s">
        <v>223</v>
      </c>
      <c r="T18" s="277"/>
      <c r="U18" s="276" t="s">
        <v>221</v>
      </c>
      <c r="V18" s="277"/>
      <c r="W18" s="276" t="s">
        <v>225</v>
      </c>
      <c r="X18" s="277"/>
      <c r="Y18" s="276" t="s">
        <v>221</v>
      </c>
      <c r="Z18" s="277"/>
      <c r="AA18" s="5">
        <v>61</v>
      </c>
      <c r="AB18" s="5">
        <v>13</v>
      </c>
    </row>
    <row r="19" spans="1:28" ht="16" hidden="1">
      <c r="A19" s="4">
        <v>14</v>
      </c>
      <c r="B19" s="5" t="s">
        <v>102</v>
      </c>
      <c r="C19" s="5" t="s">
        <v>120</v>
      </c>
      <c r="D19" s="5" t="s">
        <v>30</v>
      </c>
      <c r="E19" s="5">
        <v>17518</v>
      </c>
      <c r="F19" s="5">
        <v>166</v>
      </c>
      <c r="G19" s="5">
        <v>5378</v>
      </c>
      <c r="H19" s="5">
        <v>48</v>
      </c>
      <c r="I19" s="5">
        <v>8029</v>
      </c>
      <c r="J19" s="5">
        <v>67</v>
      </c>
      <c r="K19" s="5">
        <v>17134</v>
      </c>
      <c r="L19" s="5">
        <v>156</v>
      </c>
      <c r="M19" s="5">
        <v>22070</v>
      </c>
      <c r="N19" s="5">
        <v>186</v>
      </c>
      <c r="O19" s="23">
        <v>23265</v>
      </c>
      <c r="P19" s="23">
        <v>223</v>
      </c>
      <c r="Q19" s="5">
        <v>26317</v>
      </c>
      <c r="R19" s="5">
        <v>195</v>
      </c>
      <c r="S19" s="5">
        <v>27274</v>
      </c>
      <c r="T19" s="5">
        <v>193</v>
      </c>
      <c r="U19" s="5">
        <v>27125</v>
      </c>
      <c r="V19" s="5">
        <v>185</v>
      </c>
      <c r="W19" s="5">
        <v>24514</v>
      </c>
      <c r="X19" s="5">
        <v>201</v>
      </c>
      <c r="Y19" s="5">
        <v>24178</v>
      </c>
      <c r="Z19" s="5">
        <v>201</v>
      </c>
      <c r="AA19" s="5">
        <v>24588</v>
      </c>
      <c r="AB19" s="5">
        <v>194</v>
      </c>
    </row>
    <row r="20" spans="1:28" ht="16" hidden="1">
      <c r="A20" s="4">
        <v>15</v>
      </c>
      <c r="B20" s="5" t="s">
        <v>55</v>
      </c>
      <c r="C20" s="5" t="s">
        <v>232</v>
      </c>
      <c r="D20" s="5" t="s">
        <v>29</v>
      </c>
      <c r="E20" s="28"/>
      <c r="F20" s="28"/>
      <c r="G20" s="5">
        <v>800</v>
      </c>
      <c r="H20" s="5">
        <v>8</v>
      </c>
      <c r="I20" s="28"/>
      <c r="J20" s="28"/>
      <c r="K20" s="28"/>
      <c r="L20" s="28"/>
      <c r="M20" s="28"/>
      <c r="N20" s="28"/>
      <c r="O20" s="180"/>
      <c r="P20" s="180"/>
      <c r="Q20" s="28"/>
      <c r="R20" s="28"/>
      <c r="S20" s="5">
        <v>100</v>
      </c>
      <c r="T20" s="5">
        <v>1</v>
      </c>
      <c r="U20" s="28"/>
      <c r="V20" s="28"/>
      <c r="W20" s="5">
        <v>100</v>
      </c>
      <c r="X20" s="5">
        <v>1</v>
      </c>
      <c r="Y20" s="5">
        <v>0</v>
      </c>
      <c r="Z20" s="5">
        <v>1</v>
      </c>
      <c r="AA20" s="5"/>
      <c r="AB20" s="5"/>
    </row>
    <row r="21" spans="1:28" ht="16" hidden="1">
      <c r="A21" s="4">
        <v>16</v>
      </c>
      <c r="B21" s="5" t="s">
        <v>55</v>
      </c>
      <c r="C21" s="5" t="s">
        <v>233</v>
      </c>
      <c r="D21" s="5" t="s">
        <v>29</v>
      </c>
      <c r="E21" s="5">
        <v>162</v>
      </c>
      <c r="F21" s="5">
        <v>1</v>
      </c>
      <c r="G21" s="5">
        <v>486</v>
      </c>
      <c r="H21" s="5">
        <v>3</v>
      </c>
      <c r="I21" s="5">
        <v>486</v>
      </c>
      <c r="J21" s="5">
        <v>3</v>
      </c>
      <c r="K21" s="28"/>
      <c r="L21" s="28"/>
      <c r="M21" s="28"/>
      <c r="N21" s="28"/>
      <c r="O21" s="180"/>
      <c r="P21" s="180"/>
      <c r="Q21" s="28"/>
      <c r="R21" s="28"/>
      <c r="S21" s="28"/>
      <c r="T21" s="28"/>
      <c r="U21" s="202" t="s">
        <v>237</v>
      </c>
      <c r="V21" s="202" t="s">
        <v>237</v>
      </c>
      <c r="W21" s="202" t="s">
        <v>237</v>
      </c>
      <c r="X21" s="202" t="s">
        <v>237</v>
      </c>
      <c r="Y21" s="202" t="s">
        <v>237</v>
      </c>
      <c r="Z21" s="202" t="s">
        <v>237</v>
      </c>
      <c r="AA21" s="202" t="s">
        <v>237</v>
      </c>
      <c r="AB21" s="202" t="s">
        <v>237</v>
      </c>
    </row>
    <row r="22" spans="1:28" ht="16" hidden="1">
      <c r="A22" s="4">
        <v>17</v>
      </c>
      <c r="B22" s="5" t="s">
        <v>55</v>
      </c>
      <c r="C22" s="5" t="s">
        <v>234</v>
      </c>
      <c r="D22" s="5" t="s">
        <v>29</v>
      </c>
      <c r="E22" s="5">
        <v>8910</v>
      </c>
      <c r="F22" s="5">
        <v>55</v>
      </c>
      <c r="G22" s="5"/>
      <c r="H22" s="5"/>
      <c r="I22" s="5">
        <v>4374</v>
      </c>
      <c r="J22" s="5">
        <v>27</v>
      </c>
      <c r="K22" s="5">
        <v>3564</v>
      </c>
      <c r="L22" s="5">
        <v>22</v>
      </c>
      <c r="M22" s="5">
        <v>6480</v>
      </c>
      <c r="N22" s="5">
        <v>40</v>
      </c>
      <c r="O22" s="23">
        <v>4536</v>
      </c>
      <c r="P22" s="23">
        <v>28</v>
      </c>
      <c r="Q22" s="5">
        <v>2592</v>
      </c>
      <c r="R22" s="5">
        <v>16</v>
      </c>
      <c r="S22" s="5">
        <v>2592</v>
      </c>
      <c r="T22" s="5">
        <v>16</v>
      </c>
      <c r="U22" s="5">
        <v>3240</v>
      </c>
      <c r="V22" s="5">
        <v>20</v>
      </c>
      <c r="W22" s="5">
        <v>4860</v>
      </c>
      <c r="X22" s="5">
        <v>30</v>
      </c>
      <c r="Y22" s="5">
        <v>4212</v>
      </c>
      <c r="Z22" s="5">
        <v>30</v>
      </c>
      <c r="AA22" s="5">
        <v>3726</v>
      </c>
      <c r="AB22" s="5">
        <v>23</v>
      </c>
    </row>
    <row r="23" spans="1:28" ht="16" hidden="1">
      <c r="A23" s="4">
        <v>18</v>
      </c>
      <c r="B23" s="5" t="s">
        <v>236</v>
      </c>
      <c r="C23" s="5" t="s">
        <v>235</v>
      </c>
      <c r="D23" s="5" t="s">
        <v>29</v>
      </c>
      <c r="E23" s="5">
        <v>56</v>
      </c>
      <c r="F23" s="5">
        <v>4</v>
      </c>
      <c r="G23" s="5">
        <v>56</v>
      </c>
      <c r="H23" s="5">
        <v>4</v>
      </c>
      <c r="I23" s="5">
        <v>28</v>
      </c>
      <c r="J23" s="5">
        <v>2</v>
      </c>
      <c r="K23" s="5">
        <v>56</v>
      </c>
      <c r="L23" s="5">
        <v>4</v>
      </c>
      <c r="M23" s="5">
        <v>14</v>
      </c>
      <c r="N23" s="5">
        <v>1</v>
      </c>
      <c r="O23" s="23">
        <v>14</v>
      </c>
      <c r="P23" s="23">
        <v>1</v>
      </c>
      <c r="Q23" s="5">
        <v>28</v>
      </c>
      <c r="R23" s="5">
        <v>2</v>
      </c>
      <c r="S23" s="5">
        <v>28</v>
      </c>
      <c r="T23" s="5">
        <v>2</v>
      </c>
      <c r="U23" s="5">
        <v>42</v>
      </c>
      <c r="V23" s="5">
        <v>3</v>
      </c>
      <c r="W23" s="5">
        <v>56</v>
      </c>
      <c r="X23" s="5">
        <v>4</v>
      </c>
      <c r="Y23" s="5">
        <v>14</v>
      </c>
      <c r="Z23" s="5">
        <v>4</v>
      </c>
      <c r="AA23" s="5">
        <v>14</v>
      </c>
      <c r="AB23" s="5">
        <v>1</v>
      </c>
    </row>
    <row r="24" spans="1:28" ht="16" hidden="1">
      <c r="A24" s="4">
        <v>19</v>
      </c>
      <c r="B24" s="5" t="s">
        <v>116</v>
      </c>
      <c r="C24" s="5" t="s">
        <v>121</v>
      </c>
      <c r="D24" s="5" t="s">
        <v>30</v>
      </c>
      <c r="E24" s="5">
        <v>16949</v>
      </c>
      <c r="F24" s="5">
        <v>151</v>
      </c>
      <c r="G24" s="24"/>
      <c r="H24" s="5">
        <v>53</v>
      </c>
      <c r="I24" s="5">
        <v>10003</v>
      </c>
      <c r="J24" s="5">
        <v>77</v>
      </c>
      <c r="K24" s="5">
        <v>11411</v>
      </c>
      <c r="L24" s="5">
        <v>82</v>
      </c>
      <c r="M24" s="5">
        <v>18319</v>
      </c>
      <c r="N24" s="5">
        <v>153</v>
      </c>
      <c r="O24" s="54">
        <v>14947</v>
      </c>
      <c r="P24" s="23">
        <v>139</v>
      </c>
      <c r="Q24" s="5">
        <v>21850</v>
      </c>
      <c r="R24" s="5">
        <v>177</v>
      </c>
      <c r="S24" s="5">
        <v>8366</v>
      </c>
      <c r="T24" s="5">
        <v>87</v>
      </c>
      <c r="U24" s="5">
        <v>29681</v>
      </c>
      <c r="V24" s="5">
        <v>105</v>
      </c>
      <c r="W24" s="5">
        <v>3904</v>
      </c>
      <c r="X24" s="5">
        <v>53</v>
      </c>
      <c r="Y24" s="28">
        <v>62080</v>
      </c>
      <c r="Z24" s="28">
        <v>53</v>
      </c>
      <c r="AA24" s="5">
        <v>933</v>
      </c>
      <c r="AB24" s="5">
        <v>10</v>
      </c>
    </row>
    <row r="25" spans="1:28" ht="16" hidden="1">
      <c r="A25" s="4">
        <v>20</v>
      </c>
      <c r="B25" s="5" t="s">
        <v>114</v>
      </c>
      <c r="C25" s="5" t="s">
        <v>62</v>
      </c>
      <c r="D25" s="5" t="s">
        <v>30</v>
      </c>
      <c r="E25" s="5">
        <v>34356</v>
      </c>
      <c r="F25" s="5">
        <v>146</v>
      </c>
      <c r="G25" s="5">
        <v>19524</v>
      </c>
      <c r="H25" s="5">
        <v>84</v>
      </c>
      <c r="I25" s="5">
        <v>29932</v>
      </c>
      <c r="J25" s="5">
        <v>136</v>
      </c>
      <c r="K25" s="5">
        <v>34109</v>
      </c>
      <c r="L25" s="5">
        <v>153</v>
      </c>
      <c r="M25" s="5">
        <v>39791</v>
      </c>
      <c r="N25" s="5">
        <v>162</v>
      </c>
      <c r="O25" s="53">
        <v>28287</v>
      </c>
      <c r="P25" s="53">
        <v>145</v>
      </c>
      <c r="Q25" s="5">
        <v>32693</v>
      </c>
      <c r="R25" s="5">
        <v>151</v>
      </c>
      <c r="S25" s="5">
        <v>11533</v>
      </c>
      <c r="T25" s="5">
        <v>59</v>
      </c>
      <c r="U25" s="5">
        <v>6596</v>
      </c>
      <c r="V25" s="5">
        <v>32</v>
      </c>
      <c r="W25" s="5">
        <v>21355</v>
      </c>
      <c r="X25" s="5">
        <v>93</v>
      </c>
      <c r="Y25" s="5">
        <v>35853</v>
      </c>
      <c r="Z25" s="5">
        <v>93</v>
      </c>
      <c r="AA25" s="5">
        <v>47868</v>
      </c>
      <c r="AB25" s="5">
        <v>202</v>
      </c>
    </row>
    <row r="26" spans="1:28" ht="16" hidden="1">
      <c r="A26" s="4">
        <v>21</v>
      </c>
      <c r="B26" s="5" t="s">
        <v>56</v>
      </c>
      <c r="C26" s="5" t="s">
        <v>183</v>
      </c>
      <c r="D26" s="5" t="s">
        <v>30</v>
      </c>
      <c r="E26" s="24"/>
      <c r="F26" s="24"/>
      <c r="G26" s="24"/>
      <c r="H26" s="24"/>
      <c r="I26" s="24"/>
      <c r="J26" s="24"/>
      <c r="K26" s="24"/>
      <c r="L26" s="24"/>
      <c r="M26" s="23">
        <v>88387</v>
      </c>
      <c r="N26" s="54">
        <v>286</v>
      </c>
      <c r="O26" s="53">
        <v>66736</v>
      </c>
      <c r="P26" s="54">
        <v>183</v>
      </c>
      <c r="Q26" s="5">
        <v>38017</v>
      </c>
      <c r="R26" s="5">
        <v>102</v>
      </c>
      <c r="S26" s="5">
        <v>10480</v>
      </c>
      <c r="T26" s="5">
        <v>62</v>
      </c>
      <c r="U26" s="28" t="s">
        <v>223</v>
      </c>
      <c r="V26" s="5">
        <v>67</v>
      </c>
      <c r="W26" s="5">
        <v>32810</v>
      </c>
      <c r="X26" s="5">
        <v>111</v>
      </c>
      <c r="Y26" s="28"/>
      <c r="Z26" s="28"/>
      <c r="AA26" s="5">
        <v>205997</v>
      </c>
      <c r="AB26" s="5">
        <v>407</v>
      </c>
    </row>
    <row r="27" spans="1:28" ht="16" hidden="1">
      <c r="A27" s="4">
        <v>22</v>
      </c>
      <c r="B27" s="5" t="s">
        <v>56</v>
      </c>
      <c r="C27" s="5" t="s">
        <v>184</v>
      </c>
      <c r="D27" s="5" t="s">
        <v>30</v>
      </c>
      <c r="E27" s="24"/>
      <c r="F27" s="24"/>
      <c r="G27" s="24"/>
      <c r="H27" s="24"/>
      <c r="I27" s="24"/>
      <c r="J27" s="24"/>
      <c r="K27" s="24"/>
      <c r="L27" s="24"/>
      <c r="M27" s="23">
        <v>99122</v>
      </c>
      <c r="N27" s="54">
        <v>260</v>
      </c>
      <c r="O27" s="53">
        <v>118234</v>
      </c>
      <c r="P27" s="54">
        <v>285</v>
      </c>
      <c r="Q27" s="5">
        <v>108342</v>
      </c>
      <c r="R27" s="5">
        <v>245</v>
      </c>
      <c r="S27" s="5">
        <v>26747</v>
      </c>
      <c r="T27" s="5">
        <v>188</v>
      </c>
      <c r="U27" s="5">
        <v>48304</v>
      </c>
      <c r="V27" s="5">
        <v>191</v>
      </c>
      <c r="W27" s="5">
        <v>11945</v>
      </c>
      <c r="X27" s="5">
        <v>46</v>
      </c>
      <c r="Y27" s="28"/>
      <c r="Z27" s="28"/>
      <c r="AA27" s="5">
        <v>89369</v>
      </c>
      <c r="AB27" s="5">
        <v>265</v>
      </c>
    </row>
    <row r="28" spans="1:28" ht="16" hidden="1">
      <c r="A28" s="4">
        <v>23</v>
      </c>
      <c r="B28" s="5" t="s">
        <v>46</v>
      </c>
      <c r="C28" s="5" t="s">
        <v>122</v>
      </c>
      <c r="D28" s="5" t="s">
        <v>29</v>
      </c>
      <c r="E28" s="24"/>
      <c r="F28" s="24"/>
      <c r="G28" s="24"/>
      <c r="H28" s="24"/>
      <c r="I28" s="5">
        <v>0</v>
      </c>
      <c r="J28" s="5">
        <v>0</v>
      </c>
      <c r="K28" s="5">
        <v>0</v>
      </c>
      <c r="L28" s="5">
        <v>0</v>
      </c>
      <c r="M28" s="5">
        <v>1190</v>
      </c>
      <c r="N28" s="5">
        <v>9</v>
      </c>
      <c r="O28" s="5">
        <v>75</v>
      </c>
      <c r="P28" s="5">
        <v>0</v>
      </c>
      <c r="Q28" s="324" t="s">
        <v>222</v>
      </c>
      <c r="R28" s="325"/>
      <c r="S28" s="5">
        <v>1141</v>
      </c>
      <c r="T28" s="5">
        <v>114.1</v>
      </c>
      <c r="U28" s="28" t="s">
        <v>223</v>
      </c>
      <c r="V28" s="5">
        <v>7</v>
      </c>
      <c r="W28" s="28" t="s">
        <v>225</v>
      </c>
      <c r="X28" s="5">
        <v>1</v>
      </c>
      <c r="Y28" s="28"/>
      <c r="Z28" s="28">
        <v>1</v>
      </c>
      <c r="AA28" s="5">
        <v>466</v>
      </c>
      <c r="AB28" s="5">
        <v>6</v>
      </c>
    </row>
    <row r="29" spans="1:28" ht="16" hidden="1">
      <c r="A29" s="4">
        <v>24</v>
      </c>
      <c r="B29" s="5" t="s">
        <v>56</v>
      </c>
      <c r="C29" s="5" t="s">
        <v>123</v>
      </c>
      <c r="D29" s="5" t="s">
        <v>30</v>
      </c>
      <c r="E29" s="5">
        <v>86697</v>
      </c>
      <c r="F29" s="5">
        <v>229</v>
      </c>
      <c r="G29" s="5">
        <v>91246</v>
      </c>
      <c r="H29" s="5">
        <v>375.65</v>
      </c>
      <c r="I29" s="5">
        <v>38035</v>
      </c>
      <c r="J29" s="5">
        <v>98</v>
      </c>
      <c r="K29" s="5">
        <v>14190</v>
      </c>
      <c r="L29" s="5">
        <v>39</v>
      </c>
      <c r="M29" s="5">
        <v>2483</v>
      </c>
      <c r="N29" s="5">
        <v>8</v>
      </c>
      <c r="O29" s="53">
        <v>0</v>
      </c>
      <c r="P29" s="23">
        <v>310</v>
      </c>
      <c r="Q29" s="5">
        <v>74230</v>
      </c>
      <c r="R29" s="5">
        <v>417</v>
      </c>
      <c r="S29" s="28" t="s">
        <v>219</v>
      </c>
      <c r="T29" s="5">
        <v>646</v>
      </c>
      <c r="U29" s="5" t="s">
        <v>223</v>
      </c>
      <c r="V29" s="5">
        <v>661</v>
      </c>
      <c r="W29" s="276" t="s">
        <v>226</v>
      </c>
      <c r="X29" s="277"/>
      <c r="Y29" s="276" t="s">
        <v>226</v>
      </c>
      <c r="Z29" s="277"/>
      <c r="AA29" s="276" t="s">
        <v>226</v>
      </c>
      <c r="AB29" s="277"/>
    </row>
    <row r="30" spans="1:28" ht="16" hidden="1">
      <c r="A30" s="4">
        <v>25</v>
      </c>
      <c r="B30" s="5" t="s">
        <v>36</v>
      </c>
      <c r="C30" s="5" t="s">
        <v>124</v>
      </c>
      <c r="D30" s="5" t="s">
        <v>30</v>
      </c>
      <c r="E30" s="5">
        <v>57719</v>
      </c>
      <c r="F30" s="5">
        <v>248</v>
      </c>
      <c r="G30" s="5">
        <v>53931</v>
      </c>
      <c r="H30" s="5">
        <v>286</v>
      </c>
      <c r="I30" s="5">
        <v>54955</v>
      </c>
      <c r="J30" s="5">
        <v>276</v>
      </c>
      <c r="K30" s="5"/>
      <c r="L30" s="5">
        <v>264</v>
      </c>
      <c r="M30" s="5">
        <v>52261</v>
      </c>
      <c r="N30" s="5">
        <v>281</v>
      </c>
      <c r="O30" s="53">
        <v>58740</v>
      </c>
      <c r="P30" s="23">
        <v>293</v>
      </c>
      <c r="Q30" s="5">
        <v>56850</v>
      </c>
      <c r="R30" s="5">
        <v>300</v>
      </c>
      <c r="S30" s="5">
        <v>60240</v>
      </c>
      <c r="T30" s="5">
        <v>309</v>
      </c>
      <c r="U30" s="5">
        <v>22896</v>
      </c>
      <c r="V30" s="5">
        <v>214</v>
      </c>
      <c r="W30" s="5">
        <v>57178</v>
      </c>
      <c r="X30" s="5">
        <v>328</v>
      </c>
      <c r="Y30" s="5">
        <v>58314</v>
      </c>
      <c r="Z30" s="5">
        <v>328</v>
      </c>
      <c r="AA30" s="5">
        <v>62848</v>
      </c>
      <c r="AB30" s="5">
        <v>316</v>
      </c>
    </row>
    <row r="31" spans="1:28" ht="35.5" hidden="1" customHeight="1">
      <c r="A31" s="322" t="s">
        <v>125</v>
      </c>
      <c r="B31" s="279"/>
      <c r="C31" s="279"/>
      <c r="D31" s="279"/>
      <c r="E31" s="279"/>
      <c r="F31" s="279"/>
      <c r="G31" s="279"/>
      <c r="H31" s="279"/>
      <c r="I31" s="279"/>
      <c r="J31" s="279"/>
      <c r="K31" s="279"/>
      <c r="L31" s="279"/>
      <c r="M31" s="279"/>
      <c r="N31" s="279"/>
      <c r="O31" s="279"/>
      <c r="P31" s="279"/>
      <c r="Q31" s="279"/>
      <c r="R31" s="279"/>
      <c r="S31" s="279"/>
      <c r="T31" s="279"/>
      <c r="U31" s="279"/>
      <c r="V31" s="279"/>
      <c r="W31" s="279"/>
      <c r="X31" s="279"/>
      <c r="Y31" s="279"/>
      <c r="Z31" s="279"/>
      <c r="AA31" s="279"/>
      <c r="AB31" s="323"/>
    </row>
    <row r="32" spans="1:28" ht="16" hidden="1">
      <c r="A32" s="4">
        <v>26</v>
      </c>
      <c r="B32" s="5" t="s">
        <v>114</v>
      </c>
      <c r="C32" s="5" t="s">
        <v>127</v>
      </c>
      <c r="D32" s="5" t="s">
        <v>30</v>
      </c>
      <c r="E32" s="5">
        <v>41105</v>
      </c>
      <c r="F32" s="5">
        <v>253</v>
      </c>
      <c r="G32" s="5">
        <v>35327</v>
      </c>
      <c r="H32" s="5">
        <v>203</v>
      </c>
      <c r="I32" s="5">
        <v>36345</v>
      </c>
      <c r="J32" s="5">
        <v>227</v>
      </c>
      <c r="K32" s="5">
        <v>47393</v>
      </c>
      <c r="L32" s="5">
        <v>221</v>
      </c>
      <c r="M32" s="5">
        <v>47672</v>
      </c>
      <c r="N32" s="5">
        <v>308</v>
      </c>
      <c r="O32" s="53">
        <v>48263</v>
      </c>
      <c r="P32" s="53">
        <v>267</v>
      </c>
      <c r="Q32" s="5">
        <v>39862</v>
      </c>
      <c r="R32" s="5">
        <v>209</v>
      </c>
      <c r="S32" s="5">
        <v>44233</v>
      </c>
      <c r="T32" s="5">
        <v>234</v>
      </c>
      <c r="U32" s="5">
        <v>42294</v>
      </c>
      <c r="V32" s="5">
        <v>249</v>
      </c>
      <c r="W32" s="5">
        <v>37164</v>
      </c>
      <c r="X32" s="5">
        <v>325</v>
      </c>
      <c r="Y32" s="5">
        <v>41937</v>
      </c>
      <c r="Z32" s="5">
        <v>325</v>
      </c>
      <c r="AA32" s="5">
        <v>48232</v>
      </c>
      <c r="AB32" s="5">
        <v>285</v>
      </c>
    </row>
    <row r="33" spans="1:28" ht="16" hidden="1">
      <c r="A33" s="4">
        <v>27</v>
      </c>
      <c r="B33" s="5" t="s">
        <v>114</v>
      </c>
      <c r="C33" s="5" t="s">
        <v>57</v>
      </c>
      <c r="D33" s="5" t="s">
        <v>30</v>
      </c>
      <c r="E33" s="5">
        <v>61388</v>
      </c>
      <c r="F33" s="5">
        <v>170</v>
      </c>
      <c r="G33" s="5">
        <v>27012</v>
      </c>
      <c r="H33" s="5">
        <v>87</v>
      </c>
      <c r="I33" s="5">
        <v>54670</v>
      </c>
      <c r="J33" s="5">
        <v>149</v>
      </c>
      <c r="K33" s="5">
        <v>56717</v>
      </c>
      <c r="L33" s="5">
        <v>153</v>
      </c>
      <c r="M33" s="5">
        <v>63699</v>
      </c>
      <c r="N33" s="5">
        <v>168</v>
      </c>
      <c r="O33" s="53">
        <v>50708</v>
      </c>
      <c r="P33" s="23">
        <v>131</v>
      </c>
      <c r="Q33" s="5">
        <v>92696</v>
      </c>
      <c r="R33" s="5">
        <v>264</v>
      </c>
      <c r="S33" s="5">
        <v>82661</v>
      </c>
      <c r="T33" s="5">
        <v>197</v>
      </c>
      <c r="U33" s="5">
        <v>68594</v>
      </c>
      <c r="V33" s="5">
        <v>181</v>
      </c>
      <c r="W33" s="5">
        <v>47968</v>
      </c>
      <c r="X33" s="5">
        <v>146</v>
      </c>
      <c r="Y33" s="5">
        <v>39198</v>
      </c>
      <c r="Z33" s="5">
        <v>146</v>
      </c>
      <c r="AA33" s="5">
        <v>105207</v>
      </c>
      <c r="AB33" s="5">
        <v>263</v>
      </c>
    </row>
    <row r="34" spans="1:28" ht="16" hidden="1">
      <c r="A34" s="4">
        <v>28</v>
      </c>
      <c r="B34" s="5" t="s">
        <v>114</v>
      </c>
      <c r="C34" s="5" t="s">
        <v>128</v>
      </c>
      <c r="D34" s="5" t="s">
        <v>30</v>
      </c>
      <c r="E34" s="5">
        <v>33768</v>
      </c>
      <c r="F34" s="5">
        <v>234</v>
      </c>
      <c r="G34" s="5">
        <v>33827</v>
      </c>
      <c r="H34" s="5">
        <v>152</v>
      </c>
      <c r="I34" s="5">
        <v>38735</v>
      </c>
      <c r="J34" s="5">
        <v>95</v>
      </c>
      <c r="K34" s="5">
        <v>43072</v>
      </c>
      <c r="L34" s="5">
        <v>247</v>
      </c>
      <c r="M34" s="5">
        <v>31736</v>
      </c>
      <c r="N34" s="5">
        <v>290</v>
      </c>
      <c r="O34" s="53">
        <v>42670</v>
      </c>
      <c r="P34" s="53">
        <v>255</v>
      </c>
      <c r="Q34" s="5">
        <v>43544</v>
      </c>
      <c r="R34" s="5">
        <v>236</v>
      </c>
      <c r="S34" s="5">
        <v>43979</v>
      </c>
      <c r="T34" s="5">
        <v>281</v>
      </c>
      <c r="U34" s="5">
        <v>29888</v>
      </c>
      <c r="V34" s="5">
        <v>251</v>
      </c>
      <c r="W34" s="5">
        <v>38920</v>
      </c>
      <c r="X34" s="5">
        <v>391</v>
      </c>
      <c r="Y34" s="5">
        <v>30483</v>
      </c>
      <c r="Z34" s="5">
        <v>391</v>
      </c>
      <c r="AA34" s="5">
        <v>38746</v>
      </c>
      <c r="AB34" s="5">
        <v>296</v>
      </c>
    </row>
    <row r="35" spans="1:28" ht="16" hidden="1">
      <c r="A35" s="4">
        <v>29</v>
      </c>
      <c r="B35" s="5" t="s">
        <v>126</v>
      </c>
      <c r="C35" s="5" t="s">
        <v>129</v>
      </c>
      <c r="D35" s="5" t="s">
        <v>30</v>
      </c>
      <c r="E35" s="5">
        <v>88757</v>
      </c>
      <c r="F35" s="5">
        <v>283</v>
      </c>
      <c r="G35" s="5">
        <v>54105</v>
      </c>
      <c r="H35" s="5">
        <v>186</v>
      </c>
      <c r="I35" s="5">
        <v>61184</v>
      </c>
      <c r="J35" s="5">
        <v>257</v>
      </c>
      <c r="K35" s="5">
        <v>64385</v>
      </c>
      <c r="L35" s="5">
        <v>239</v>
      </c>
      <c r="M35" s="5">
        <v>77853</v>
      </c>
      <c r="N35" s="5">
        <v>342</v>
      </c>
      <c r="O35" s="53">
        <v>81418</v>
      </c>
      <c r="P35" s="53">
        <v>292</v>
      </c>
      <c r="Q35" s="5">
        <v>95374</v>
      </c>
      <c r="R35" s="5">
        <v>362</v>
      </c>
      <c r="S35" s="5">
        <v>66837</v>
      </c>
      <c r="T35" s="5">
        <v>267</v>
      </c>
      <c r="U35" s="5">
        <v>64547</v>
      </c>
      <c r="V35" s="5">
        <v>247</v>
      </c>
      <c r="W35" s="5">
        <v>37718</v>
      </c>
      <c r="X35" s="5">
        <v>236</v>
      </c>
      <c r="Y35" s="5">
        <v>16230</v>
      </c>
      <c r="Z35" s="5">
        <v>236</v>
      </c>
      <c r="AA35" s="5">
        <v>17031</v>
      </c>
      <c r="AB35" s="5">
        <v>218.7</v>
      </c>
    </row>
    <row r="36" spans="1:28" ht="16" hidden="1">
      <c r="A36" s="4">
        <v>30</v>
      </c>
      <c r="B36" s="5" t="s">
        <v>56</v>
      </c>
      <c r="C36" s="5" t="s">
        <v>60</v>
      </c>
      <c r="D36" s="5" t="s">
        <v>30</v>
      </c>
      <c r="E36" s="5">
        <v>39052</v>
      </c>
      <c r="F36" s="5">
        <v>280</v>
      </c>
      <c r="G36" s="5">
        <v>31192</v>
      </c>
      <c r="H36" s="5">
        <v>296</v>
      </c>
      <c r="I36" s="5">
        <v>43417</v>
      </c>
      <c r="J36" s="5">
        <v>244</v>
      </c>
      <c r="K36" s="5">
        <v>62840</v>
      </c>
      <c r="L36" s="5">
        <v>246</v>
      </c>
      <c r="M36" s="5">
        <v>77853</v>
      </c>
      <c r="N36" s="5">
        <v>342</v>
      </c>
      <c r="O36" s="53">
        <v>68738</v>
      </c>
      <c r="P36" s="53">
        <v>258</v>
      </c>
      <c r="Q36" s="5">
        <v>67466</v>
      </c>
      <c r="R36" s="5">
        <v>245</v>
      </c>
      <c r="S36" s="5">
        <v>84462</v>
      </c>
      <c r="T36" s="5">
        <v>378</v>
      </c>
      <c r="U36" s="5">
        <v>64733</v>
      </c>
      <c r="V36" s="5">
        <v>203</v>
      </c>
      <c r="W36" s="5">
        <v>99730</v>
      </c>
      <c r="X36" s="5">
        <v>744</v>
      </c>
      <c r="Y36" s="5">
        <v>107689</v>
      </c>
      <c r="Z36" s="5">
        <v>744</v>
      </c>
      <c r="AA36" s="5">
        <v>68961</v>
      </c>
      <c r="AB36" s="5">
        <v>354</v>
      </c>
    </row>
    <row r="37" spans="1:28" ht="35.5" hidden="1" customHeight="1">
      <c r="A37" s="322" t="s">
        <v>130</v>
      </c>
      <c r="B37" s="279"/>
      <c r="C37" s="279"/>
      <c r="D37" s="279"/>
      <c r="E37" s="279"/>
      <c r="F37" s="279"/>
      <c r="G37" s="279"/>
      <c r="H37" s="279"/>
      <c r="I37" s="279"/>
      <c r="J37" s="279"/>
      <c r="K37" s="279"/>
      <c r="L37" s="279"/>
      <c r="M37" s="279"/>
      <c r="N37" s="279"/>
      <c r="O37" s="279"/>
      <c r="P37" s="279"/>
      <c r="Q37" s="279"/>
      <c r="R37" s="279"/>
      <c r="S37" s="279"/>
      <c r="T37" s="279"/>
      <c r="U37" s="279"/>
      <c r="V37" s="279"/>
      <c r="W37" s="279"/>
      <c r="X37" s="279"/>
      <c r="Y37" s="279"/>
      <c r="Z37" s="279"/>
      <c r="AA37" s="279"/>
      <c r="AB37" s="323"/>
    </row>
    <row r="38" spans="1:28" ht="16" hidden="1">
      <c r="A38" s="4">
        <v>31</v>
      </c>
      <c r="B38" s="5" t="s">
        <v>142</v>
      </c>
      <c r="C38" s="5" t="s">
        <v>131</v>
      </c>
      <c r="D38" s="5" t="s">
        <v>30</v>
      </c>
      <c r="E38" s="5">
        <v>41</v>
      </c>
      <c r="F38" s="5">
        <v>8</v>
      </c>
      <c r="G38" s="27">
        <v>60</v>
      </c>
      <c r="H38" s="27">
        <v>54</v>
      </c>
      <c r="I38" s="24"/>
      <c r="J38" s="5">
        <v>12</v>
      </c>
      <c r="K38" s="28"/>
      <c r="L38" s="27">
        <v>0</v>
      </c>
      <c r="M38" s="28"/>
      <c r="N38" s="5">
        <v>25</v>
      </c>
      <c r="O38" s="5">
        <v>0</v>
      </c>
      <c r="P38" s="5">
        <v>0</v>
      </c>
      <c r="Q38" s="5">
        <v>45</v>
      </c>
      <c r="R38" s="5">
        <v>13</v>
      </c>
      <c r="S38" s="28" t="s">
        <v>223</v>
      </c>
      <c r="T38" s="5">
        <v>56</v>
      </c>
      <c r="U38" s="5">
        <v>159</v>
      </c>
      <c r="V38" s="5">
        <v>36</v>
      </c>
      <c r="W38" s="5">
        <v>33</v>
      </c>
      <c r="X38" s="5">
        <v>10</v>
      </c>
      <c r="Y38" s="5">
        <v>80</v>
      </c>
      <c r="Z38" s="5">
        <v>10</v>
      </c>
      <c r="AA38" s="5">
        <v>145</v>
      </c>
      <c r="AB38" s="5">
        <v>116</v>
      </c>
    </row>
    <row r="39" spans="1:28" ht="16" hidden="1">
      <c r="A39" s="4">
        <v>32</v>
      </c>
      <c r="B39" s="5" t="s">
        <v>55</v>
      </c>
      <c r="C39" s="5" t="s">
        <v>230</v>
      </c>
      <c r="D39" s="5" t="s">
        <v>29</v>
      </c>
      <c r="E39" s="28"/>
      <c r="F39" s="28"/>
      <c r="G39" s="28"/>
      <c r="H39" s="28"/>
      <c r="I39" s="24"/>
      <c r="J39" s="5"/>
      <c r="K39" s="28"/>
      <c r="L39" s="27"/>
      <c r="M39" s="28"/>
      <c r="N39" s="28"/>
      <c r="O39" s="28"/>
      <c r="P39" s="28"/>
      <c r="Q39" s="28"/>
      <c r="R39" s="28"/>
      <c r="S39" s="28"/>
      <c r="T39" s="28"/>
      <c r="U39" s="28"/>
      <c r="V39" s="28"/>
      <c r="W39" s="28"/>
      <c r="X39" s="28"/>
      <c r="Y39" s="5">
        <v>648</v>
      </c>
      <c r="Z39" s="28"/>
      <c r="AA39" s="28"/>
      <c r="AB39" s="28"/>
    </row>
    <row r="40" spans="1:28" ht="16" hidden="1">
      <c r="A40" s="4">
        <v>33</v>
      </c>
      <c r="B40" s="5" t="s">
        <v>126</v>
      </c>
      <c r="C40" s="5" t="s">
        <v>132</v>
      </c>
      <c r="D40" s="5" t="s">
        <v>30</v>
      </c>
      <c r="E40" s="5">
        <v>11168</v>
      </c>
      <c r="F40" s="5">
        <v>77</v>
      </c>
      <c r="G40" s="5">
        <v>15612</v>
      </c>
      <c r="H40" s="5">
        <v>139</v>
      </c>
      <c r="I40" s="5">
        <v>12229</v>
      </c>
      <c r="J40" s="5">
        <v>51</v>
      </c>
      <c r="K40" s="5">
        <v>14793</v>
      </c>
      <c r="L40" s="5">
        <v>59</v>
      </c>
      <c r="M40" s="5">
        <v>16867</v>
      </c>
      <c r="N40" s="5">
        <v>97</v>
      </c>
      <c r="O40" s="53">
        <v>15524</v>
      </c>
      <c r="P40" s="53">
        <v>84</v>
      </c>
      <c r="Q40" s="5">
        <v>17440</v>
      </c>
      <c r="R40" s="5">
        <v>104</v>
      </c>
      <c r="S40" s="5">
        <v>22951</v>
      </c>
      <c r="T40" s="5">
        <v>153</v>
      </c>
      <c r="U40" s="5">
        <v>24502</v>
      </c>
      <c r="V40" s="5">
        <v>134</v>
      </c>
      <c r="W40" s="5">
        <v>25917</v>
      </c>
      <c r="X40" s="5">
        <v>173</v>
      </c>
      <c r="Y40" s="5">
        <v>25244</v>
      </c>
      <c r="Z40" s="5">
        <v>173</v>
      </c>
      <c r="AA40" s="5">
        <v>41377</v>
      </c>
      <c r="AB40" s="5">
        <v>240</v>
      </c>
    </row>
    <row r="41" spans="1:28" ht="16" hidden="1">
      <c r="A41" s="4">
        <v>34</v>
      </c>
      <c r="B41" s="5" t="s">
        <v>36</v>
      </c>
      <c r="C41" s="5" t="s">
        <v>133</v>
      </c>
      <c r="D41" s="5" t="s">
        <v>30</v>
      </c>
      <c r="E41" s="5">
        <v>30277</v>
      </c>
      <c r="F41" s="5">
        <v>212</v>
      </c>
      <c r="G41" s="5">
        <v>12522</v>
      </c>
      <c r="H41" s="5">
        <v>58</v>
      </c>
      <c r="I41" s="5">
        <v>0</v>
      </c>
      <c r="J41" s="5">
        <v>0</v>
      </c>
      <c r="K41" s="5">
        <v>45</v>
      </c>
      <c r="L41" s="5">
        <v>0</v>
      </c>
      <c r="M41" s="5">
        <v>3102</v>
      </c>
      <c r="N41" s="5">
        <v>0</v>
      </c>
      <c r="O41" s="53">
        <v>10920</v>
      </c>
      <c r="P41" s="54">
        <v>0</v>
      </c>
      <c r="Q41" s="5">
        <v>11160</v>
      </c>
      <c r="R41" s="24" t="s">
        <v>223</v>
      </c>
      <c r="S41" s="5">
        <v>11485</v>
      </c>
      <c r="T41" s="5">
        <v>720</v>
      </c>
      <c r="U41" s="5">
        <v>10800</v>
      </c>
      <c r="V41" s="5">
        <v>0</v>
      </c>
      <c r="W41" s="5">
        <v>11485</v>
      </c>
      <c r="X41" s="5">
        <v>3</v>
      </c>
      <c r="Y41" s="5">
        <v>47997</v>
      </c>
      <c r="Z41" s="5">
        <v>3</v>
      </c>
      <c r="AA41" s="5">
        <v>57420</v>
      </c>
      <c r="AB41" s="5">
        <v>288</v>
      </c>
    </row>
    <row r="42" spans="1:28" ht="16" hidden="1">
      <c r="A42" s="4">
        <v>35</v>
      </c>
      <c r="B42" s="5" t="s">
        <v>36</v>
      </c>
      <c r="C42" s="5" t="s">
        <v>134</v>
      </c>
      <c r="D42" s="5" t="s">
        <v>30</v>
      </c>
      <c r="E42" s="5">
        <v>13605</v>
      </c>
      <c r="F42" s="5">
        <v>21</v>
      </c>
      <c r="G42" s="5">
        <v>41720</v>
      </c>
      <c r="H42" s="5">
        <v>209</v>
      </c>
      <c r="I42" s="5">
        <v>51640</v>
      </c>
      <c r="J42" s="5">
        <v>253</v>
      </c>
      <c r="K42" s="5">
        <v>55760</v>
      </c>
      <c r="L42" s="5">
        <v>281</v>
      </c>
      <c r="M42" s="5">
        <v>57080</v>
      </c>
      <c r="N42" s="5">
        <v>287</v>
      </c>
      <c r="O42" s="53">
        <v>68640</v>
      </c>
      <c r="P42" s="54">
        <v>362</v>
      </c>
      <c r="Q42" s="5">
        <v>73880</v>
      </c>
      <c r="R42" s="5">
        <v>392</v>
      </c>
      <c r="S42" s="5">
        <v>59825</v>
      </c>
      <c r="T42" s="5">
        <v>628</v>
      </c>
      <c r="U42" s="5">
        <v>0</v>
      </c>
      <c r="V42" s="5">
        <v>0</v>
      </c>
      <c r="W42" s="276" t="s">
        <v>220</v>
      </c>
      <c r="X42" s="277"/>
      <c r="Y42" s="276" t="s">
        <v>220</v>
      </c>
      <c r="Z42" s="277"/>
      <c r="AA42" s="5">
        <v>14941</v>
      </c>
      <c r="AB42" s="5">
        <v>147</v>
      </c>
    </row>
    <row r="43" spans="1:28" ht="16" hidden="1">
      <c r="A43" s="4">
        <v>36</v>
      </c>
      <c r="B43" s="5" t="s">
        <v>46</v>
      </c>
      <c r="C43" s="5" t="s">
        <v>135</v>
      </c>
      <c r="D43" s="5" t="s">
        <v>30</v>
      </c>
      <c r="E43" s="5">
        <v>5800</v>
      </c>
      <c r="F43" s="5">
        <v>158</v>
      </c>
      <c r="G43" s="5">
        <v>3593</v>
      </c>
      <c r="H43" s="5">
        <v>147</v>
      </c>
      <c r="I43" s="5">
        <v>3788</v>
      </c>
      <c r="J43" s="5">
        <v>144</v>
      </c>
      <c r="K43" s="5">
        <v>4985.38</v>
      </c>
      <c r="L43" s="5">
        <v>108</v>
      </c>
      <c r="M43" s="5">
        <v>5175.83</v>
      </c>
      <c r="N43" s="5">
        <v>70</v>
      </c>
      <c r="O43" s="53">
        <v>3838</v>
      </c>
      <c r="P43" s="54">
        <v>85</v>
      </c>
      <c r="Q43" s="5">
        <v>3913.8</v>
      </c>
      <c r="R43" s="5">
        <v>76</v>
      </c>
      <c r="S43" s="5">
        <v>1179</v>
      </c>
      <c r="T43" s="5">
        <v>147.4</v>
      </c>
      <c r="U43" s="5">
        <v>4205</v>
      </c>
      <c r="V43" s="5">
        <v>80</v>
      </c>
      <c r="W43" s="5">
        <v>2852.24</v>
      </c>
      <c r="X43" s="5">
        <v>81</v>
      </c>
      <c r="Y43" s="5">
        <v>3052.33</v>
      </c>
      <c r="Z43" s="5">
        <v>81</v>
      </c>
      <c r="AA43" s="5">
        <v>4748.92</v>
      </c>
      <c r="AB43" s="5">
        <v>96</v>
      </c>
    </row>
    <row r="44" spans="1:28" ht="16" hidden="1">
      <c r="A44" s="4">
        <v>37</v>
      </c>
      <c r="B44" s="5" t="s">
        <v>46</v>
      </c>
      <c r="C44" s="5" t="s">
        <v>136</v>
      </c>
      <c r="D44" s="5" t="s">
        <v>30</v>
      </c>
      <c r="E44" s="5">
        <v>9182</v>
      </c>
      <c r="F44" s="5">
        <v>194</v>
      </c>
      <c r="G44" s="5">
        <v>4553</v>
      </c>
      <c r="H44" s="5">
        <v>177</v>
      </c>
      <c r="I44" s="5">
        <v>7722</v>
      </c>
      <c r="J44" s="5">
        <v>199</v>
      </c>
      <c r="K44" s="5">
        <v>0</v>
      </c>
      <c r="L44" s="5">
        <v>0</v>
      </c>
      <c r="M44" s="5">
        <v>4642.66</v>
      </c>
      <c r="N44" s="5">
        <v>80</v>
      </c>
      <c r="O44" s="53">
        <v>8964</v>
      </c>
      <c r="P44" s="23">
        <v>103</v>
      </c>
      <c r="Q44" s="5">
        <v>8019.21</v>
      </c>
      <c r="R44" s="5">
        <v>141</v>
      </c>
      <c r="S44" s="5">
        <v>12343.36</v>
      </c>
      <c r="T44" s="5">
        <v>83.4</v>
      </c>
      <c r="U44" s="5">
        <v>9094.74</v>
      </c>
      <c r="V44" s="5">
        <v>103</v>
      </c>
      <c r="W44" s="5">
        <v>6461.54</v>
      </c>
      <c r="X44" s="5">
        <v>106</v>
      </c>
      <c r="Y44" s="5">
        <v>3605.77</v>
      </c>
      <c r="Z44" s="5">
        <v>106</v>
      </c>
      <c r="AA44" s="5">
        <v>2423.92</v>
      </c>
      <c r="AB44" s="5">
        <v>90</v>
      </c>
    </row>
    <row r="45" spans="1:28" ht="16" hidden="1">
      <c r="A45" s="4">
        <v>33</v>
      </c>
      <c r="B45" s="5" t="s">
        <v>46</v>
      </c>
      <c r="C45" s="5" t="s">
        <v>137</v>
      </c>
      <c r="D45" s="5" t="s">
        <v>30</v>
      </c>
      <c r="E45" s="5">
        <v>2085</v>
      </c>
      <c r="F45" s="5">
        <v>73</v>
      </c>
      <c r="G45" s="5">
        <v>4544</v>
      </c>
      <c r="H45" s="5">
        <v>134</v>
      </c>
      <c r="I45" s="5">
        <v>3719</v>
      </c>
      <c r="J45" s="5">
        <v>91</v>
      </c>
      <c r="K45" s="5">
        <v>9558.44</v>
      </c>
      <c r="L45" s="5">
        <v>141</v>
      </c>
      <c r="M45" s="5">
        <v>4373.07</v>
      </c>
      <c r="N45" s="5">
        <v>53</v>
      </c>
      <c r="O45" s="53">
        <v>1278</v>
      </c>
      <c r="P45" s="23">
        <v>34</v>
      </c>
      <c r="Q45" s="24" t="s">
        <v>223</v>
      </c>
      <c r="R45" s="5">
        <v>4</v>
      </c>
      <c r="S45" s="276" t="s">
        <v>220</v>
      </c>
      <c r="T45" s="277"/>
      <c r="U45" s="276" t="s">
        <v>224</v>
      </c>
      <c r="V45" s="277"/>
      <c r="W45" s="5">
        <v>3451.1</v>
      </c>
      <c r="X45" s="5">
        <v>75</v>
      </c>
      <c r="Y45" s="5">
        <v>7465.24</v>
      </c>
      <c r="Z45" s="5">
        <v>75</v>
      </c>
      <c r="AA45" s="5">
        <v>6968.08</v>
      </c>
      <c r="AB45" s="5">
        <v>256</v>
      </c>
    </row>
    <row r="46" spans="1:28" ht="16" hidden="1">
      <c r="A46" s="4">
        <v>34</v>
      </c>
      <c r="B46" s="5" t="s">
        <v>46</v>
      </c>
      <c r="C46" s="5" t="s">
        <v>138</v>
      </c>
      <c r="D46" s="5" t="s">
        <v>29</v>
      </c>
      <c r="E46" s="5">
        <v>105</v>
      </c>
      <c r="F46" s="5">
        <v>1</v>
      </c>
      <c r="G46" s="5">
        <v>525</v>
      </c>
      <c r="H46" s="5">
        <v>5</v>
      </c>
      <c r="I46" s="5">
        <v>0</v>
      </c>
      <c r="J46" s="5">
        <v>0</v>
      </c>
      <c r="K46" s="5">
        <v>0</v>
      </c>
      <c r="L46" s="5">
        <v>4</v>
      </c>
      <c r="M46" s="5">
        <v>2100</v>
      </c>
      <c r="N46" s="5">
        <v>14</v>
      </c>
      <c r="O46" s="179"/>
      <c r="P46" s="180"/>
      <c r="Q46" s="324" t="s">
        <v>221</v>
      </c>
      <c r="R46" s="325"/>
      <c r="S46" s="5">
        <v>2484.6</v>
      </c>
      <c r="T46" s="5">
        <v>113</v>
      </c>
      <c r="U46" s="5">
        <v>1304.58</v>
      </c>
      <c r="V46" s="5">
        <v>14</v>
      </c>
      <c r="W46" s="28">
        <v>2</v>
      </c>
      <c r="X46" s="28">
        <v>2</v>
      </c>
      <c r="Y46" s="28">
        <v>0</v>
      </c>
      <c r="Z46" s="28">
        <v>2</v>
      </c>
      <c r="AA46" s="276" t="s">
        <v>220</v>
      </c>
      <c r="AB46" s="277"/>
    </row>
    <row r="47" spans="1:28" ht="16" hidden="1">
      <c r="A47" s="4">
        <v>35</v>
      </c>
      <c r="B47" s="5" t="s">
        <v>36</v>
      </c>
      <c r="C47" s="5" t="s">
        <v>139</v>
      </c>
      <c r="D47" s="5" t="s">
        <v>30</v>
      </c>
      <c r="E47" s="5">
        <v>31986</v>
      </c>
      <c r="F47" s="5">
        <v>265</v>
      </c>
      <c r="G47" s="5">
        <v>30164</v>
      </c>
      <c r="H47" s="5">
        <v>242</v>
      </c>
      <c r="I47" s="5">
        <v>32436</v>
      </c>
      <c r="J47" s="5">
        <v>260</v>
      </c>
      <c r="K47" s="5">
        <v>34056</v>
      </c>
      <c r="L47" s="5">
        <v>274</v>
      </c>
      <c r="M47" s="5">
        <v>37566</v>
      </c>
      <c r="N47" s="5">
        <v>302</v>
      </c>
      <c r="O47" s="53">
        <v>37908</v>
      </c>
      <c r="P47" s="23">
        <v>400</v>
      </c>
      <c r="Q47" s="5">
        <v>38264</v>
      </c>
      <c r="R47" s="5">
        <v>313</v>
      </c>
      <c r="S47" s="5">
        <v>45108</v>
      </c>
      <c r="T47" s="5">
        <v>340</v>
      </c>
      <c r="U47" s="5">
        <v>44964</v>
      </c>
      <c r="V47" s="5">
        <v>349</v>
      </c>
      <c r="W47" s="5">
        <v>42392</v>
      </c>
      <c r="X47" s="5">
        <v>362</v>
      </c>
      <c r="Y47" s="5">
        <v>52814</v>
      </c>
      <c r="Z47" s="5">
        <v>362</v>
      </c>
      <c r="AA47" s="5">
        <v>42962</v>
      </c>
      <c r="AB47" s="5">
        <v>341</v>
      </c>
    </row>
    <row r="48" spans="1:28" ht="16" hidden="1">
      <c r="A48" s="4">
        <v>36</v>
      </c>
      <c r="B48" s="5" t="s">
        <v>36</v>
      </c>
      <c r="C48" s="5" t="s">
        <v>140</v>
      </c>
      <c r="D48" s="5" t="s">
        <v>30</v>
      </c>
      <c r="E48" s="5">
        <v>12365</v>
      </c>
      <c r="F48" s="5">
        <v>158</v>
      </c>
      <c r="G48" s="5">
        <v>12515</v>
      </c>
      <c r="H48" s="5">
        <v>234</v>
      </c>
      <c r="I48" s="5">
        <v>11500</v>
      </c>
      <c r="J48" s="5">
        <v>290</v>
      </c>
      <c r="K48" s="5">
        <v>16300</v>
      </c>
      <c r="L48" s="5">
        <v>253</v>
      </c>
      <c r="M48" s="5">
        <v>15698</v>
      </c>
      <c r="N48" s="5">
        <v>276</v>
      </c>
      <c r="O48" s="53">
        <v>13618</v>
      </c>
      <c r="P48" s="53">
        <v>225</v>
      </c>
      <c r="Q48" s="5">
        <v>17700</v>
      </c>
      <c r="R48" s="5">
        <v>210</v>
      </c>
      <c r="S48" s="5">
        <v>19730</v>
      </c>
      <c r="T48" s="5">
        <v>271</v>
      </c>
      <c r="U48" s="5">
        <v>22940</v>
      </c>
      <c r="V48" s="5">
        <v>319</v>
      </c>
      <c r="W48" s="5">
        <v>13000</v>
      </c>
      <c r="X48" s="5">
        <v>164</v>
      </c>
      <c r="Y48" s="5">
        <v>18316</v>
      </c>
      <c r="Z48" s="5">
        <v>164</v>
      </c>
      <c r="AA48" s="5">
        <v>17018</v>
      </c>
      <c r="AB48" s="5">
        <v>265</v>
      </c>
    </row>
    <row r="49" spans="1:28" ht="16" hidden="1">
      <c r="A49" s="4">
        <v>37</v>
      </c>
      <c r="B49" s="5" t="s">
        <v>36</v>
      </c>
      <c r="C49" s="5" t="s">
        <v>141</v>
      </c>
      <c r="D49" s="5" t="s">
        <v>30</v>
      </c>
      <c r="E49" s="5">
        <v>20486</v>
      </c>
      <c r="F49" s="5">
        <v>0</v>
      </c>
      <c r="G49" s="5">
        <v>2900</v>
      </c>
      <c r="H49" s="5">
        <v>0</v>
      </c>
      <c r="I49" s="5">
        <v>13372</v>
      </c>
      <c r="J49" s="5">
        <v>32</v>
      </c>
      <c r="K49" s="5">
        <v>5335</v>
      </c>
      <c r="L49" s="5">
        <v>37</v>
      </c>
      <c r="M49" s="5">
        <v>10150</v>
      </c>
      <c r="N49" s="5">
        <v>5</v>
      </c>
      <c r="O49" s="53">
        <v>16505</v>
      </c>
      <c r="P49" s="23">
        <v>45</v>
      </c>
      <c r="Q49" s="5">
        <v>10364</v>
      </c>
      <c r="R49" s="5">
        <v>33</v>
      </c>
      <c r="S49" s="5">
        <v>33455</v>
      </c>
      <c r="T49" s="5">
        <v>653</v>
      </c>
      <c r="U49" s="5">
        <v>85245</v>
      </c>
      <c r="V49" s="5">
        <v>388</v>
      </c>
      <c r="W49" s="5">
        <v>83302</v>
      </c>
      <c r="X49" s="5">
        <v>414</v>
      </c>
      <c r="Y49" s="5">
        <v>78625</v>
      </c>
      <c r="Z49" s="5">
        <v>414</v>
      </c>
      <c r="AA49" s="5">
        <v>84560</v>
      </c>
      <c r="AB49" s="5">
        <v>411</v>
      </c>
    </row>
    <row r="50" spans="1:28" ht="33" hidden="1" customHeight="1">
      <c r="A50" s="322" t="s">
        <v>143</v>
      </c>
      <c r="B50" s="279"/>
      <c r="C50" s="279"/>
      <c r="D50" s="279"/>
      <c r="E50" s="279"/>
      <c r="F50" s="279"/>
      <c r="G50" s="279"/>
      <c r="H50" s="279"/>
      <c r="I50" s="279"/>
      <c r="J50" s="279"/>
      <c r="K50" s="279"/>
      <c r="L50" s="279"/>
      <c r="M50" s="279"/>
      <c r="N50" s="279"/>
      <c r="O50" s="279"/>
      <c r="P50" s="279"/>
      <c r="Q50" s="279"/>
      <c r="R50" s="279"/>
      <c r="S50" s="279"/>
      <c r="T50" s="279"/>
      <c r="U50" s="279"/>
      <c r="V50" s="279"/>
      <c r="W50" s="279"/>
      <c r="X50" s="279"/>
      <c r="Y50" s="279"/>
      <c r="Z50" s="279"/>
      <c r="AA50" s="279"/>
      <c r="AB50" s="323"/>
    </row>
    <row r="51" spans="1:28" ht="16" hidden="1">
      <c r="A51" s="4">
        <v>38</v>
      </c>
      <c r="B51" s="5" t="s">
        <v>36</v>
      </c>
      <c r="C51" s="5" t="s">
        <v>144</v>
      </c>
      <c r="D51" s="5" t="s">
        <v>30</v>
      </c>
      <c r="E51" s="5">
        <v>36368</v>
      </c>
      <c r="F51" s="5">
        <v>231</v>
      </c>
      <c r="G51" s="5">
        <v>32484</v>
      </c>
      <c r="H51" s="5">
        <v>396</v>
      </c>
      <c r="I51" s="5">
        <v>37514</v>
      </c>
      <c r="J51" s="5">
        <v>212</v>
      </c>
      <c r="K51" s="5">
        <v>36610</v>
      </c>
      <c r="L51" s="5">
        <v>222</v>
      </c>
      <c r="M51" s="5">
        <v>42762</v>
      </c>
      <c r="N51" s="5">
        <v>247</v>
      </c>
      <c r="O51" s="53">
        <v>19187</v>
      </c>
      <c r="P51" s="53">
        <v>302</v>
      </c>
      <c r="Q51" s="5">
        <v>19875</v>
      </c>
      <c r="R51" s="5">
        <v>307</v>
      </c>
      <c r="S51" s="28" t="s">
        <v>223</v>
      </c>
      <c r="T51" s="5">
        <v>243</v>
      </c>
      <c r="U51" s="5">
        <v>35369</v>
      </c>
      <c r="V51" s="5">
        <v>156</v>
      </c>
      <c r="W51" s="5">
        <v>39146</v>
      </c>
      <c r="X51" s="5">
        <v>175</v>
      </c>
      <c r="Y51" s="5">
        <v>39357</v>
      </c>
      <c r="Z51" s="5">
        <v>175</v>
      </c>
      <c r="AA51" s="5">
        <v>41520</v>
      </c>
      <c r="AB51" s="5">
        <v>660</v>
      </c>
    </row>
    <row r="52" spans="1:28" ht="31" customHeight="1">
      <c r="A52" s="322" t="s">
        <v>145</v>
      </c>
      <c r="B52" s="279"/>
      <c r="C52" s="279"/>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323"/>
    </row>
    <row r="53" spans="1:28" ht="16" hidden="1">
      <c r="A53" s="4">
        <v>39</v>
      </c>
      <c r="B53" s="5" t="s">
        <v>56</v>
      </c>
      <c r="C53" s="5" t="s">
        <v>146</v>
      </c>
      <c r="D53" s="5" t="s">
        <v>30</v>
      </c>
      <c r="E53" s="5">
        <v>54434</v>
      </c>
      <c r="F53" s="5">
        <v>470</v>
      </c>
      <c r="G53" s="5">
        <v>54999</v>
      </c>
      <c r="H53" s="5">
        <v>456</v>
      </c>
      <c r="I53" s="5">
        <v>63985</v>
      </c>
      <c r="J53" s="5">
        <v>563</v>
      </c>
      <c r="K53" s="5">
        <v>68447</v>
      </c>
      <c r="L53" s="5">
        <v>560</v>
      </c>
      <c r="M53" s="5">
        <v>62562</v>
      </c>
      <c r="N53" s="5">
        <v>526</v>
      </c>
      <c r="O53" s="53">
        <v>34882</v>
      </c>
      <c r="P53" s="53">
        <v>164</v>
      </c>
      <c r="Q53" s="5">
        <v>69874</v>
      </c>
      <c r="R53" s="5">
        <v>103</v>
      </c>
      <c r="S53" s="5">
        <v>28112</v>
      </c>
      <c r="T53" s="5">
        <v>81</v>
      </c>
      <c r="U53" s="5">
        <v>39078</v>
      </c>
      <c r="V53" s="5">
        <v>218</v>
      </c>
      <c r="W53" s="5">
        <v>8417</v>
      </c>
      <c r="X53" s="5">
        <v>36</v>
      </c>
      <c r="Y53" s="5">
        <v>36065</v>
      </c>
      <c r="Z53" s="5">
        <v>36</v>
      </c>
      <c r="AA53" s="5">
        <v>98898</v>
      </c>
      <c r="AB53" s="5">
        <v>396</v>
      </c>
    </row>
    <row r="54" spans="1:28" ht="16" hidden="1">
      <c r="A54" s="4">
        <v>40</v>
      </c>
      <c r="B54" s="5" t="s">
        <v>56</v>
      </c>
      <c r="C54" s="5" t="s">
        <v>59</v>
      </c>
      <c r="D54" s="5" t="s">
        <v>30</v>
      </c>
      <c r="E54" s="5">
        <v>40400</v>
      </c>
      <c r="F54" s="5">
        <v>266</v>
      </c>
      <c r="G54" s="5">
        <v>26800</v>
      </c>
      <c r="H54" s="5">
        <v>173.4</v>
      </c>
      <c r="I54" s="5">
        <v>42400</v>
      </c>
      <c r="J54" s="5">
        <v>279</v>
      </c>
      <c r="K54" s="5">
        <v>68447</v>
      </c>
      <c r="L54" s="5">
        <v>273</v>
      </c>
      <c r="M54" s="5">
        <v>46940</v>
      </c>
      <c r="N54" s="5">
        <v>313</v>
      </c>
      <c r="O54" s="53">
        <v>16640</v>
      </c>
      <c r="P54" s="53">
        <v>80</v>
      </c>
      <c r="Q54" s="5">
        <v>23540</v>
      </c>
      <c r="R54" s="5">
        <v>184</v>
      </c>
      <c r="S54" s="5">
        <v>20270</v>
      </c>
      <c r="T54" s="5">
        <v>277</v>
      </c>
      <c r="U54" s="5">
        <v>13850</v>
      </c>
      <c r="V54" s="5">
        <v>72</v>
      </c>
      <c r="W54" s="5">
        <v>41150</v>
      </c>
      <c r="X54" s="5">
        <v>244</v>
      </c>
      <c r="Y54" s="5">
        <v>37294</v>
      </c>
      <c r="Z54" s="5">
        <v>244</v>
      </c>
      <c r="AA54" s="5">
        <v>49057</v>
      </c>
      <c r="AB54" s="5">
        <v>186</v>
      </c>
    </row>
    <row r="55" spans="1:28" ht="16" hidden="1">
      <c r="A55" s="4">
        <v>41</v>
      </c>
      <c r="B55" s="5" t="s">
        <v>56</v>
      </c>
      <c r="C55" s="5" t="s">
        <v>147</v>
      </c>
      <c r="D55" s="5" t="s">
        <v>30</v>
      </c>
      <c r="E55" s="5">
        <v>5677</v>
      </c>
      <c r="F55" s="5">
        <v>449</v>
      </c>
      <c r="G55" s="5">
        <v>48030</v>
      </c>
      <c r="H55" s="5">
        <v>465</v>
      </c>
      <c r="I55" s="5">
        <v>49480</v>
      </c>
      <c r="J55" s="5">
        <v>368</v>
      </c>
      <c r="K55" s="5">
        <v>44150</v>
      </c>
      <c r="L55" s="5">
        <v>404</v>
      </c>
      <c r="M55" s="5">
        <v>54210</v>
      </c>
      <c r="N55" s="5">
        <v>467</v>
      </c>
      <c r="O55" s="53">
        <v>44933</v>
      </c>
      <c r="P55" s="53">
        <v>165</v>
      </c>
      <c r="Q55" s="5">
        <v>148141</v>
      </c>
      <c r="R55" s="5">
        <v>273</v>
      </c>
      <c r="S55" s="5">
        <v>29447</v>
      </c>
      <c r="T55" s="5">
        <v>157</v>
      </c>
      <c r="U55" s="5">
        <v>51127</v>
      </c>
      <c r="V55" s="5">
        <v>168</v>
      </c>
      <c r="W55" s="28"/>
      <c r="X55" s="28">
        <v>1</v>
      </c>
      <c r="Y55" s="28"/>
      <c r="Z55" s="28">
        <v>1</v>
      </c>
      <c r="AA55" s="5">
        <v>30055</v>
      </c>
      <c r="AB55" s="5">
        <v>106</v>
      </c>
    </row>
    <row r="56" spans="1:28" ht="16" hidden="1">
      <c r="A56" s="4">
        <v>42</v>
      </c>
      <c r="B56" s="5" t="s">
        <v>56</v>
      </c>
      <c r="C56" s="5" t="s">
        <v>148</v>
      </c>
      <c r="D56" s="5" t="s">
        <v>30</v>
      </c>
      <c r="E56" s="5">
        <v>27700</v>
      </c>
      <c r="F56" s="5">
        <v>504</v>
      </c>
      <c r="G56" s="5">
        <v>86042</v>
      </c>
      <c r="H56" s="5">
        <v>500</v>
      </c>
      <c r="I56" s="5">
        <v>90017</v>
      </c>
      <c r="J56" s="5">
        <v>589</v>
      </c>
      <c r="K56" s="5">
        <v>44150</v>
      </c>
      <c r="L56" s="5">
        <v>561</v>
      </c>
      <c r="M56" s="5">
        <v>46540</v>
      </c>
      <c r="N56" s="5">
        <v>196</v>
      </c>
      <c r="O56" s="53">
        <v>139649</v>
      </c>
      <c r="P56" s="53">
        <v>289</v>
      </c>
      <c r="Q56" s="5">
        <v>47718</v>
      </c>
      <c r="R56" s="5">
        <v>213</v>
      </c>
      <c r="S56" s="5">
        <v>59774</v>
      </c>
      <c r="T56" s="5">
        <v>275</v>
      </c>
      <c r="U56" s="5">
        <v>59501</v>
      </c>
      <c r="V56" s="5">
        <v>250</v>
      </c>
      <c r="W56" s="5">
        <v>65194</v>
      </c>
      <c r="X56" s="5">
        <v>297</v>
      </c>
      <c r="Y56" s="5">
        <v>64982</v>
      </c>
      <c r="Z56" s="5">
        <v>297</v>
      </c>
      <c r="AA56" s="5">
        <v>126205</v>
      </c>
      <c r="AB56" s="5">
        <v>317</v>
      </c>
    </row>
    <row r="57" spans="1:28" ht="16" hidden="1">
      <c r="A57" s="4">
        <v>43</v>
      </c>
      <c r="B57" s="5" t="s">
        <v>56</v>
      </c>
      <c r="C57" s="5" t="s">
        <v>149</v>
      </c>
      <c r="D57" s="5" t="s">
        <v>30</v>
      </c>
      <c r="E57" s="5">
        <v>82000</v>
      </c>
      <c r="F57" s="5">
        <v>528</v>
      </c>
      <c r="G57" s="5">
        <v>69400</v>
      </c>
      <c r="H57" s="5">
        <v>397</v>
      </c>
      <c r="I57" s="5">
        <v>85800</v>
      </c>
      <c r="J57" s="5">
        <v>495</v>
      </c>
      <c r="K57" s="5">
        <v>83948</v>
      </c>
      <c r="L57" s="5">
        <v>600</v>
      </c>
      <c r="M57" s="5">
        <v>48439</v>
      </c>
      <c r="N57" s="5">
        <v>228</v>
      </c>
      <c r="O57" s="53">
        <v>152380</v>
      </c>
      <c r="P57" s="53">
        <v>401</v>
      </c>
      <c r="Q57" s="5">
        <v>61538</v>
      </c>
      <c r="R57" s="5">
        <v>213</v>
      </c>
      <c r="S57" s="5">
        <v>63095</v>
      </c>
      <c r="T57" s="5">
        <v>290</v>
      </c>
      <c r="U57" s="5">
        <v>58936</v>
      </c>
      <c r="V57" s="5">
        <v>250</v>
      </c>
      <c r="W57" s="5">
        <v>57922</v>
      </c>
      <c r="X57" s="5">
        <v>278</v>
      </c>
      <c r="Y57" s="5">
        <v>59439</v>
      </c>
      <c r="Z57" s="5">
        <v>278</v>
      </c>
      <c r="AA57" s="5">
        <v>189985</v>
      </c>
      <c r="AB57" s="5">
        <v>632</v>
      </c>
    </row>
    <row r="58" spans="1:28" ht="16" hidden="1">
      <c r="A58" s="4">
        <v>44</v>
      </c>
      <c r="B58" s="5" t="s">
        <v>56</v>
      </c>
      <c r="C58" s="5" t="s">
        <v>150</v>
      </c>
      <c r="D58" s="5" t="s">
        <v>30</v>
      </c>
      <c r="E58" s="5">
        <v>32936</v>
      </c>
      <c r="F58" s="5">
        <v>302</v>
      </c>
      <c r="G58" s="5">
        <v>34254</v>
      </c>
      <c r="H58" s="5">
        <v>279.10000000000002</v>
      </c>
      <c r="I58" s="5">
        <v>31819</v>
      </c>
      <c r="J58" s="5">
        <v>259</v>
      </c>
      <c r="K58" s="5">
        <v>87198</v>
      </c>
      <c r="L58" s="5">
        <v>312</v>
      </c>
      <c r="M58" s="5">
        <v>36400</v>
      </c>
      <c r="N58" s="5">
        <v>339</v>
      </c>
      <c r="O58" s="53">
        <v>15100</v>
      </c>
      <c r="P58" s="53">
        <v>85</v>
      </c>
      <c r="Q58" s="5">
        <v>2505</v>
      </c>
      <c r="R58" s="5">
        <v>15</v>
      </c>
      <c r="S58" s="5">
        <v>554</v>
      </c>
      <c r="T58" s="5">
        <v>4.5</v>
      </c>
      <c r="U58" s="5">
        <v>16011</v>
      </c>
      <c r="V58" s="5">
        <v>252</v>
      </c>
      <c r="W58" s="5">
        <v>24522</v>
      </c>
      <c r="X58" s="5">
        <v>283</v>
      </c>
      <c r="Y58" s="5">
        <v>30976</v>
      </c>
      <c r="Z58" s="5">
        <v>283</v>
      </c>
      <c r="AA58" s="5">
        <v>29315</v>
      </c>
      <c r="AB58" s="5">
        <v>330</v>
      </c>
    </row>
    <row r="59" spans="1:28" ht="16" hidden="1">
      <c r="A59" s="4">
        <v>45</v>
      </c>
      <c r="B59" s="5" t="s">
        <v>56</v>
      </c>
      <c r="C59" s="5" t="s">
        <v>228</v>
      </c>
      <c r="D59" s="5" t="s">
        <v>30</v>
      </c>
      <c r="E59" s="5">
        <v>46200</v>
      </c>
      <c r="F59" s="5">
        <v>285</v>
      </c>
      <c r="G59" s="5">
        <v>41800</v>
      </c>
      <c r="H59" s="5">
        <v>272.13</v>
      </c>
      <c r="I59" s="5">
        <v>45900</v>
      </c>
      <c r="J59" s="5">
        <v>292</v>
      </c>
      <c r="K59" s="5">
        <v>31600</v>
      </c>
      <c r="L59" s="5">
        <v>264</v>
      </c>
      <c r="M59" s="5">
        <v>55617</v>
      </c>
      <c r="N59" s="5">
        <v>337</v>
      </c>
      <c r="O59" s="53">
        <v>75320</v>
      </c>
      <c r="P59" s="53">
        <v>67</v>
      </c>
      <c r="Q59" s="5">
        <v>5630</v>
      </c>
      <c r="R59" s="5">
        <v>6</v>
      </c>
      <c r="S59" s="5">
        <v>18130</v>
      </c>
      <c r="T59" s="5">
        <v>104</v>
      </c>
      <c r="U59" s="5">
        <v>16912</v>
      </c>
      <c r="V59" s="5">
        <v>200</v>
      </c>
      <c r="W59" s="5">
        <v>12740</v>
      </c>
      <c r="X59" s="5">
        <v>132</v>
      </c>
      <c r="Y59" s="5">
        <v>17830</v>
      </c>
      <c r="Z59" s="5">
        <v>132</v>
      </c>
      <c r="AA59" s="5">
        <v>23239</v>
      </c>
      <c r="AB59" s="5">
        <v>220</v>
      </c>
    </row>
    <row r="60" spans="1:28" ht="16" hidden="1">
      <c r="A60" s="4">
        <v>46</v>
      </c>
      <c r="B60" s="5" t="s">
        <v>56</v>
      </c>
      <c r="C60" s="5" t="s">
        <v>151</v>
      </c>
      <c r="D60" s="5" t="s">
        <v>30</v>
      </c>
      <c r="E60" s="5">
        <v>17976</v>
      </c>
      <c r="F60" s="5">
        <v>196</v>
      </c>
      <c r="G60" s="5">
        <v>18806</v>
      </c>
      <c r="H60" s="5">
        <v>154</v>
      </c>
      <c r="I60" s="5">
        <v>19094</v>
      </c>
      <c r="J60" s="5">
        <v>205</v>
      </c>
      <c r="K60" s="5">
        <v>43000</v>
      </c>
      <c r="L60" s="5">
        <v>173</v>
      </c>
      <c r="M60" s="5">
        <v>23682</v>
      </c>
      <c r="N60" s="5">
        <v>259</v>
      </c>
      <c r="O60" s="53">
        <v>15928</v>
      </c>
      <c r="P60" s="53">
        <v>77</v>
      </c>
      <c r="Q60" s="5">
        <v>18173</v>
      </c>
      <c r="R60" s="5">
        <v>211</v>
      </c>
      <c r="S60" s="5">
        <v>14065</v>
      </c>
      <c r="T60" s="5">
        <v>270</v>
      </c>
      <c r="U60" s="5">
        <v>16011</v>
      </c>
      <c r="V60" s="5">
        <v>252</v>
      </c>
      <c r="W60" s="276" t="s">
        <v>226</v>
      </c>
      <c r="X60" s="277"/>
      <c r="Y60" s="276" t="s">
        <v>226</v>
      </c>
      <c r="Z60" s="277"/>
      <c r="AA60" s="5">
        <v>189985</v>
      </c>
      <c r="AB60" s="5">
        <v>632</v>
      </c>
    </row>
    <row r="61" spans="1:28" ht="34.5" hidden="1" customHeight="1">
      <c r="A61" s="322" t="s">
        <v>152</v>
      </c>
      <c r="B61" s="279"/>
      <c r="C61" s="279"/>
      <c r="D61" s="279"/>
      <c r="E61" s="279"/>
      <c r="F61" s="279"/>
      <c r="G61" s="279"/>
      <c r="H61" s="279"/>
      <c r="I61" s="279"/>
      <c r="J61" s="279"/>
      <c r="K61" s="279"/>
      <c r="L61" s="279"/>
      <c r="M61" s="279"/>
      <c r="N61" s="279"/>
      <c r="O61" s="279"/>
      <c r="P61" s="279"/>
      <c r="Q61" s="279"/>
      <c r="R61" s="279"/>
      <c r="S61" s="279"/>
      <c r="T61" s="279"/>
      <c r="U61" s="279"/>
      <c r="V61" s="279"/>
      <c r="W61" s="279"/>
      <c r="X61" s="279"/>
      <c r="Y61" s="279"/>
      <c r="Z61" s="279"/>
      <c r="AA61" s="279"/>
      <c r="AB61" s="323"/>
    </row>
    <row r="62" spans="1:28" ht="16" hidden="1">
      <c r="A62" s="4">
        <v>45</v>
      </c>
      <c r="B62" s="5" t="s">
        <v>56</v>
      </c>
      <c r="C62" s="5" t="s">
        <v>153</v>
      </c>
      <c r="D62" s="5" t="s">
        <v>30</v>
      </c>
      <c r="E62" s="24"/>
      <c r="F62" s="5">
        <v>94</v>
      </c>
      <c r="G62" s="28"/>
      <c r="H62" s="5">
        <v>183</v>
      </c>
      <c r="I62" s="28"/>
      <c r="J62" s="5">
        <v>175</v>
      </c>
      <c r="K62" s="5">
        <v>18762</v>
      </c>
      <c r="L62" s="5">
        <v>176</v>
      </c>
      <c r="M62" s="28"/>
      <c r="N62" s="5">
        <v>234</v>
      </c>
      <c r="O62" s="5">
        <v>0</v>
      </c>
      <c r="P62" s="53">
        <v>195</v>
      </c>
      <c r="Q62" s="5">
        <v>0</v>
      </c>
      <c r="R62" s="5">
        <v>183</v>
      </c>
      <c r="S62" s="276" t="s">
        <v>227</v>
      </c>
      <c r="T62" s="277"/>
      <c r="U62" s="28" t="s">
        <v>227</v>
      </c>
      <c r="V62" s="5">
        <v>216</v>
      </c>
      <c r="W62" s="276" t="s">
        <v>229</v>
      </c>
      <c r="X62" s="277"/>
      <c r="Y62" s="276" t="s">
        <v>229</v>
      </c>
      <c r="Z62" s="277"/>
      <c r="AA62" s="28"/>
      <c r="AB62" s="28"/>
    </row>
    <row r="63" spans="1:28" ht="16" hidden="1">
      <c r="A63" s="4">
        <v>46</v>
      </c>
      <c r="B63" s="5" t="s">
        <v>56</v>
      </c>
      <c r="C63" s="5" t="s">
        <v>154</v>
      </c>
      <c r="D63" s="5" t="s">
        <v>30</v>
      </c>
      <c r="E63" s="24"/>
      <c r="F63" s="5">
        <v>112</v>
      </c>
      <c r="G63" s="28"/>
      <c r="H63" s="5">
        <v>146</v>
      </c>
      <c r="I63" s="28"/>
      <c r="J63" s="5">
        <v>180</v>
      </c>
      <c r="K63" s="28"/>
      <c r="L63" s="5">
        <v>139</v>
      </c>
      <c r="M63" s="28"/>
      <c r="N63" s="5">
        <v>313</v>
      </c>
      <c r="O63" s="5">
        <v>0</v>
      </c>
      <c r="P63" s="55">
        <v>180</v>
      </c>
      <c r="Q63" s="5">
        <v>0</v>
      </c>
      <c r="R63" s="5">
        <v>153</v>
      </c>
      <c r="S63" s="276" t="s">
        <v>227</v>
      </c>
      <c r="T63" s="277"/>
      <c r="U63" s="28" t="s">
        <v>227</v>
      </c>
      <c r="V63" s="5">
        <v>199</v>
      </c>
      <c r="W63" s="276" t="s">
        <v>229</v>
      </c>
      <c r="X63" s="277"/>
      <c r="Y63" s="276" t="s">
        <v>229</v>
      </c>
      <c r="Z63" s="277"/>
      <c r="AA63" s="28"/>
      <c r="AB63" s="28"/>
    </row>
    <row r="64" spans="1:28" ht="38.5" hidden="1" customHeight="1">
      <c r="A64" s="322" t="s">
        <v>155</v>
      </c>
      <c r="B64" s="279"/>
      <c r="C64" s="279"/>
      <c r="D64" s="279"/>
      <c r="E64" s="279"/>
      <c r="F64" s="279"/>
      <c r="G64" s="279"/>
      <c r="H64" s="279"/>
      <c r="I64" s="279"/>
      <c r="J64" s="279"/>
      <c r="K64" s="279"/>
      <c r="L64" s="279"/>
      <c r="M64" s="279"/>
      <c r="N64" s="279"/>
      <c r="O64" s="279"/>
      <c r="P64" s="279"/>
      <c r="Q64" s="279"/>
      <c r="R64" s="279"/>
      <c r="S64" s="279"/>
      <c r="T64" s="279"/>
      <c r="U64" s="279"/>
      <c r="V64" s="279"/>
      <c r="W64" s="279"/>
      <c r="X64" s="279"/>
      <c r="Y64" s="279"/>
      <c r="Z64" s="279"/>
      <c r="AA64" s="279"/>
      <c r="AB64" s="323"/>
    </row>
    <row r="65" spans="1:63" ht="16" hidden="1">
      <c r="A65" s="4">
        <v>47</v>
      </c>
      <c r="B65" s="5" t="s">
        <v>36</v>
      </c>
      <c r="C65" s="23" t="s">
        <v>156</v>
      </c>
      <c r="D65" s="5" t="s">
        <v>30</v>
      </c>
      <c r="E65" s="5">
        <v>97550</v>
      </c>
      <c r="F65" s="5">
        <v>459</v>
      </c>
      <c r="G65" s="28"/>
      <c r="H65" s="31">
        <v>295</v>
      </c>
      <c r="I65" s="5">
        <v>77820</v>
      </c>
      <c r="J65" s="5">
        <v>367</v>
      </c>
      <c r="K65" s="28"/>
      <c r="L65" s="5">
        <v>320</v>
      </c>
      <c r="M65" s="5">
        <v>66578</v>
      </c>
      <c r="N65" s="5">
        <v>313</v>
      </c>
      <c r="O65" s="53">
        <v>46750</v>
      </c>
      <c r="P65" s="23">
        <v>206</v>
      </c>
      <c r="Q65" s="5">
        <v>109326</v>
      </c>
      <c r="R65" s="5">
        <v>540</v>
      </c>
      <c r="S65" s="5">
        <v>75026</v>
      </c>
      <c r="T65" s="5">
        <v>1120</v>
      </c>
      <c r="U65" s="5">
        <v>64234</v>
      </c>
      <c r="V65" s="5">
        <v>288</v>
      </c>
      <c r="W65" s="5">
        <v>61193</v>
      </c>
      <c r="X65" s="5">
        <v>306</v>
      </c>
      <c r="Y65" s="276" t="s">
        <v>229</v>
      </c>
      <c r="Z65" s="277"/>
      <c r="AA65" s="5">
        <v>78189</v>
      </c>
      <c r="AB65" s="5">
        <v>359</v>
      </c>
    </row>
    <row r="66" spans="1:63" ht="16" hidden="1">
      <c r="A66" s="4">
        <v>48</v>
      </c>
      <c r="B66" s="5" t="s">
        <v>36</v>
      </c>
      <c r="C66" s="23" t="s">
        <v>157</v>
      </c>
      <c r="D66" s="5" t="s">
        <v>30</v>
      </c>
      <c r="E66" s="5">
        <v>1972</v>
      </c>
      <c r="F66" s="5">
        <v>25</v>
      </c>
      <c r="G66" s="28"/>
      <c r="H66" s="5">
        <v>481</v>
      </c>
      <c r="I66" s="5">
        <v>31181</v>
      </c>
      <c r="J66" s="5">
        <v>322</v>
      </c>
      <c r="K66" s="5">
        <v>68073</v>
      </c>
      <c r="L66" s="5">
        <v>270</v>
      </c>
      <c r="M66" s="5">
        <v>101177.78</v>
      </c>
      <c r="N66" s="5">
        <v>382</v>
      </c>
      <c r="O66" s="53">
        <v>65718.277000000002</v>
      </c>
      <c r="P66" s="23">
        <v>231</v>
      </c>
      <c r="Q66" s="5">
        <v>13420</v>
      </c>
      <c r="R66" s="5">
        <v>15</v>
      </c>
      <c r="S66" s="5">
        <v>44588</v>
      </c>
      <c r="T66" s="5">
        <v>300</v>
      </c>
      <c r="U66" s="5">
        <v>52198</v>
      </c>
      <c r="V66" s="5">
        <v>333</v>
      </c>
      <c r="W66" s="5">
        <v>40246</v>
      </c>
      <c r="X66" s="5">
        <v>261</v>
      </c>
      <c r="Y66" s="5">
        <v>47997</v>
      </c>
      <c r="Z66" s="5">
        <v>261</v>
      </c>
      <c r="AA66" s="5">
        <v>51698</v>
      </c>
      <c r="AB66" s="5">
        <v>340</v>
      </c>
    </row>
    <row r="67" spans="1:63" ht="16">
      <c r="A67" s="340" t="s">
        <v>52</v>
      </c>
      <c r="B67" s="341"/>
      <c r="C67" s="341"/>
      <c r="D67" s="342"/>
      <c r="E67" s="5">
        <f>SUMIF(D5:D66, "Diesel", E5:E66)</f>
        <v>1538721</v>
      </c>
      <c r="F67" s="5">
        <f>SUMIF(D5:D66, "Diesel", F5:F66)</f>
        <v>9727</v>
      </c>
      <c r="G67" s="5">
        <f>SUMIF(D5:D66, "Diesel", G5:G66)</f>
        <v>1375521</v>
      </c>
      <c r="H67" s="5">
        <f>SUMIF(D5:D66, "Diesel", H5:H66)</f>
        <v>9735.2799999999988</v>
      </c>
      <c r="I67" s="5">
        <f>SUMIF(D5:D66, "Diesel", I5:I66)</f>
        <v>1642848</v>
      </c>
      <c r="J67" s="5">
        <f>SUMIF(D5:D66, "Diesel", J5:J66)</f>
        <v>9830</v>
      </c>
      <c r="K67" s="5">
        <f>SUMIF(D5:D66, "Diesel", K5:K66)</f>
        <v>1552803.8199999998</v>
      </c>
      <c r="L67" s="5">
        <f>SUMIF(D5:D66, "Diesel", L5:L66)</f>
        <v>9434</v>
      </c>
      <c r="M67" s="5">
        <f>SUMIF(D5:D66, "Diesel", M5:M66)</f>
        <v>1853439.34</v>
      </c>
      <c r="N67" s="5">
        <f>SUMIF(D5:D66, "Diesel", N5:N66)</f>
        <v>10545</v>
      </c>
      <c r="O67" s="5">
        <f>SUMIF(D5:D66, "Diesel", O5:O66)</f>
        <v>1847276.277</v>
      </c>
      <c r="P67" s="5">
        <f>SUMIF(D5:D66, "Diesel", P5:P66)</f>
        <v>8745</v>
      </c>
      <c r="Q67" s="5">
        <f>SUMIF(D5:D66,"Diesel",Q5:Q66)</f>
        <v>1763802.01</v>
      </c>
      <c r="R67" s="5">
        <f>SUMIF(D5:D66,"Diesel",R5:R66)</f>
        <v>8696</v>
      </c>
      <c r="S67" s="5">
        <f>SUMIF(D5:D66,"Diesel",S5:S66)</f>
        <v>1450861.3599999999</v>
      </c>
      <c r="T67" s="5">
        <f>SUMIF(D5:D66,"Diesel",T5:T66)</f>
        <v>11339.3</v>
      </c>
      <c r="U67" s="5">
        <f>SUMIF(D5:D66,"Diesel",U5:U66)</f>
        <v>1479773.74</v>
      </c>
      <c r="V67" s="5">
        <f>SUMIF(D5:D66,"Diesel",V5:V66)</f>
        <v>9012</v>
      </c>
      <c r="W67" s="5">
        <f>SUMIF(D5:D66,"Diesel",W5:W66)</f>
        <v>1441289.88</v>
      </c>
      <c r="X67" s="5">
        <f>SUMIF(D5:D66,"Diesel",X5:X66)</f>
        <v>8559</v>
      </c>
      <c r="Y67" s="5">
        <f>SUMIF(D5:D66,"Diesel",Y5:Y66)</f>
        <v>1488070.3399999999</v>
      </c>
      <c r="Z67" s="5">
        <f>SUMIF(D5:D66,"Diesel",Z5:Z66)</f>
        <v>8132</v>
      </c>
      <c r="AA67" s="5">
        <f>SUMIF(D5:D66,"Diesel",AA5:AA66)</f>
        <v>2400929.92</v>
      </c>
      <c r="AB67" s="5">
        <f>SUMIF(D5:D66,"Diesel",AB5:AB66)</f>
        <v>11629.7</v>
      </c>
    </row>
    <row r="68" spans="1:63" ht="30" customHeight="1">
      <c r="A68" s="343" t="s">
        <v>53</v>
      </c>
      <c r="B68" s="344"/>
      <c r="C68" s="344"/>
      <c r="D68" s="345"/>
      <c r="E68" s="5">
        <f>SUMIF(D5:D66, "Petrol", E5:E66)</f>
        <v>11987</v>
      </c>
      <c r="F68" s="5">
        <f>SUMIF(D5:D66, "Petrol", F5:F66)</f>
        <v>78</v>
      </c>
      <c r="G68" s="5">
        <f>SUMIF(D5:D66, "Petrol", G5:G66)</f>
        <v>3973</v>
      </c>
      <c r="H68" s="5">
        <f>SUMIF(D5:D66, "Petrol", H5:H66)</f>
        <v>33</v>
      </c>
      <c r="I68" s="5">
        <f>SUMIF(D5:D66, "Petrol", I5:I66)</f>
        <v>6670</v>
      </c>
      <c r="J68" s="5">
        <f>SUMIF(D5:D66, "Petrol", J5:J66)</f>
        <v>43</v>
      </c>
      <c r="K68" s="5">
        <f>SUMIF(D5:D66, "Petrol", K5:K66)</f>
        <v>4916</v>
      </c>
      <c r="L68" s="5">
        <f>SUMIF(D5:D66, "Petrol", L5:L66)</f>
        <v>38</v>
      </c>
      <c r="M68" s="5">
        <f>SUMIF(D5:D66, "Petrol", M5:M66)</f>
        <v>12538</v>
      </c>
      <c r="N68" s="5">
        <f>SUMIF(D5:D66, "Petrol", N5:N66)</f>
        <v>81</v>
      </c>
      <c r="O68" s="5">
        <f>SUMIF(D5:D66, "Petrol", O5:O66)</f>
        <v>6245</v>
      </c>
      <c r="P68" s="5">
        <f>SUMIF(D5:D66, "Petrol", P5:P66)</f>
        <v>39</v>
      </c>
      <c r="Q68" s="23">
        <f>SUMIF(D5:D66,"Petrol",Q5:Q66)</f>
        <v>3592</v>
      </c>
      <c r="R68" s="23">
        <f>SUMIF(D5:D66,"Petrol",R5:R66)</f>
        <v>24</v>
      </c>
      <c r="S68" s="23">
        <f>SUMIF(D5:D66,"Petrol",S5:S66)</f>
        <v>6831.6</v>
      </c>
      <c r="T68" s="23">
        <f>SUMIF(D5:D66,"Petrol",T5:T66)</f>
        <v>249.1</v>
      </c>
      <c r="U68" s="23">
        <f>SUMIF(D5:D66,"Petrol",U5:U66)</f>
        <v>5072.58</v>
      </c>
      <c r="V68" s="23">
        <f>SUMIF(D5:D66,"Petrol",V5:V66)</f>
        <v>47</v>
      </c>
      <c r="W68" s="23">
        <f>SUMIF(D5:D66,"Petrol",W5:W66)</f>
        <v>6314</v>
      </c>
      <c r="X68" s="23">
        <f>SUMIF(D5:D66,"Petrol",X5:X66)</f>
        <v>46</v>
      </c>
      <c r="Y68" s="23">
        <f>SUMIF(D5:D66,"Petrol",Y5:Y66)</f>
        <v>6170</v>
      </c>
      <c r="Z68" s="23">
        <f>SUMIF(D5:D66,"Petrol",Z5:Z66)</f>
        <v>46</v>
      </c>
      <c r="AA68" s="23">
        <f>SUMIF(D5:D66,"Petrol",AA5:AA66)</f>
        <v>6798</v>
      </c>
      <c r="AB68" s="23">
        <f>SUMIF(D5:D66,"Petrol",AB5:AB66)</f>
        <v>46</v>
      </c>
    </row>
    <row r="69" spans="1:63" ht="30" customHeight="1">
      <c r="A69" s="311" t="s">
        <v>51</v>
      </c>
      <c r="B69" s="312"/>
      <c r="C69" s="312"/>
      <c r="D69" s="317"/>
      <c r="E69" s="178">
        <f>SUM(E67:E68)</f>
        <v>1550708</v>
      </c>
      <c r="F69" s="178">
        <f t="shared" ref="F69:P69" si="0">SUM(F67:F68)</f>
        <v>9805</v>
      </c>
      <c r="G69" s="178">
        <f t="shared" si="0"/>
        <v>1379494</v>
      </c>
      <c r="H69" s="181">
        <f t="shared" si="0"/>
        <v>9768.2799999999988</v>
      </c>
      <c r="I69" s="178">
        <f t="shared" si="0"/>
        <v>1649518</v>
      </c>
      <c r="J69" s="178">
        <f t="shared" si="0"/>
        <v>9873</v>
      </c>
      <c r="K69" s="181">
        <f t="shared" si="0"/>
        <v>1557719.8199999998</v>
      </c>
      <c r="L69" s="178">
        <f t="shared" si="0"/>
        <v>9472</v>
      </c>
      <c r="M69" s="181">
        <f t="shared" si="0"/>
        <v>1865977.34</v>
      </c>
      <c r="N69" s="178">
        <f t="shared" si="0"/>
        <v>10626</v>
      </c>
      <c r="O69" s="181">
        <f t="shared" si="0"/>
        <v>1853521.277</v>
      </c>
      <c r="P69" s="178">
        <f t="shared" si="0"/>
        <v>8784</v>
      </c>
      <c r="Q69" s="181">
        <f>SUM(Q67:Q68)</f>
        <v>1767394.01</v>
      </c>
      <c r="R69" s="178">
        <f t="shared" ref="R69:AB69" si="1">SUM(R67:R68)</f>
        <v>8720</v>
      </c>
      <c r="S69" s="181">
        <f t="shared" si="1"/>
        <v>1457692.96</v>
      </c>
      <c r="T69" s="181">
        <f t="shared" si="1"/>
        <v>11588.4</v>
      </c>
      <c r="U69" s="181">
        <f t="shared" si="1"/>
        <v>1484846.32</v>
      </c>
      <c r="V69" s="178">
        <f t="shared" si="1"/>
        <v>9059</v>
      </c>
      <c r="W69" s="181">
        <f t="shared" si="1"/>
        <v>1447603.88</v>
      </c>
      <c r="X69" s="178">
        <f t="shared" si="1"/>
        <v>8605</v>
      </c>
      <c r="Y69" s="181">
        <f t="shared" si="1"/>
        <v>1494240.3399999999</v>
      </c>
      <c r="Z69" s="178">
        <f t="shared" si="1"/>
        <v>8178</v>
      </c>
      <c r="AA69" s="178">
        <f t="shared" si="1"/>
        <v>2407727.92</v>
      </c>
      <c r="AB69" s="178">
        <f t="shared" si="1"/>
        <v>11675.7</v>
      </c>
    </row>
    <row r="70" spans="1:63" ht="30" customHeight="1">
      <c r="AA70" s="204"/>
    </row>
    <row r="71" spans="1:63" ht="35.15" customHeight="1">
      <c r="A71" s="367" t="s">
        <v>243</v>
      </c>
      <c r="B71" s="367"/>
      <c r="C71" s="367"/>
      <c r="D71" s="367"/>
      <c r="E71" s="367"/>
      <c r="F71" s="367"/>
      <c r="G71" s="367"/>
      <c r="H71" s="367"/>
      <c r="I71" s="367"/>
      <c r="J71" s="367"/>
      <c r="K71" s="367"/>
      <c r="L71" s="367"/>
      <c r="M71" s="367"/>
      <c r="N71" s="367"/>
      <c r="O71" s="367"/>
      <c r="P71" s="367"/>
      <c r="Q71" s="367"/>
      <c r="R71" s="367"/>
      <c r="S71" s="367"/>
      <c r="T71" s="367"/>
      <c r="U71" s="367"/>
      <c r="V71" s="367"/>
      <c r="W71" s="367"/>
      <c r="X71" s="367"/>
      <c r="Y71" s="367"/>
      <c r="Z71" s="367"/>
      <c r="AA71" s="367"/>
      <c r="AB71" s="367"/>
      <c r="AC71" s="367"/>
      <c r="AD71" s="367"/>
      <c r="AE71" s="367"/>
      <c r="AF71" s="367"/>
      <c r="AG71" s="367"/>
      <c r="AH71" s="367"/>
      <c r="AI71" s="367"/>
      <c r="AJ71" s="367"/>
      <c r="AK71" s="367"/>
      <c r="AL71" s="367"/>
      <c r="AM71" s="367"/>
      <c r="AN71" s="367"/>
      <c r="AO71" s="367"/>
      <c r="AP71" s="367"/>
      <c r="AQ71" s="367"/>
      <c r="AR71" s="367"/>
      <c r="AS71" s="367"/>
      <c r="AT71" s="367"/>
      <c r="AU71" s="367"/>
      <c r="AV71" s="367"/>
      <c r="AW71" s="367"/>
      <c r="AX71" s="367"/>
      <c r="AY71" s="367"/>
      <c r="AZ71" s="367"/>
      <c r="BA71" s="367"/>
      <c r="BB71" s="367"/>
      <c r="BC71" s="367"/>
      <c r="BD71" s="367"/>
      <c r="BE71" s="367"/>
      <c r="BF71" s="367"/>
      <c r="BG71" s="367"/>
      <c r="BH71" s="367"/>
      <c r="BI71" s="367"/>
      <c r="BJ71" s="367"/>
      <c r="BK71" s="367"/>
    </row>
    <row r="72" spans="1:63" ht="16">
      <c r="A72" s="313" t="s">
        <v>27</v>
      </c>
      <c r="B72" s="313" t="s">
        <v>34</v>
      </c>
      <c r="C72" s="332" t="s">
        <v>35</v>
      </c>
      <c r="D72" s="289">
        <v>45292</v>
      </c>
      <c r="E72" s="302"/>
      <c r="F72" s="302"/>
      <c r="G72" s="302"/>
      <c r="H72" s="302"/>
      <c r="I72" s="289">
        <v>45323</v>
      </c>
      <c r="J72" s="289"/>
      <c r="K72" s="289"/>
      <c r="L72" s="289"/>
      <c r="M72" s="289"/>
      <c r="N72" s="296">
        <v>45352</v>
      </c>
      <c r="O72" s="298"/>
      <c r="P72" s="298"/>
      <c r="Q72" s="298"/>
      <c r="R72" s="297"/>
      <c r="S72" s="289">
        <v>45383</v>
      </c>
      <c r="T72" s="289"/>
      <c r="U72" s="289"/>
      <c r="V72" s="289"/>
      <c r="W72" s="289"/>
      <c r="X72" s="296">
        <v>45413</v>
      </c>
      <c r="Y72" s="298"/>
      <c r="Z72" s="298"/>
      <c r="AA72" s="298"/>
      <c r="AB72" s="297"/>
      <c r="AC72" s="296">
        <v>45444</v>
      </c>
      <c r="AD72" s="298"/>
      <c r="AE72" s="298"/>
      <c r="AF72" s="298"/>
      <c r="AG72" s="297"/>
      <c r="AH72" s="326">
        <v>45474</v>
      </c>
      <c r="AI72" s="327"/>
      <c r="AJ72" s="327"/>
      <c r="AK72" s="327"/>
      <c r="AL72" s="328"/>
      <c r="AM72" s="371">
        <v>45505</v>
      </c>
      <c r="AN72" s="372"/>
      <c r="AO72" s="372"/>
      <c r="AP72" s="372"/>
      <c r="AQ72" s="372"/>
      <c r="AR72" s="326">
        <v>45536</v>
      </c>
      <c r="AS72" s="327"/>
      <c r="AT72" s="327"/>
      <c r="AU72" s="327"/>
      <c r="AV72" s="328"/>
      <c r="AW72" s="326">
        <v>45566</v>
      </c>
      <c r="AX72" s="327"/>
      <c r="AY72" s="327"/>
      <c r="AZ72" s="327"/>
      <c r="BA72" s="328"/>
      <c r="BB72" s="326">
        <v>45597</v>
      </c>
      <c r="BC72" s="327"/>
      <c r="BD72" s="327"/>
      <c r="BE72" s="327"/>
      <c r="BF72" s="328"/>
      <c r="BG72" s="326">
        <v>45627</v>
      </c>
      <c r="BH72" s="327"/>
      <c r="BI72" s="327"/>
      <c r="BJ72" s="327"/>
      <c r="BK72" s="328"/>
    </row>
    <row r="73" spans="1:63" ht="68.150000000000006" customHeight="1">
      <c r="A73" s="365"/>
      <c r="B73" s="365"/>
      <c r="C73" s="333"/>
      <c r="D73" s="289" t="s">
        <v>216</v>
      </c>
      <c r="E73" s="289"/>
      <c r="F73" s="289"/>
      <c r="G73" s="289"/>
      <c r="H73" s="302" t="s">
        <v>176</v>
      </c>
      <c r="I73" s="299" t="s">
        <v>216</v>
      </c>
      <c r="J73" s="331"/>
      <c r="K73" s="331"/>
      <c r="L73" s="300"/>
      <c r="M73" s="290" t="s">
        <v>176</v>
      </c>
      <c r="N73" s="296" t="s">
        <v>216</v>
      </c>
      <c r="O73" s="298"/>
      <c r="P73" s="298"/>
      <c r="Q73" s="297"/>
      <c r="R73" s="290" t="s">
        <v>176</v>
      </c>
      <c r="S73" s="289" t="s">
        <v>216</v>
      </c>
      <c r="T73" s="289"/>
      <c r="U73" s="289"/>
      <c r="V73" s="289"/>
      <c r="W73" s="290" t="s">
        <v>176</v>
      </c>
      <c r="X73" s="289" t="s">
        <v>216</v>
      </c>
      <c r="Y73" s="289"/>
      <c r="Z73" s="289"/>
      <c r="AA73" s="289"/>
      <c r="AB73" s="335" t="s">
        <v>176</v>
      </c>
      <c r="AC73" s="289" t="s">
        <v>216</v>
      </c>
      <c r="AD73" s="289"/>
      <c r="AE73" s="289"/>
      <c r="AF73" s="289"/>
      <c r="AG73" s="290" t="s">
        <v>176</v>
      </c>
      <c r="AH73" s="322" t="s">
        <v>216</v>
      </c>
      <c r="AI73" s="279"/>
      <c r="AJ73" s="279"/>
      <c r="AK73" s="323"/>
      <c r="AL73" s="329" t="s">
        <v>176</v>
      </c>
      <c r="AM73" s="285" t="s">
        <v>216</v>
      </c>
      <c r="AN73" s="285"/>
      <c r="AO73" s="285"/>
      <c r="AP73" s="285"/>
      <c r="AQ73" s="373" t="s">
        <v>176</v>
      </c>
      <c r="AR73" s="322" t="s">
        <v>216</v>
      </c>
      <c r="AS73" s="279"/>
      <c r="AT73" s="279"/>
      <c r="AU73" s="323"/>
      <c r="AV73" s="329" t="s">
        <v>176</v>
      </c>
      <c r="AW73" s="322" t="s">
        <v>216</v>
      </c>
      <c r="AX73" s="279"/>
      <c r="AY73" s="279"/>
      <c r="AZ73" s="323"/>
      <c r="BA73" s="329" t="s">
        <v>176</v>
      </c>
      <c r="BB73" s="322" t="s">
        <v>216</v>
      </c>
      <c r="BC73" s="279"/>
      <c r="BD73" s="279"/>
      <c r="BE73" s="323"/>
      <c r="BF73" s="329" t="s">
        <v>176</v>
      </c>
      <c r="BG73" s="322" t="s">
        <v>216</v>
      </c>
      <c r="BH73" s="279"/>
      <c r="BI73" s="279"/>
      <c r="BJ73" s="323"/>
      <c r="BK73" s="329" t="s">
        <v>176</v>
      </c>
    </row>
    <row r="74" spans="1:63" ht="32">
      <c r="A74" s="314"/>
      <c r="B74" s="366"/>
      <c r="C74" s="334"/>
      <c r="D74" s="43" t="s">
        <v>165</v>
      </c>
      <c r="E74" s="43" t="s">
        <v>164</v>
      </c>
      <c r="F74" s="43" t="s">
        <v>173</v>
      </c>
      <c r="G74" s="3" t="s">
        <v>167</v>
      </c>
      <c r="H74" s="302"/>
      <c r="I74" s="30" t="s">
        <v>165</v>
      </c>
      <c r="J74" s="3" t="s">
        <v>172</v>
      </c>
      <c r="K74" s="3" t="s">
        <v>174</v>
      </c>
      <c r="L74" s="3" t="s">
        <v>166</v>
      </c>
      <c r="M74" s="291"/>
      <c r="N74" s="3" t="s">
        <v>165</v>
      </c>
      <c r="O74" s="3" t="s">
        <v>172</v>
      </c>
      <c r="P74" s="3" t="s">
        <v>174</v>
      </c>
      <c r="Q74" s="3" t="s">
        <v>166</v>
      </c>
      <c r="R74" s="291"/>
      <c r="S74" s="3" t="s">
        <v>165</v>
      </c>
      <c r="T74" s="3" t="s">
        <v>172</v>
      </c>
      <c r="U74" s="3" t="s">
        <v>175</v>
      </c>
      <c r="V74" s="3" t="s">
        <v>166</v>
      </c>
      <c r="W74" s="291"/>
      <c r="X74" s="3" t="s">
        <v>165</v>
      </c>
      <c r="Y74" s="3" t="s">
        <v>172</v>
      </c>
      <c r="Z74" s="3" t="s">
        <v>175</v>
      </c>
      <c r="AA74" s="3" t="s">
        <v>166</v>
      </c>
      <c r="AB74" s="336"/>
      <c r="AC74" s="3" t="s">
        <v>165</v>
      </c>
      <c r="AD74" s="3" t="s">
        <v>172</v>
      </c>
      <c r="AE74" s="45" t="s">
        <v>175</v>
      </c>
      <c r="AF74" s="45" t="s">
        <v>166</v>
      </c>
      <c r="AG74" s="291"/>
      <c r="AH74" s="46" t="s">
        <v>165</v>
      </c>
      <c r="AI74" s="45" t="s">
        <v>172</v>
      </c>
      <c r="AJ74" s="45" t="s">
        <v>175</v>
      </c>
      <c r="AK74" s="45" t="s">
        <v>166</v>
      </c>
      <c r="AL74" s="330"/>
      <c r="AM74" s="46" t="s">
        <v>165</v>
      </c>
      <c r="AN74" s="45" t="s">
        <v>172</v>
      </c>
      <c r="AO74" s="45" t="s">
        <v>175</v>
      </c>
      <c r="AP74" s="46" t="s">
        <v>166</v>
      </c>
      <c r="AQ74" s="373"/>
      <c r="AR74" s="46" t="s">
        <v>165</v>
      </c>
      <c r="AS74" s="45" t="s">
        <v>172</v>
      </c>
      <c r="AT74" s="45" t="s">
        <v>175</v>
      </c>
      <c r="AU74" s="45" t="s">
        <v>166</v>
      </c>
      <c r="AV74" s="330"/>
      <c r="AW74" s="46" t="s">
        <v>165</v>
      </c>
      <c r="AX74" s="45" t="s">
        <v>172</v>
      </c>
      <c r="AY74" s="45" t="s">
        <v>175</v>
      </c>
      <c r="AZ74" s="45" t="s">
        <v>166</v>
      </c>
      <c r="BA74" s="330"/>
      <c r="BB74" s="46" t="s">
        <v>165</v>
      </c>
      <c r="BC74" s="45" t="s">
        <v>172</v>
      </c>
      <c r="BD74" s="45" t="s">
        <v>175</v>
      </c>
      <c r="BE74" s="45" t="s">
        <v>166</v>
      </c>
      <c r="BF74" s="330"/>
      <c r="BG74" s="46" t="s">
        <v>165</v>
      </c>
      <c r="BH74" s="45" t="s">
        <v>172</v>
      </c>
      <c r="BI74" s="45" t="s">
        <v>175</v>
      </c>
      <c r="BJ74" s="45" t="s">
        <v>166</v>
      </c>
      <c r="BK74" s="330"/>
    </row>
    <row r="75" spans="1:63" ht="16">
      <c r="A75" s="114">
        <v>1</v>
      </c>
      <c r="B75" s="13" t="s">
        <v>63</v>
      </c>
      <c r="C75" s="5" t="s">
        <v>66</v>
      </c>
      <c r="D75" s="142">
        <v>1630000</v>
      </c>
      <c r="E75" s="165">
        <v>575410</v>
      </c>
      <c r="F75" s="23">
        <v>0</v>
      </c>
      <c r="G75" s="60">
        <v>0</v>
      </c>
      <c r="H75" s="39">
        <v>1780</v>
      </c>
      <c r="I75" s="166">
        <v>2950</v>
      </c>
      <c r="J75" s="165">
        <v>427650</v>
      </c>
      <c r="K75" s="60">
        <v>0</v>
      </c>
      <c r="L75" s="60">
        <v>0</v>
      </c>
      <c r="M75" s="163">
        <v>1536.9</v>
      </c>
      <c r="N75" s="166">
        <v>1040</v>
      </c>
      <c r="O75" s="167">
        <v>532430</v>
      </c>
      <c r="P75" s="60">
        <v>0</v>
      </c>
      <c r="Q75" s="60">
        <v>0</v>
      </c>
      <c r="R75" s="163">
        <v>2124.13</v>
      </c>
      <c r="S75" s="166">
        <v>200</v>
      </c>
      <c r="T75" s="165">
        <v>374850</v>
      </c>
      <c r="U75" s="60">
        <v>0</v>
      </c>
      <c r="V75" s="60">
        <v>0</v>
      </c>
      <c r="W75" s="39">
        <v>1526</v>
      </c>
      <c r="X75" s="166">
        <v>500</v>
      </c>
      <c r="Y75" s="167">
        <v>6320909</v>
      </c>
      <c r="Z75" s="60">
        <v>0</v>
      </c>
      <c r="AA75" s="60">
        <v>0</v>
      </c>
      <c r="AB75" s="39">
        <v>1559</v>
      </c>
      <c r="AC75" s="166">
        <v>850</v>
      </c>
      <c r="AD75" s="165">
        <v>487820</v>
      </c>
      <c r="AE75" s="166">
        <v>0</v>
      </c>
      <c r="AF75" s="166">
        <v>0</v>
      </c>
      <c r="AG75" s="166">
        <v>1520.8</v>
      </c>
      <c r="AH75" s="23">
        <v>1610</v>
      </c>
      <c r="AI75" s="23">
        <v>527650</v>
      </c>
      <c r="AJ75" s="23">
        <v>0</v>
      </c>
      <c r="AK75" s="23">
        <v>0</v>
      </c>
      <c r="AL75" s="23">
        <v>1742.4</v>
      </c>
      <c r="AM75" s="166">
        <v>630</v>
      </c>
      <c r="AN75" s="60">
        <v>324230</v>
      </c>
      <c r="AO75" s="60">
        <v>0</v>
      </c>
      <c r="AP75" s="60">
        <v>0</v>
      </c>
      <c r="AQ75" s="60">
        <v>1703.3</v>
      </c>
      <c r="AR75" s="23">
        <v>680</v>
      </c>
      <c r="AS75" s="23">
        <v>498670</v>
      </c>
      <c r="AT75" s="23">
        <v>0</v>
      </c>
      <c r="AU75" s="23">
        <v>0</v>
      </c>
      <c r="AV75" s="23">
        <v>2211</v>
      </c>
      <c r="AW75" s="32">
        <v>480</v>
      </c>
      <c r="AX75" s="32">
        <v>574340</v>
      </c>
      <c r="AY75" s="32">
        <v>0</v>
      </c>
      <c r="AZ75" s="32">
        <v>0</v>
      </c>
      <c r="BA75" s="32">
        <v>1847.3</v>
      </c>
      <c r="BB75" s="32">
        <v>430</v>
      </c>
      <c r="BC75" s="193">
        <v>563840</v>
      </c>
      <c r="BD75" s="32">
        <v>0</v>
      </c>
      <c r="BE75" s="32">
        <v>0</v>
      </c>
      <c r="BF75" s="32">
        <v>1768</v>
      </c>
      <c r="BG75" s="193">
        <v>1300</v>
      </c>
      <c r="BH75" s="193">
        <v>338940</v>
      </c>
      <c r="BI75" s="32">
        <v>0</v>
      </c>
      <c r="BJ75" s="32">
        <v>0</v>
      </c>
      <c r="BK75" s="32">
        <v>1847.3</v>
      </c>
    </row>
    <row r="76" spans="1:63" ht="16">
      <c r="A76" s="114">
        <v>2</v>
      </c>
      <c r="B76" s="13" t="s">
        <v>63</v>
      </c>
      <c r="C76" s="5" t="s">
        <v>177</v>
      </c>
      <c r="D76" s="142">
        <v>11870</v>
      </c>
      <c r="E76" s="165">
        <v>573780</v>
      </c>
      <c r="F76" s="23">
        <v>0</v>
      </c>
      <c r="G76" s="60">
        <v>0</v>
      </c>
      <c r="H76" s="39">
        <v>1483</v>
      </c>
      <c r="I76" s="167">
        <v>13630</v>
      </c>
      <c r="J76" s="165">
        <v>402530</v>
      </c>
      <c r="K76" s="60">
        <v>0</v>
      </c>
      <c r="L76" s="60">
        <v>0</v>
      </c>
      <c r="M76" s="168">
        <v>1442</v>
      </c>
      <c r="N76" s="166">
        <v>6020</v>
      </c>
      <c r="O76" s="167">
        <v>588870</v>
      </c>
      <c r="P76" s="60">
        <v>0</v>
      </c>
      <c r="Q76" s="60">
        <v>0</v>
      </c>
      <c r="R76" s="39">
        <v>1625</v>
      </c>
      <c r="S76" s="166">
        <v>24420</v>
      </c>
      <c r="T76" s="165">
        <v>141166</v>
      </c>
      <c r="U76" s="60">
        <v>0</v>
      </c>
      <c r="V76" s="60">
        <v>0</v>
      </c>
      <c r="W76" s="39">
        <v>1231</v>
      </c>
      <c r="X76" s="166">
        <v>8370</v>
      </c>
      <c r="Y76" s="165">
        <v>546850</v>
      </c>
      <c r="Z76" s="60">
        <v>0</v>
      </c>
      <c r="AA76" s="60">
        <v>0</v>
      </c>
      <c r="AB76" s="163">
        <v>1379</v>
      </c>
      <c r="AC76" s="166">
        <v>17040</v>
      </c>
      <c r="AD76" s="167">
        <v>408990</v>
      </c>
      <c r="AE76" s="166">
        <v>0</v>
      </c>
      <c r="AF76" s="166">
        <v>0</v>
      </c>
      <c r="AG76" s="166">
        <v>1293.2</v>
      </c>
      <c r="AH76" s="23">
        <v>2170</v>
      </c>
      <c r="AI76" s="23">
        <v>710150</v>
      </c>
      <c r="AJ76" s="23">
        <v>0</v>
      </c>
      <c r="AK76" s="23">
        <v>0</v>
      </c>
      <c r="AL76" s="23">
        <v>1558</v>
      </c>
      <c r="AM76" s="166">
        <v>0</v>
      </c>
      <c r="AN76" s="60">
        <v>333330</v>
      </c>
      <c r="AO76" s="60">
        <v>12270</v>
      </c>
      <c r="AP76" s="60">
        <v>0</v>
      </c>
      <c r="AQ76" s="60">
        <v>1301</v>
      </c>
      <c r="AR76" s="23">
        <v>0</v>
      </c>
      <c r="AS76" s="23">
        <v>681300</v>
      </c>
      <c r="AT76" s="23">
        <v>3000</v>
      </c>
      <c r="AU76" s="23">
        <v>0</v>
      </c>
      <c r="AV76" s="23">
        <v>1424</v>
      </c>
      <c r="AW76" s="32">
        <v>0</v>
      </c>
      <c r="AX76" s="32">
        <v>242000</v>
      </c>
      <c r="AY76" s="32">
        <v>17600</v>
      </c>
      <c r="AZ76" s="32">
        <v>0</v>
      </c>
      <c r="BA76" s="32">
        <v>1328</v>
      </c>
      <c r="BB76" s="32">
        <v>0</v>
      </c>
      <c r="BC76" s="193">
        <v>479490</v>
      </c>
      <c r="BD76" s="193">
        <v>93400</v>
      </c>
      <c r="BE76" s="32">
        <v>0</v>
      </c>
      <c r="BF76" s="32">
        <v>1648.2</v>
      </c>
      <c r="BG76" s="32">
        <v>0</v>
      </c>
      <c r="BH76" s="193">
        <v>665600</v>
      </c>
      <c r="BI76" s="193">
        <v>49400</v>
      </c>
      <c r="BJ76" s="32">
        <v>0</v>
      </c>
      <c r="BK76" s="32">
        <v>1486.6</v>
      </c>
    </row>
    <row r="77" spans="1:63" ht="16">
      <c r="A77" s="114">
        <v>3</v>
      </c>
      <c r="B77" s="13" t="s">
        <v>63</v>
      </c>
      <c r="C77" s="5" t="s">
        <v>67</v>
      </c>
      <c r="D77" s="142">
        <v>80650</v>
      </c>
      <c r="E77" s="165">
        <v>8320</v>
      </c>
      <c r="F77" s="23">
        <v>0</v>
      </c>
      <c r="G77" s="60">
        <v>0</v>
      </c>
      <c r="H77" s="39">
        <v>1528</v>
      </c>
      <c r="I77" s="166">
        <v>1700</v>
      </c>
      <c r="J77" s="165">
        <v>262270</v>
      </c>
      <c r="K77" s="60">
        <v>0</v>
      </c>
      <c r="L77" s="60">
        <v>0</v>
      </c>
      <c r="M77" s="163">
        <v>1492</v>
      </c>
      <c r="N77" s="166">
        <v>1080</v>
      </c>
      <c r="O77" s="167">
        <v>87650</v>
      </c>
      <c r="P77" s="60">
        <v>0</v>
      </c>
      <c r="Q77" s="60">
        <v>0</v>
      </c>
      <c r="R77" s="39">
        <v>2120</v>
      </c>
      <c r="S77" s="166">
        <v>2230</v>
      </c>
      <c r="T77" s="165">
        <v>370540</v>
      </c>
      <c r="U77" s="60">
        <v>0</v>
      </c>
      <c r="V77" s="60">
        <v>0</v>
      </c>
      <c r="W77" s="163">
        <v>1231</v>
      </c>
      <c r="X77" s="166">
        <v>2300</v>
      </c>
      <c r="Y77" s="165">
        <v>481050</v>
      </c>
      <c r="Z77" s="60">
        <v>0</v>
      </c>
      <c r="AA77" s="60">
        <v>0</v>
      </c>
      <c r="AB77" s="163">
        <v>1532</v>
      </c>
      <c r="AC77" s="166">
        <v>300</v>
      </c>
      <c r="AD77" s="167">
        <v>373430</v>
      </c>
      <c r="AE77" s="166">
        <v>0</v>
      </c>
      <c r="AF77" s="166">
        <v>0</v>
      </c>
      <c r="AG77" s="166">
        <v>1766</v>
      </c>
      <c r="AH77" s="23">
        <v>26720</v>
      </c>
      <c r="AI77" s="23">
        <v>124830</v>
      </c>
      <c r="AJ77" s="23">
        <v>0</v>
      </c>
      <c r="AK77" s="23">
        <v>0</v>
      </c>
      <c r="AL77" s="23">
        <v>1783</v>
      </c>
      <c r="AM77" s="166">
        <v>0</v>
      </c>
      <c r="AN77" s="60">
        <v>430160</v>
      </c>
      <c r="AO77" s="60">
        <v>0</v>
      </c>
      <c r="AP77" s="60">
        <v>0</v>
      </c>
      <c r="AQ77" s="60">
        <v>1714</v>
      </c>
      <c r="AR77" s="23">
        <v>0</v>
      </c>
      <c r="AS77" s="23">
        <v>246050</v>
      </c>
      <c r="AT77" s="23">
        <v>35700</v>
      </c>
      <c r="AU77" s="23">
        <v>0</v>
      </c>
      <c r="AV77" s="23">
        <v>1424</v>
      </c>
      <c r="AW77" s="32">
        <v>0</v>
      </c>
      <c r="AX77" s="32">
        <v>207030</v>
      </c>
      <c r="AY77" s="32">
        <v>285800</v>
      </c>
      <c r="AZ77" s="32">
        <v>0</v>
      </c>
      <c r="BA77" s="32">
        <v>2381</v>
      </c>
      <c r="BB77" s="32">
        <v>0</v>
      </c>
      <c r="BC77" s="193">
        <v>334570</v>
      </c>
      <c r="BD77" s="193">
        <v>1170</v>
      </c>
      <c r="BE77" s="32">
        <v>0</v>
      </c>
      <c r="BF77" s="32">
        <v>1484</v>
      </c>
      <c r="BG77" s="32">
        <v>0</v>
      </c>
      <c r="BH77" s="193">
        <v>350000</v>
      </c>
      <c r="BI77" s="32">
        <v>300</v>
      </c>
      <c r="BJ77" s="32">
        <v>0</v>
      </c>
      <c r="BK77" s="32">
        <v>1778</v>
      </c>
    </row>
    <row r="78" spans="1:63" ht="16">
      <c r="A78" s="114">
        <v>4</v>
      </c>
      <c r="B78" s="13" t="s">
        <v>63</v>
      </c>
      <c r="C78" s="5" t="s">
        <v>68</v>
      </c>
      <c r="D78" s="142">
        <v>173460</v>
      </c>
      <c r="E78" s="165">
        <v>634790</v>
      </c>
      <c r="F78" s="23">
        <v>0</v>
      </c>
      <c r="G78" s="60">
        <v>0</v>
      </c>
      <c r="H78" s="163">
        <v>1490.2</v>
      </c>
      <c r="I78" s="167">
        <v>265470</v>
      </c>
      <c r="J78" s="165">
        <v>139610</v>
      </c>
      <c r="K78" s="60">
        <v>0</v>
      </c>
      <c r="L78" s="60">
        <v>0</v>
      </c>
      <c r="M78" s="163">
        <v>1281.2</v>
      </c>
      <c r="N78" s="167">
        <v>3590</v>
      </c>
      <c r="O78" s="167">
        <v>831900</v>
      </c>
      <c r="P78" s="60">
        <v>0</v>
      </c>
      <c r="Q78" s="60">
        <v>0</v>
      </c>
      <c r="R78" s="163">
        <v>1411.5</v>
      </c>
      <c r="S78" s="165">
        <v>3590</v>
      </c>
      <c r="T78" s="165">
        <v>357430</v>
      </c>
      <c r="U78" s="60">
        <v>0</v>
      </c>
      <c r="V78" s="60">
        <v>0</v>
      </c>
      <c r="W78" s="163">
        <v>1391.7</v>
      </c>
      <c r="X78" s="167">
        <v>3100</v>
      </c>
      <c r="Y78" s="165">
        <v>74170</v>
      </c>
      <c r="Z78" s="60">
        <v>0</v>
      </c>
      <c r="AA78" s="60">
        <v>0</v>
      </c>
      <c r="AB78" s="163">
        <v>1183.8</v>
      </c>
      <c r="AC78" s="167">
        <v>300</v>
      </c>
      <c r="AD78" s="167">
        <v>517700</v>
      </c>
      <c r="AE78" s="166">
        <v>0</v>
      </c>
      <c r="AF78" s="166">
        <v>0</v>
      </c>
      <c r="AG78" s="166">
        <v>1451.5</v>
      </c>
      <c r="AH78" s="23">
        <v>3100</v>
      </c>
      <c r="AI78" s="23">
        <v>364000</v>
      </c>
      <c r="AJ78" s="23">
        <v>0</v>
      </c>
      <c r="AK78" s="23">
        <v>0</v>
      </c>
      <c r="AL78" s="23">
        <v>1527</v>
      </c>
      <c r="AM78" s="166">
        <v>0</v>
      </c>
      <c r="AN78" s="60">
        <v>393620</v>
      </c>
      <c r="AO78" s="60">
        <v>3100</v>
      </c>
      <c r="AP78" s="60">
        <v>0</v>
      </c>
      <c r="AQ78" s="60">
        <v>1515</v>
      </c>
      <c r="AR78" s="23">
        <v>0</v>
      </c>
      <c r="AS78" s="23">
        <v>564790</v>
      </c>
      <c r="AT78" s="23">
        <v>3000</v>
      </c>
      <c r="AU78" s="23">
        <v>0</v>
      </c>
      <c r="AV78" s="23">
        <v>1604.8</v>
      </c>
      <c r="AW78" s="32">
        <v>0</v>
      </c>
      <c r="AX78" s="32">
        <v>327080</v>
      </c>
      <c r="AY78" s="32">
        <v>3100</v>
      </c>
      <c r="AZ78" s="32">
        <v>0</v>
      </c>
      <c r="BA78" s="32">
        <v>1413.6</v>
      </c>
      <c r="BB78" s="32">
        <v>0</v>
      </c>
      <c r="BC78" s="193">
        <v>683790</v>
      </c>
      <c r="BD78" s="193">
        <v>3000</v>
      </c>
      <c r="BE78" s="32">
        <v>0</v>
      </c>
      <c r="BF78" s="32">
        <v>1423.2</v>
      </c>
      <c r="BG78" s="32">
        <v>0</v>
      </c>
      <c r="BH78" s="193">
        <v>326100</v>
      </c>
      <c r="BI78" s="193">
        <v>38380</v>
      </c>
      <c r="BJ78" s="32">
        <v>0</v>
      </c>
      <c r="BK78" s="32">
        <v>1436.8</v>
      </c>
    </row>
    <row r="79" spans="1:63" ht="16">
      <c r="A79" s="114">
        <v>5</v>
      </c>
      <c r="B79" s="13" t="s">
        <v>63</v>
      </c>
      <c r="C79" s="5" t="s">
        <v>69</v>
      </c>
      <c r="D79" s="142">
        <v>16300</v>
      </c>
      <c r="E79" s="165">
        <v>343100</v>
      </c>
      <c r="F79" s="23">
        <v>0</v>
      </c>
      <c r="G79" s="60">
        <v>0</v>
      </c>
      <c r="H79" s="163">
        <v>1732</v>
      </c>
      <c r="I79" s="166">
        <v>5540</v>
      </c>
      <c r="J79" s="165">
        <v>268100</v>
      </c>
      <c r="K79" s="60">
        <v>0</v>
      </c>
      <c r="L79" s="60">
        <v>0</v>
      </c>
      <c r="M79" s="163">
        <v>1847.7</v>
      </c>
      <c r="N79" s="166">
        <v>51800</v>
      </c>
      <c r="O79" s="167">
        <v>539600</v>
      </c>
      <c r="P79" s="60">
        <v>0</v>
      </c>
      <c r="Q79" s="60">
        <v>0</v>
      </c>
      <c r="R79" s="163">
        <v>2008.7</v>
      </c>
      <c r="S79" s="165">
        <v>2500</v>
      </c>
      <c r="T79" s="165">
        <v>328600</v>
      </c>
      <c r="U79" s="60">
        <v>0</v>
      </c>
      <c r="V79" s="60">
        <v>0</v>
      </c>
      <c r="W79" s="39">
        <v>1333</v>
      </c>
      <c r="X79" s="167">
        <v>3100</v>
      </c>
      <c r="Y79" s="167">
        <v>364500</v>
      </c>
      <c r="Z79" s="60">
        <v>0</v>
      </c>
      <c r="AA79" s="60">
        <v>0</v>
      </c>
      <c r="AB79" s="39">
        <v>1493</v>
      </c>
      <c r="AC79" s="167">
        <v>2800</v>
      </c>
      <c r="AD79" s="167">
        <v>349800</v>
      </c>
      <c r="AE79" s="166">
        <v>0</v>
      </c>
      <c r="AF79" s="166">
        <v>0</v>
      </c>
      <c r="AG79" s="166">
        <v>1608.5</v>
      </c>
      <c r="AH79" s="23">
        <v>2600</v>
      </c>
      <c r="AI79" s="23">
        <v>121000</v>
      </c>
      <c r="AJ79" s="23">
        <v>0</v>
      </c>
      <c r="AK79" s="23">
        <v>0</v>
      </c>
      <c r="AL79" s="23">
        <v>1443</v>
      </c>
      <c r="AM79" s="166">
        <v>0</v>
      </c>
      <c r="AN79" s="60">
        <v>532360</v>
      </c>
      <c r="AO79" s="60">
        <v>2800</v>
      </c>
      <c r="AP79" s="60">
        <v>0</v>
      </c>
      <c r="AQ79" s="60">
        <v>1720</v>
      </c>
      <c r="AR79" s="23">
        <v>0</v>
      </c>
      <c r="AS79" s="23">
        <v>289300</v>
      </c>
      <c r="AT79" s="23">
        <v>14800</v>
      </c>
      <c r="AU79" s="23">
        <v>0</v>
      </c>
      <c r="AV79" s="23">
        <v>1430.9</v>
      </c>
      <c r="AW79" s="32">
        <v>0</v>
      </c>
      <c r="AX79" s="32">
        <v>103400</v>
      </c>
      <c r="AY79" s="32">
        <v>12200</v>
      </c>
      <c r="AZ79" s="32">
        <v>0</v>
      </c>
      <c r="BA79" s="32">
        <v>1147</v>
      </c>
      <c r="BB79" s="32">
        <v>0</v>
      </c>
      <c r="BC79" s="193">
        <v>126800</v>
      </c>
      <c r="BD79" s="193">
        <v>28000</v>
      </c>
      <c r="BE79" s="32">
        <v>0</v>
      </c>
      <c r="BF79" s="32">
        <v>1217.2</v>
      </c>
      <c r="BG79" s="32">
        <v>0</v>
      </c>
      <c r="BH79" s="32">
        <v>165000</v>
      </c>
      <c r="BI79" s="193">
        <v>3200</v>
      </c>
      <c r="BJ79" s="32">
        <v>0</v>
      </c>
      <c r="BK79" s="32">
        <v>1156.4000000000001</v>
      </c>
    </row>
    <row r="80" spans="1:63" ht="16">
      <c r="A80" s="114">
        <v>6</v>
      </c>
      <c r="B80" s="13" t="s">
        <v>63</v>
      </c>
      <c r="C80" s="5" t="s">
        <v>70</v>
      </c>
      <c r="D80" s="165">
        <v>10950</v>
      </c>
      <c r="E80" s="165">
        <v>520610</v>
      </c>
      <c r="F80" s="23">
        <v>0</v>
      </c>
      <c r="G80" s="60">
        <v>0</v>
      </c>
      <c r="H80" s="39">
        <v>1771</v>
      </c>
      <c r="I80" s="165">
        <v>18300</v>
      </c>
      <c r="J80" s="165">
        <v>156930</v>
      </c>
      <c r="K80" s="60">
        <v>0</v>
      </c>
      <c r="L80" s="60">
        <v>0</v>
      </c>
      <c r="M80" s="60">
        <v>967</v>
      </c>
      <c r="N80" s="165">
        <v>18300</v>
      </c>
      <c r="O80" s="165">
        <v>360620</v>
      </c>
      <c r="P80" s="60">
        <v>0</v>
      </c>
      <c r="Q80" s="60">
        <v>0</v>
      </c>
      <c r="R80" s="39">
        <v>1153</v>
      </c>
      <c r="S80" s="165">
        <v>39860</v>
      </c>
      <c r="T80" s="165">
        <v>385680</v>
      </c>
      <c r="U80" s="60">
        <v>0</v>
      </c>
      <c r="V80" s="60">
        <v>0</v>
      </c>
      <c r="W80" s="39">
        <v>1524</v>
      </c>
      <c r="X80" s="165">
        <v>41610</v>
      </c>
      <c r="Y80" s="167">
        <v>244720</v>
      </c>
      <c r="Z80" s="60">
        <v>0</v>
      </c>
      <c r="AA80" s="60">
        <v>0</v>
      </c>
      <c r="AB80" s="39">
        <v>1319</v>
      </c>
      <c r="AC80" s="167">
        <v>2960</v>
      </c>
      <c r="AD80" s="167">
        <v>350500</v>
      </c>
      <c r="AE80" s="166">
        <v>0</v>
      </c>
      <c r="AF80" s="166">
        <v>0</v>
      </c>
      <c r="AG80" s="166">
        <v>1484</v>
      </c>
      <c r="AH80" s="60">
        <v>19500</v>
      </c>
      <c r="AI80" s="60">
        <v>728700</v>
      </c>
      <c r="AJ80" s="60">
        <v>0</v>
      </c>
      <c r="AK80" s="60">
        <v>0</v>
      </c>
      <c r="AL80" s="60">
        <v>1643</v>
      </c>
      <c r="AM80" s="166">
        <v>0</v>
      </c>
      <c r="AN80" s="60">
        <v>64690</v>
      </c>
      <c r="AO80" s="60">
        <v>105590</v>
      </c>
      <c r="AP80" s="60">
        <v>0</v>
      </c>
      <c r="AQ80" s="60">
        <v>1640</v>
      </c>
      <c r="AR80" s="23">
        <v>0</v>
      </c>
      <c r="AS80" s="23">
        <v>371120</v>
      </c>
      <c r="AT80" s="23">
        <v>33002</v>
      </c>
      <c r="AU80" s="23">
        <v>0</v>
      </c>
      <c r="AV80" s="23">
        <v>1363</v>
      </c>
      <c r="AW80" s="32">
        <v>0</v>
      </c>
      <c r="AX80" s="32">
        <v>751400</v>
      </c>
      <c r="AY80" s="32">
        <v>4000</v>
      </c>
      <c r="AZ80" s="32">
        <v>0</v>
      </c>
      <c r="BA80" s="32">
        <v>1851</v>
      </c>
      <c r="BB80" s="32">
        <v>0</v>
      </c>
      <c r="BC80" s="193">
        <v>564600</v>
      </c>
      <c r="BD80" s="193">
        <v>3100</v>
      </c>
      <c r="BE80" s="32">
        <v>0</v>
      </c>
      <c r="BF80" s="32">
        <v>1847.5</v>
      </c>
      <c r="BG80" s="32">
        <v>0</v>
      </c>
      <c r="BH80" s="193">
        <v>345910</v>
      </c>
      <c r="BI80" s="193">
        <v>3100</v>
      </c>
      <c r="BJ80" s="32">
        <v>0</v>
      </c>
      <c r="BK80" s="32">
        <v>1752.1</v>
      </c>
    </row>
    <row r="81" spans="1:63" ht="16">
      <c r="A81" s="114">
        <v>7</v>
      </c>
      <c r="B81" s="13" t="s">
        <v>63</v>
      </c>
      <c r="C81" s="5" t="s">
        <v>71</v>
      </c>
      <c r="D81" s="165">
        <v>83280</v>
      </c>
      <c r="E81" s="165">
        <v>202920</v>
      </c>
      <c r="F81" s="23">
        <v>0</v>
      </c>
      <c r="G81" s="60">
        <v>0</v>
      </c>
      <c r="H81" s="163">
        <v>2408.3000000000002</v>
      </c>
      <c r="I81" s="165">
        <v>4680</v>
      </c>
      <c r="J81" s="165">
        <v>342360</v>
      </c>
      <c r="K81" s="60">
        <v>0</v>
      </c>
      <c r="L81" s="60">
        <v>0</v>
      </c>
      <c r="M81" s="163">
        <v>1883</v>
      </c>
      <c r="N81" s="165">
        <v>93730</v>
      </c>
      <c r="O81" s="165">
        <v>331900</v>
      </c>
      <c r="P81" s="60">
        <v>0</v>
      </c>
      <c r="Q81" s="60">
        <v>0</v>
      </c>
      <c r="R81" s="39">
        <v>2109</v>
      </c>
      <c r="S81" s="165">
        <v>37580</v>
      </c>
      <c r="T81" s="165">
        <v>497870</v>
      </c>
      <c r="U81" s="60">
        <v>0</v>
      </c>
      <c r="V81" s="60">
        <v>0</v>
      </c>
      <c r="W81" s="39">
        <v>2016</v>
      </c>
      <c r="X81" s="165">
        <v>96700</v>
      </c>
      <c r="Y81" s="167">
        <v>514110</v>
      </c>
      <c r="Z81" s="60">
        <v>0</v>
      </c>
      <c r="AA81" s="60">
        <v>0</v>
      </c>
      <c r="AB81" s="39">
        <v>1902</v>
      </c>
      <c r="AC81" s="165">
        <v>113120</v>
      </c>
      <c r="AD81" s="165">
        <v>514100</v>
      </c>
      <c r="AE81" s="166">
        <v>0</v>
      </c>
      <c r="AF81" s="166">
        <v>0</v>
      </c>
      <c r="AG81" s="166">
        <v>2098</v>
      </c>
      <c r="AH81" s="23">
        <v>56800</v>
      </c>
      <c r="AI81" s="23">
        <v>179250</v>
      </c>
      <c r="AJ81" s="23">
        <v>0</v>
      </c>
      <c r="AK81" s="23">
        <v>0</v>
      </c>
      <c r="AL81" s="23">
        <v>1497.8</v>
      </c>
      <c r="AM81" s="166">
        <v>0</v>
      </c>
      <c r="AN81" s="60">
        <v>735000</v>
      </c>
      <c r="AO81" s="60">
        <v>440</v>
      </c>
      <c r="AP81" s="60">
        <v>0</v>
      </c>
      <c r="AQ81" s="60">
        <v>2486.3000000000002</v>
      </c>
      <c r="AR81" s="23">
        <v>0</v>
      </c>
      <c r="AS81" s="23">
        <v>193000</v>
      </c>
      <c r="AT81" s="23">
        <v>1330</v>
      </c>
      <c r="AU81" s="23">
        <v>0</v>
      </c>
      <c r="AV81" s="23">
        <v>1422.4</v>
      </c>
      <c r="AW81" s="32">
        <v>0</v>
      </c>
      <c r="AX81" s="32">
        <v>634770</v>
      </c>
      <c r="AY81" s="32">
        <v>0</v>
      </c>
      <c r="AZ81" s="32">
        <v>0</v>
      </c>
      <c r="BA81" s="32">
        <v>1741.7</v>
      </c>
      <c r="BB81" s="32">
        <v>0</v>
      </c>
      <c r="BC81" s="193">
        <v>646080</v>
      </c>
      <c r="BD81" s="32">
        <v>0</v>
      </c>
      <c r="BE81" s="32">
        <v>0</v>
      </c>
      <c r="BF81" s="32">
        <v>1934.5</v>
      </c>
      <c r="BG81" s="32">
        <v>0</v>
      </c>
      <c r="BH81" s="193">
        <v>368500</v>
      </c>
      <c r="BI81" s="32">
        <v>0</v>
      </c>
      <c r="BJ81" s="32">
        <v>0</v>
      </c>
      <c r="BK81" s="32">
        <v>2079.6</v>
      </c>
    </row>
    <row r="82" spans="1:63" ht="16">
      <c r="A82" s="114">
        <v>8</v>
      </c>
      <c r="B82" s="13" t="s">
        <v>63</v>
      </c>
      <c r="C82" s="5" t="s">
        <v>72</v>
      </c>
      <c r="D82" s="165">
        <v>22100</v>
      </c>
      <c r="E82" s="165">
        <v>34830</v>
      </c>
      <c r="F82" s="23">
        <v>0</v>
      </c>
      <c r="G82" s="60">
        <v>0</v>
      </c>
      <c r="H82" s="60" t="s">
        <v>178</v>
      </c>
      <c r="I82" s="167">
        <v>22100</v>
      </c>
      <c r="J82" s="165">
        <v>34830</v>
      </c>
      <c r="K82" s="60">
        <v>0</v>
      </c>
      <c r="L82" s="60">
        <v>0</v>
      </c>
      <c r="M82" s="169">
        <v>512.5</v>
      </c>
      <c r="N82" s="167">
        <v>22100</v>
      </c>
      <c r="O82" s="165">
        <v>34830</v>
      </c>
      <c r="P82" s="60">
        <v>0</v>
      </c>
      <c r="Q82" s="60">
        <v>0</v>
      </c>
      <c r="R82" s="60">
        <v>461.5</v>
      </c>
      <c r="S82" s="165">
        <v>12420</v>
      </c>
      <c r="T82" s="165">
        <v>329880</v>
      </c>
      <c r="U82" s="60">
        <v>0</v>
      </c>
      <c r="V82" s="60">
        <v>0</v>
      </c>
      <c r="W82" s="163">
        <v>1820.3</v>
      </c>
      <c r="X82" s="167">
        <v>2110</v>
      </c>
      <c r="Y82" s="167">
        <v>422190</v>
      </c>
      <c r="Z82" s="60">
        <v>0</v>
      </c>
      <c r="AA82" s="60">
        <v>0</v>
      </c>
      <c r="AB82" s="163">
        <v>1511.7</v>
      </c>
      <c r="AC82" s="167">
        <v>4700</v>
      </c>
      <c r="AD82" s="167">
        <v>450500</v>
      </c>
      <c r="AE82" s="166">
        <v>0</v>
      </c>
      <c r="AF82" s="166">
        <v>0</v>
      </c>
      <c r="AG82" s="166">
        <v>2192.6</v>
      </c>
      <c r="AH82" s="23">
        <v>5300</v>
      </c>
      <c r="AI82" s="23">
        <v>348550</v>
      </c>
      <c r="AJ82" s="23">
        <v>2200</v>
      </c>
      <c r="AK82" s="23">
        <v>0</v>
      </c>
      <c r="AL82" s="23">
        <v>2043</v>
      </c>
      <c r="AM82" s="166">
        <v>37500</v>
      </c>
      <c r="AN82" s="60">
        <v>592300</v>
      </c>
      <c r="AO82" s="60">
        <v>0</v>
      </c>
      <c r="AP82" s="60">
        <v>0</v>
      </c>
      <c r="AQ82" s="60">
        <v>1921</v>
      </c>
      <c r="AR82" s="23">
        <v>82400</v>
      </c>
      <c r="AS82" s="23">
        <v>358200</v>
      </c>
      <c r="AT82" s="23">
        <v>0</v>
      </c>
      <c r="AU82" s="23">
        <v>0</v>
      </c>
      <c r="AV82" s="23">
        <v>1634.9</v>
      </c>
      <c r="AW82" s="32">
        <v>3400</v>
      </c>
      <c r="AX82" s="32">
        <v>514300</v>
      </c>
      <c r="AY82" s="32">
        <v>0</v>
      </c>
      <c r="AZ82" s="32">
        <v>0</v>
      </c>
      <c r="BA82" s="32">
        <v>1707.1</v>
      </c>
      <c r="BB82" s="193">
        <v>13000</v>
      </c>
      <c r="BC82" s="193">
        <v>188900</v>
      </c>
      <c r="BD82" s="32">
        <v>0</v>
      </c>
      <c r="BE82" s="32">
        <v>0</v>
      </c>
      <c r="BF82" s="32">
        <v>1339.1</v>
      </c>
      <c r="BG82" s="32">
        <v>0</v>
      </c>
      <c r="BH82" s="193">
        <v>469630</v>
      </c>
      <c r="BI82" s="32">
        <v>0</v>
      </c>
      <c r="BJ82" s="32">
        <v>0</v>
      </c>
      <c r="BK82" s="32">
        <v>1224.5</v>
      </c>
    </row>
    <row r="83" spans="1:63" ht="16">
      <c r="A83" s="114">
        <v>9</v>
      </c>
      <c r="B83" s="13" t="s">
        <v>63</v>
      </c>
      <c r="C83" s="5" t="s">
        <v>73</v>
      </c>
      <c r="D83" s="165">
        <v>660</v>
      </c>
      <c r="E83" s="165">
        <v>269900</v>
      </c>
      <c r="F83" s="23">
        <v>0</v>
      </c>
      <c r="G83" s="60">
        <v>0</v>
      </c>
      <c r="H83" s="39">
        <v>2306</v>
      </c>
      <c r="I83" s="165">
        <v>4140</v>
      </c>
      <c r="J83" s="165">
        <v>650450</v>
      </c>
      <c r="K83" s="60">
        <v>0</v>
      </c>
      <c r="L83" s="60">
        <v>0</v>
      </c>
      <c r="M83" s="163">
        <v>1443</v>
      </c>
      <c r="N83" s="165">
        <v>2250</v>
      </c>
      <c r="O83" s="165">
        <v>343660</v>
      </c>
      <c r="P83" s="60">
        <v>0</v>
      </c>
      <c r="Q83" s="60">
        <v>0</v>
      </c>
      <c r="R83" s="39">
        <v>1902</v>
      </c>
      <c r="S83" s="165">
        <v>850</v>
      </c>
      <c r="T83" s="165">
        <v>432260</v>
      </c>
      <c r="U83" s="60">
        <v>0</v>
      </c>
      <c r="V83" s="60">
        <v>0</v>
      </c>
      <c r="W83" s="39">
        <v>1718</v>
      </c>
      <c r="X83" s="165">
        <v>3000</v>
      </c>
      <c r="Y83" s="167">
        <v>684980</v>
      </c>
      <c r="Z83" s="60">
        <v>0</v>
      </c>
      <c r="AA83" s="60">
        <v>0</v>
      </c>
      <c r="AB83" s="39">
        <v>1655</v>
      </c>
      <c r="AC83" s="167">
        <v>1000</v>
      </c>
      <c r="AD83" s="167">
        <v>356540</v>
      </c>
      <c r="AE83" s="166">
        <v>0</v>
      </c>
      <c r="AF83" s="166">
        <v>0</v>
      </c>
      <c r="AG83" s="166">
        <v>1820</v>
      </c>
      <c r="AH83" s="23">
        <v>0</v>
      </c>
      <c r="AI83" s="23">
        <v>328720</v>
      </c>
      <c r="AJ83" s="23">
        <v>0</v>
      </c>
      <c r="AK83" s="23">
        <v>0</v>
      </c>
      <c r="AL83" s="23">
        <v>1892</v>
      </c>
      <c r="AM83" s="166">
        <v>0</v>
      </c>
      <c r="AN83" s="60">
        <v>741070</v>
      </c>
      <c r="AO83" s="60">
        <v>2330</v>
      </c>
      <c r="AP83" s="60">
        <v>0</v>
      </c>
      <c r="AQ83" s="60">
        <v>1585</v>
      </c>
      <c r="AR83" s="23">
        <v>0</v>
      </c>
      <c r="AS83" s="23">
        <v>359400</v>
      </c>
      <c r="AT83" s="23">
        <v>32040</v>
      </c>
      <c r="AU83" s="23">
        <v>0</v>
      </c>
      <c r="AV83" s="23">
        <v>1865</v>
      </c>
      <c r="AW83" s="32">
        <v>0</v>
      </c>
      <c r="AX83" s="32">
        <v>19070</v>
      </c>
      <c r="AY83" s="32">
        <v>40830</v>
      </c>
      <c r="AZ83" s="32">
        <v>0</v>
      </c>
      <c r="BA83" s="32">
        <v>54</v>
      </c>
      <c r="BB83" s="32">
        <v>0</v>
      </c>
      <c r="BC83" s="193">
        <v>297480</v>
      </c>
      <c r="BD83" s="32">
        <v>710</v>
      </c>
      <c r="BE83" s="32">
        <v>0</v>
      </c>
      <c r="BF83" s="32">
        <v>1935</v>
      </c>
      <c r="BG83" s="32">
        <v>0</v>
      </c>
      <c r="BH83" s="193">
        <v>208200</v>
      </c>
      <c r="BI83" s="193">
        <v>1900</v>
      </c>
      <c r="BJ83" s="32">
        <v>0</v>
      </c>
      <c r="BK83" s="32">
        <v>1661</v>
      </c>
    </row>
    <row r="84" spans="1:63" ht="16">
      <c r="A84" s="114">
        <v>10</v>
      </c>
      <c r="B84" s="13" t="s">
        <v>63</v>
      </c>
      <c r="C84" s="5" t="s">
        <v>74</v>
      </c>
      <c r="D84" s="165">
        <v>19950</v>
      </c>
      <c r="E84" s="165">
        <v>176230</v>
      </c>
      <c r="F84" s="23">
        <v>0</v>
      </c>
      <c r="G84" s="60">
        <v>0</v>
      </c>
      <c r="H84" s="39">
        <v>1064</v>
      </c>
      <c r="I84" s="167">
        <v>74050</v>
      </c>
      <c r="J84" s="165">
        <v>159310</v>
      </c>
      <c r="K84" s="60">
        <v>0</v>
      </c>
      <c r="L84" s="60">
        <v>0</v>
      </c>
      <c r="M84" s="163">
        <v>2261</v>
      </c>
      <c r="N84" s="167">
        <v>90250</v>
      </c>
      <c r="O84" s="167">
        <v>184520</v>
      </c>
      <c r="P84" s="60">
        <v>0</v>
      </c>
      <c r="Q84" s="60">
        <v>0</v>
      </c>
      <c r="R84" s="39">
        <v>2246</v>
      </c>
      <c r="S84" s="165">
        <v>34730</v>
      </c>
      <c r="T84" s="165">
        <v>346460</v>
      </c>
      <c r="U84" s="60">
        <v>0</v>
      </c>
      <c r="V84" s="60">
        <v>0</v>
      </c>
      <c r="W84" s="39">
        <v>2040</v>
      </c>
      <c r="X84" s="167">
        <v>3010</v>
      </c>
      <c r="Y84" s="167">
        <v>508450</v>
      </c>
      <c r="Z84" s="60">
        <v>0</v>
      </c>
      <c r="AA84" s="60">
        <v>0</v>
      </c>
      <c r="AB84" s="39">
        <v>2211</v>
      </c>
      <c r="AC84" s="167">
        <v>19440</v>
      </c>
      <c r="AD84" s="167">
        <v>236450</v>
      </c>
      <c r="AE84" s="166">
        <v>0</v>
      </c>
      <c r="AF84" s="166">
        <v>0</v>
      </c>
      <c r="AG84" s="166">
        <v>2287</v>
      </c>
      <c r="AH84" s="23">
        <v>23580</v>
      </c>
      <c r="AI84" s="23">
        <v>467200</v>
      </c>
      <c r="AJ84" s="23">
        <v>0</v>
      </c>
      <c r="AK84" s="23">
        <v>0</v>
      </c>
      <c r="AL84" s="23">
        <v>2179</v>
      </c>
      <c r="AM84" s="166">
        <v>0</v>
      </c>
      <c r="AN84" s="60">
        <v>407918</v>
      </c>
      <c r="AO84" s="60">
        <v>8106</v>
      </c>
      <c r="AP84" s="60">
        <v>0</v>
      </c>
      <c r="AQ84" s="60">
        <v>2335</v>
      </c>
      <c r="AR84" s="23">
        <v>0</v>
      </c>
      <c r="AS84" s="23">
        <v>366692</v>
      </c>
      <c r="AT84" s="23">
        <v>14950</v>
      </c>
      <c r="AU84" s="23">
        <v>0</v>
      </c>
      <c r="AV84" s="23">
        <v>1982</v>
      </c>
      <c r="AW84" s="32">
        <v>0</v>
      </c>
      <c r="AX84" s="32">
        <v>0</v>
      </c>
      <c r="AY84" s="32">
        <v>3300</v>
      </c>
      <c r="AZ84" s="32">
        <v>0</v>
      </c>
      <c r="BA84" s="32">
        <v>108</v>
      </c>
      <c r="BB84" s="32">
        <v>0</v>
      </c>
      <c r="BC84" s="193">
        <v>59400</v>
      </c>
      <c r="BD84" s="193">
        <v>26500</v>
      </c>
      <c r="BE84" s="32">
        <v>0</v>
      </c>
      <c r="BF84" s="32">
        <v>1243</v>
      </c>
      <c r="BG84" s="32">
        <v>0</v>
      </c>
      <c r="BH84" s="193">
        <v>443284</v>
      </c>
      <c r="BI84" s="193">
        <v>17050</v>
      </c>
      <c r="BJ84" s="32">
        <v>0</v>
      </c>
      <c r="BK84" s="209">
        <v>1723</v>
      </c>
    </row>
    <row r="85" spans="1:63" ht="16">
      <c r="A85" s="114">
        <v>11</v>
      </c>
      <c r="B85" s="13" t="s">
        <v>39</v>
      </c>
      <c r="C85" s="5" t="s">
        <v>75</v>
      </c>
      <c r="D85" s="167">
        <v>2500</v>
      </c>
      <c r="E85" s="165">
        <v>572300</v>
      </c>
      <c r="F85" s="23">
        <v>0</v>
      </c>
      <c r="G85" s="60">
        <v>0</v>
      </c>
      <c r="H85" s="39">
        <v>1642</v>
      </c>
      <c r="I85" s="167">
        <v>12500</v>
      </c>
      <c r="J85" s="165">
        <v>610600</v>
      </c>
      <c r="K85" s="60">
        <v>0</v>
      </c>
      <c r="L85" s="60">
        <v>0</v>
      </c>
      <c r="M85" s="163">
        <v>1397.5</v>
      </c>
      <c r="N85" s="167">
        <v>133000</v>
      </c>
      <c r="O85" s="167">
        <v>839530</v>
      </c>
      <c r="P85" s="60">
        <v>0</v>
      </c>
      <c r="Q85" s="60">
        <v>0</v>
      </c>
      <c r="R85" s="39">
        <v>1629</v>
      </c>
      <c r="S85" s="165">
        <v>13800</v>
      </c>
      <c r="T85" s="165">
        <v>630800</v>
      </c>
      <c r="U85" s="60">
        <v>0</v>
      </c>
      <c r="V85" s="60">
        <v>0</v>
      </c>
      <c r="W85" s="39">
        <v>1617</v>
      </c>
      <c r="X85" s="167">
        <v>92800</v>
      </c>
      <c r="Y85" s="165">
        <v>491600</v>
      </c>
      <c r="Z85" s="60">
        <v>0</v>
      </c>
      <c r="AA85" s="60">
        <v>0</v>
      </c>
      <c r="AB85" s="39">
        <v>1754</v>
      </c>
      <c r="AC85" s="165">
        <v>0</v>
      </c>
      <c r="AD85" s="165">
        <v>792300</v>
      </c>
      <c r="AE85" s="166">
        <v>0</v>
      </c>
      <c r="AF85" s="166">
        <v>0</v>
      </c>
      <c r="AG85" s="166">
        <v>2027</v>
      </c>
      <c r="AH85" s="23">
        <v>19390</v>
      </c>
      <c r="AI85" s="23">
        <v>704400</v>
      </c>
      <c r="AJ85" s="23">
        <v>0</v>
      </c>
      <c r="AK85" s="23">
        <v>0</v>
      </c>
      <c r="AL85" s="23">
        <v>1876</v>
      </c>
      <c r="AM85" s="166">
        <v>13180</v>
      </c>
      <c r="AN85" s="60">
        <v>610600</v>
      </c>
      <c r="AO85" s="60">
        <v>0</v>
      </c>
      <c r="AP85" s="60">
        <v>0</v>
      </c>
      <c r="AQ85" s="60">
        <v>1834</v>
      </c>
      <c r="AR85" s="23">
        <v>9240</v>
      </c>
      <c r="AS85" s="23">
        <v>501100</v>
      </c>
      <c r="AT85" s="23">
        <v>0</v>
      </c>
      <c r="AU85" s="23">
        <v>0</v>
      </c>
      <c r="AV85" s="23">
        <v>1556</v>
      </c>
      <c r="AW85" s="32">
        <v>0</v>
      </c>
      <c r="AX85" s="32">
        <v>413600</v>
      </c>
      <c r="AY85" s="32">
        <v>0</v>
      </c>
      <c r="AZ85" s="32">
        <v>0</v>
      </c>
      <c r="BA85" s="32">
        <v>1565</v>
      </c>
      <c r="BB85" s="193">
        <v>11260</v>
      </c>
      <c r="BC85" s="193">
        <v>513100</v>
      </c>
      <c r="BD85" s="32">
        <v>0</v>
      </c>
      <c r="BE85" s="32">
        <v>0</v>
      </c>
      <c r="BF85" s="32">
        <v>1698</v>
      </c>
      <c r="BG85" s="32">
        <v>0</v>
      </c>
      <c r="BH85" s="193">
        <v>572900</v>
      </c>
      <c r="BI85" s="32">
        <v>200</v>
      </c>
      <c r="BJ85" s="32">
        <v>0</v>
      </c>
      <c r="BK85" s="32">
        <v>1583.8</v>
      </c>
    </row>
    <row r="86" spans="1:63" ht="16">
      <c r="A86" s="114">
        <v>12</v>
      </c>
      <c r="B86" s="13" t="s">
        <v>39</v>
      </c>
      <c r="C86" s="5" t="s">
        <v>76</v>
      </c>
      <c r="D86" s="165">
        <v>0</v>
      </c>
      <c r="E86" s="165">
        <v>427420</v>
      </c>
      <c r="F86" s="23">
        <v>0</v>
      </c>
      <c r="G86" s="60">
        <v>0</v>
      </c>
      <c r="H86" s="163">
        <v>1779.02</v>
      </c>
      <c r="I86" s="165">
        <v>0</v>
      </c>
      <c r="J86" s="165">
        <v>488950</v>
      </c>
      <c r="K86" s="60">
        <v>0</v>
      </c>
      <c r="L86" s="60">
        <v>0</v>
      </c>
      <c r="M86" s="163">
        <v>1520.04</v>
      </c>
      <c r="N86" s="167">
        <v>200</v>
      </c>
      <c r="O86" s="167">
        <v>444460</v>
      </c>
      <c r="P86" s="60">
        <v>0</v>
      </c>
      <c r="Q86" s="60">
        <v>0</v>
      </c>
      <c r="R86" s="163">
        <v>1561.8</v>
      </c>
      <c r="S86" s="165">
        <v>0</v>
      </c>
      <c r="T86" s="165">
        <v>400630</v>
      </c>
      <c r="U86" s="60">
        <v>0</v>
      </c>
      <c r="V86" s="60">
        <v>0</v>
      </c>
      <c r="W86" s="39">
        <v>1523</v>
      </c>
      <c r="X86" s="167">
        <v>0</v>
      </c>
      <c r="Y86" s="167">
        <v>484460</v>
      </c>
      <c r="Z86" s="60">
        <v>0</v>
      </c>
      <c r="AA86" s="60">
        <v>0</v>
      </c>
      <c r="AB86" s="163">
        <v>1543.4</v>
      </c>
      <c r="AC86" s="167">
        <v>780</v>
      </c>
      <c r="AD86" s="167">
        <v>363740</v>
      </c>
      <c r="AE86" s="166">
        <v>0</v>
      </c>
      <c r="AF86" s="166">
        <v>0</v>
      </c>
      <c r="AG86" s="166">
        <v>1466</v>
      </c>
      <c r="AH86" s="23">
        <v>600</v>
      </c>
      <c r="AI86" s="23">
        <v>416300</v>
      </c>
      <c r="AJ86" s="23">
        <v>0</v>
      </c>
      <c r="AK86" s="23">
        <v>0</v>
      </c>
      <c r="AL86" s="23">
        <v>1451.6</v>
      </c>
      <c r="AM86" s="166">
        <v>0</v>
      </c>
      <c r="AN86" s="60">
        <v>316000</v>
      </c>
      <c r="AO86" s="60">
        <v>6200</v>
      </c>
      <c r="AP86" s="60">
        <v>0</v>
      </c>
      <c r="AQ86" s="60">
        <v>1319</v>
      </c>
      <c r="AR86" s="23">
        <v>0</v>
      </c>
      <c r="AS86" s="23">
        <v>503350</v>
      </c>
      <c r="AT86" s="23">
        <v>1200</v>
      </c>
      <c r="AU86" s="23">
        <v>0</v>
      </c>
      <c r="AV86" s="23">
        <v>1794.7</v>
      </c>
      <c r="AW86" s="32">
        <v>0</v>
      </c>
      <c r="AX86" s="32">
        <v>468900</v>
      </c>
      <c r="AY86" s="32">
        <v>900</v>
      </c>
      <c r="AZ86" s="32">
        <v>0</v>
      </c>
      <c r="BA86" s="32">
        <v>1608</v>
      </c>
      <c r="BB86" s="32">
        <v>0</v>
      </c>
      <c r="BC86" s="193">
        <v>424150</v>
      </c>
      <c r="BD86" s="32">
        <v>0</v>
      </c>
      <c r="BE86" s="32">
        <v>0</v>
      </c>
      <c r="BF86" s="32">
        <v>1522</v>
      </c>
      <c r="BG86" s="32">
        <v>0</v>
      </c>
      <c r="BH86" s="193">
        <v>623110</v>
      </c>
      <c r="BI86" s="193">
        <v>8300</v>
      </c>
      <c r="BJ86" s="32">
        <v>0</v>
      </c>
      <c r="BK86" s="32">
        <v>1566.3</v>
      </c>
    </row>
    <row r="87" spans="1:63" ht="16">
      <c r="A87" s="114">
        <v>13</v>
      </c>
      <c r="B87" s="13" t="s">
        <v>39</v>
      </c>
      <c r="C87" s="5" t="s">
        <v>77</v>
      </c>
      <c r="D87" s="167">
        <v>0</v>
      </c>
      <c r="E87" s="165">
        <v>370210</v>
      </c>
      <c r="F87" s="23">
        <v>0</v>
      </c>
      <c r="G87" s="60">
        <v>0</v>
      </c>
      <c r="H87" s="163">
        <v>2074.1999999999998</v>
      </c>
      <c r="I87" s="167">
        <v>0.6</v>
      </c>
      <c r="J87" s="165">
        <v>750500</v>
      </c>
      <c r="K87" s="60">
        <v>0</v>
      </c>
      <c r="L87" s="60">
        <v>0</v>
      </c>
      <c r="M87" s="163">
        <v>1973.2</v>
      </c>
      <c r="N87" s="167">
        <v>0</v>
      </c>
      <c r="O87" s="167">
        <v>815000</v>
      </c>
      <c r="P87" s="60">
        <v>0</v>
      </c>
      <c r="Q87" s="60">
        <v>0</v>
      </c>
      <c r="R87" s="170">
        <v>2328</v>
      </c>
      <c r="S87" s="167">
        <v>0</v>
      </c>
      <c r="T87" s="165">
        <v>979000</v>
      </c>
      <c r="U87" s="60">
        <v>0</v>
      </c>
      <c r="V87" s="60">
        <v>0</v>
      </c>
      <c r="W87" s="39">
        <v>1854</v>
      </c>
      <c r="X87" s="167">
        <v>0</v>
      </c>
      <c r="Y87" s="165">
        <v>48000</v>
      </c>
      <c r="Z87" s="60">
        <v>0</v>
      </c>
      <c r="AA87" s="60">
        <v>0</v>
      </c>
      <c r="AB87" s="163">
        <v>2069</v>
      </c>
      <c r="AC87" s="165">
        <v>400</v>
      </c>
      <c r="AD87" s="165">
        <v>786000</v>
      </c>
      <c r="AE87" s="166">
        <v>0</v>
      </c>
      <c r="AF87" s="166">
        <v>0</v>
      </c>
      <c r="AG87" s="166">
        <v>2008</v>
      </c>
      <c r="AH87" s="23">
        <v>700</v>
      </c>
      <c r="AI87" s="23">
        <v>1096000</v>
      </c>
      <c r="AJ87" s="23">
        <v>0</v>
      </c>
      <c r="AK87" s="23">
        <v>0</v>
      </c>
      <c r="AL87" s="23">
        <v>2060</v>
      </c>
      <c r="AM87" s="166">
        <v>0</v>
      </c>
      <c r="AN87" s="60">
        <v>519700</v>
      </c>
      <c r="AO87" s="60">
        <v>400</v>
      </c>
      <c r="AP87" s="60">
        <v>0</v>
      </c>
      <c r="AQ87" s="60">
        <v>1116.9000000000001</v>
      </c>
      <c r="AR87" s="23">
        <v>0</v>
      </c>
      <c r="AS87" s="23">
        <v>624880</v>
      </c>
      <c r="AT87" s="23">
        <v>0</v>
      </c>
      <c r="AU87" s="23">
        <v>0</v>
      </c>
      <c r="AV87" s="23">
        <v>2228.3000000000002</v>
      </c>
      <c r="AW87" s="32">
        <v>0</v>
      </c>
      <c r="AX87" s="32">
        <v>486000</v>
      </c>
      <c r="AY87" s="32">
        <v>0</v>
      </c>
      <c r="AZ87" s="32">
        <v>0</v>
      </c>
      <c r="BA87" s="32">
        <v>1883.7</v>
      </c>
      <c r="BB87" s="32">
        <v>0</v>
      </c>
      <c r="BC87" s="193">
        <v>434540</v>
      </c>
      <c r="BD87" s="32">
        <v>0</v>
      </c>
      <c r="BE87" s="32">
        <v>0</v>
      </c>
      <c r="BF87" s="32">
        <v>1587.3</v>
      </c>
      <c r="BG87" s="32">
        <v>0</v>
      </c>
      <c r="BH87" s="193">
        <v>503600</v>
      </c>
      <c r="BI87" s="32">
        <v>0</v>
      </c>
      <c r="BJ87" s="32">
        <v>0</v>
      </c>
      <c r="BK87" s="32">
        <v>1649.3</v>
      </c>
    </row>
    <row r="88" spans="1:63" ht="16">
      <c r="A88" s="114">
        <v>14</v>
      </c>
      <c r="B88" s="13" t="s">
        <v>39</v>
      </c>
      <c r="C88" s="5" t="s">
        <v>78</v>
      </c>
      <c r="D88" s="165">
        <v>1700</v>
      </c>
      <c r="E88" s="165">
        <v>161140</v>
      </c>
      <c r="F88" s="23">
        <v>0</v>
      </c>
      <c r="G88" s="60">
        <v>0</v>
      </c>
      <c r="H88" s="39">
        <v>1773</v>
      </c>
      <c r="I88" s="171">
        <v>1200</v>
      </c>
      <c r="J88" s="165">
        <v>199820</v>
      </c>
      <c r="K88" s="60">
        <v>0</v>
      </c>
      <c r="L88" s="60">
        <v>0</v>
      </c>
      <c r="M88" s="163">
        <v>1506</v>
      </c>
      <c r="N88" s="167">
        <v>300</v>
      </c>
      <c r="O88" s="167">
        <v>195290</v>
      </c>
      <c r="P88" s="60">
        <v>0</v>
      </c>
      <c r="Q88" s="60">
        <v>0</v>
      </c>
      <c r="R88" s="39">
        <v>1695</v>
      </c>
      <c r="S88" s="165">
        <v>200</v>
      </c>
      <c r="T88" s="165">
        <v>311310</v>
      </c>
      <c r="U88" s="60">
        <v>0</v>
      </c>
      <c r="V88" s="60">
        <v>0</v>
      </c>
      <c r="W88" s="39">
        <v>1537</v>
      </c>
      <c r="X88" s="167">
        <v>80</v>
      </c>
      <c r="Y88" s="167">
        <v>343200</v>
      </c>
      <c r="Z88" s="60">
        <v>0</v>
      </c>
      <c r="AA88" s="60">
        <v>0</v>
      </c>
      <c r="AB88" s="39">
        <v>1457</v>
      </c>
      <c r="AC88" s="167">
        <v>121550</v>
      </c>
      <c r="AD88" s="167">
        <v>331350</v>
      </c>
      <c r="AE88" s="166">
        <v>0</v>
      </c>
      <c r="AF88" s="166">
        <v>0</v>
      </c>
      <c r="AG88" s="166">
        <v>1487</v>
      </c>
      <c r="AH88" s="23">
        <v>200</v>
      </c>
      <c r="AI88" s="23">
        <v>170600</v>
      </c>
      <c r="AJ88" s="23">
        <v>0</v>
      </c>
      <c r="AK88" s="23">
        <v>0</v>
      </c>
      <c r="AL88" s="23">
        <v>1660</v>
      </c>
      <c r="AM88" s="166">
        <v>0</v>
      </c>
      <c r="AN88" s="60">
        <v>130770</v>
      </c>
      <c r="AO88" s="60">
        <v>100</v>
      </c>
      <c r="AP88" s="60">
        <v>0</v>
      </c>
      <c r="AQ88" s="60">
        <v>1557</v>
      </c>
      <c r="AR88" s="23">
        <v>0</v>
      </c>
      <c r="AS88" s="23">
        <v>159880</v>
      </c>
      <c r="AT88" s="23">
        <v>200</v>
      </c>
      <c r="AU88" s="23">
        <v>0</v>
      </c>
      <c r="AV88" s="23">
        <v>1745</v>
      </c>
      <c r="AW88" s="32">
        <v>0</v>
      </c>
      <c r="AX88" s="32">
        <v>180800</v>
      </c>
      <c r="AY88" s="32">
        <v>200</v>
      </c>
      <c r="AZ88" s="32">
        <v>0</v>
      </c>
      <c r="BA88" s="32">
        <v>1741</v>
      </c>
      <c r="BB88" s="32">
        <v>0</v>
      </c>
      <c r="BC88" s="193">
        <v>161410</v>
      </c>
      <c r="BD88" s="32">
        <v>100</v>
      </c>
      <c r="BE88" s="32">
        <v>0</v>
      </c>
      <c r="BF88" s="32">
        <v>1797</v>
      </c>
      <c r="BG88" s="32">
        <v>0</v>
      </c>
      <c r="BH88" s="193">
        <v>154430</v>
      </c>
      <c r="BI88" s="32">
        <v>100</v>
      </c>
      <c r="BJ88" s="32">
        <v>0</v>
      </c>
      <c r="BK88" s="32">
        <v>1842</v>
      </c>
    </row>
    <row r="89" spans="1:63" ht="16">
      <c r="A89" s="114">
        <v>15</v>
      </c>
      <c r="B89" s="13" t="s">
        <v>39</v>
      </c>
      <c r="C89" s="5" t="s">
        <v>218</v>
      </c>
      <c r="D89" s="167">
        <v>1200</v>
      </c>
      <c r="E89" s="165">
        <v>606100</v>
      </c>
      <c r="F89" s="23">
        <v>0</v>
      </c>
      <c r="G89" s="60">
        <v>0</v>
      </c>
      <c r="H89" s="163">
        <v>1922.06</v>
      </c>
      <c r="I89" s="167">
        <v>0</v>
      </c>
      <c r="J89" s="165">
        <v>560400</v>
      </c>
      <c r="K89" s="60">
        <v>0</v>
      </c>
      <c r="L89" s="60">
        <v>0</v>
      </c>
      <c r="M89" s="163">
        <v>1496.8</v>
      </c>
      <c r="N89" s="167">
        <v>0</v>
      </c>
      <c r="O89" s="167">
        <v>460000</v>
      </c>
      <c r="P89" s="60">
        <v>0</v>
      </c>
      <c r="Q89" s="60">
        <v>0</v>
      </c>
      <c r="R89" s="163">
        <v>1533.8</v>
      </c>
      <c r="S89" s="167">
        <v>0</v>
      </c>
      <c r="T89" s="165">
        <v>604000</v>
      </c>
      <c r="U89" s="60">
        <v>0</v>
      </c>
      <c r="V89" s="60">
        <v>0</v>
      </c>
      <c r="W89" s="163">
        <v>1511.6</v>
      </c>
      <c r="X89" s="167">
        <v>0</v>
      </c>
      <c r="Y89" s="167">
        <v>514100</v>
      </c>
      <c r="Z89" s="60">
        <v>0</v>
      </c>
      <c r="AA89" s="60">
        <v>0</v>
      </c>
      <c r="AB89" s="163">
        <v>1668.5</v>
      </c>
      <c r="AC89" s="165">
        <v>13900</v>
      </c>
      <c r="AD89" s="165">
        <v>510180</v>
      </c>
      <c r="AE89" s="166">
        <v>0</v>
      </c>
      <c r="AF89" s="166">
        <v>0</v>
      </c>
      <c r="AG89" s="166">
        <v>1052.02</v>
      </c>
      <c r="AH89" s="23">
        <v>29900</v>
      </c>
      <c r="AI89" s="23">
        <v>0</v>
      </c>
      <c r="AJ89" s="23">
        <v>0</v>
      </c>
      <c r="AK89" s="23">
        <v>0</v>
      </c>
      <c r="AL89" s="23">
        <v>208.8</v>
      </c>
      <c r="AM89" s="166">
        <v>0</v>
      </c>
      <c r="AN89" s="60">
        <v>372400</v>
      </c>
      <c r="AO89" s="60">
        <v>11000</v>
      </c>
      <c r="AP89" s="60">
        <v>0</v>
      </c>
      <c r="AQ89" s="60">
        <v>1727.9</v>
      </c>
      <c r="AR89" s="23">
        <v>0</v>
      </c>
      <c r="AS89" s="23">
        <v>581700</v>
      </c>
      <c r="AT89" s="23">
        <v>0</v>
      </c>
      <c r="AU89" s="23">
        <v>0</v>
      </c>
      <c r="AV89" s="23">
        <v>1504.1</v>
      </c>
      <c r="AW89" s="32">
        <v>0</v>
      </c>
      <c r="AX89" s="32">
        <v>469000</v>
      </c>
      <c r="AY89" s="32">
        <v>0</v>
      </c>
      <c r="AZ89" s="32">
        <v>0</v>
      </c>
      <c r="BA89" s="32">
        <v>1628.66</v>
      </c>
      <c r="BB89" s="32">
        <v>0</v>
      </c>
      <c r="BC89" s="193">
        <v>459600</v>
      </c>
      <c r="BD89" s="32">
        <v>100</v>
      </c>
      <c r="BE89" s="32">
        <v>0</v>
      </c>
      <c r="BF89" s="32">
        <v>1593</v>
      </c>
      <c r="BG89" s="32">
        <v>3100</v>
      </c>
      <c r="BH89" s="193">
        <v>578500</v>
      </c>
      <c r="BI89" s="32">
        <v>0</v>
      </c>
      <c r="BJ89" s="32">
        <v>0</v>
      </c>
      <c r="BK89" s="32">
        <v>1850.6</v>
      </c>
    </row>
    <row r="90" spans="1:63" ht="16">
      <c r="A90" s="114">
        <v>16</v>
      </c>
      <c r="B90" s="13" t="s">
        <v>39</v>
      </c>
      <c r="C90" s="5" t="s">
        <v>79</v>
      </c>
      <c r="D90" s="167">
        <v>300</v>
      </c>
      <c r="E90" s="165">
        <v>193110</v>
      </c>
      <c r="F90" s="23">
        <v>0</v>
      </c>
      <c r="G90" s="60">
        <v>0</v>
      </c>
      <c r="H90" s="172">
        <v>1691.6</v>
      </c>
      <c r="I90" s="167">
        <v>13150</v>
      </c>
      <c r="J90" s="165">
        <v>198880</v>
      </c>
      <c r="K90" s="60">
        <v>0</v>
      </c>
      <c r="L90" s="60">
        <v>0</v>
      </c>
      <c r="M90" s="163">
        <v>1828.4</v>
      </c>
      <c r="N90" s="167">
        <v>0</v>
      </c>
      <c r="O90" s="167">
        <v>306430</v>
      </c>
      <c r="P90" s="60">
        <v>0</v>
      </c>
      <c r="Q90" s="60">
        <v>0</v>
      </c>
      <c r="R90" s="163">
        <v>2047.5</v>
      </c>
      <c r="S90" s="167">
        <v>0</v>
      </c>
      <c r="T90" s="165">
        <v>512050</v>
      </c>
      <c r="U90" s="60">
        <v>0</v>
      </c>
      <c r="V90" s="60">
        <v>0</v>
      </c>
      <c r="W90" s="163">
        <v>1998.68</v>
      </c>
      <c r="X90" s="167">
        <v>0</v>
      </c>
      <c r="Y90" s="167">
        <v>770090</v>
      </c>
      <c r="Z90" s="60">
        <v>0</v>
      </c>
      <c r="AA90" s="60">
        <v>0</v>
      </c>
      <c r="AB90" s="163">
        <v>2204</v>
      </c>
      <c r="AC90" s="167">
        <v>0</v>
      </c>
      <c r="AD90" s="165">
        <v>533430</v>
      </c>
      <c r="AE90" s="166">
        <v>0</v>
      </c>
      <c r="AF90" s="166">
        <v>0</v>
      </c>
      <c r="AG90" s="166">
        <v>2051.89</v>
      </c>
      <c r="AH90" s="23">
        <v>0</v>
      </c>
      <c r="AI90" s="23">
        <v>533620</v>
      </c>
      <c r="AJ90" s="23">
        <v>0</v>
      </c>
      <c r="AK90" s="23">
        <v>0</v>
      </c>
      <c r="AL90" s="23">
        <v>1909.2</v>
      </c>
      <c r="AM90" s="166">
        <v>0</v>
      </c>
      <c r="AN90" s="60">
        <v>432900</v>
      </c>
      <c r="AO90" s="60">
        <v>0</v>
      </c>
      <c r="AP90" s="60">
        <v>0</v>
      </c>
      <c r="AQ90" s="60">
        <v>2033</v>
      </c>
      <c r="AR90" s="23">
        <v>0</v>
      </c>
      <c r="AS90" s="23">
        <v>408670</v>
      </c>
      <c r="AT90" s="23">
        <v>0</v>
      </c>
      <c r="AU90" s="23">
        <v>0</v>
      </c>
      <c r="AV90" s="23">
        <v>2002</v>
      </c>
      <c r="AW90" s="32">
        <v>0</v>
      </c>
      <c r="AX90" s="32">
        <v>331530</v>
      </c>
      <c r="AY90" s="32">
        <v>0</v>
      </c>
      <c r="AZ90" s="32">
        <v>0</v>
      </c>
      <c r="BA90" s="32">
        <v>2030</v>
      </c>
      <c r="BB90" s="32">
        <v>0</v>
      </c>
      <c r="BC90" s="193">
        <v>482340</v>
      </c>
      <c r="BD90" s="32">
        <v>0</v>
      </c>
      <c r="BE90" s="32">
        <v>0</v>
      </c>
      <c r="BF90" s="32">
        <v>2422</v>
      </c>
      <c r="BG90" s="32">
        <v>0</v>
      </c>
      <c r="BH90" s="193">
        <v>458420</v>
      </c>
      <c r="BI90" s="32">
        <v>340</v>
      </c>
      <c r="BJ90" s="32">
        <v>0</v>
      </c>
      <c r="BK90" s="32">
        <v>2023</v>
      </c>
    </row>
    <row r="91" spans="1:63" ht="16">
      <c r="A91" s="114">
        <v>17</v>
      </c>
      <c r="B91" s="13" t="s">
        <v>39</v>
      </c>
      <c r="C91" s="5" t="s">
        <v>80</v>
      </c>
      <c r="D91" s="167">
        <v>0</v>
      </c>
      <c r="E91" s="165">
        <v>420600</v>
      </c>
      <c r="F91" s="23">
        <v>0</v>
      </c>
      <c r="G91" s="60">
        <v>0</v>
      </c>
      <c r="H91" s="172">
        <v>1658.8</v>
      </c>
      <c r="I91" s="167">
        <v>0</v>
      </c>
      <c r="J91" s="165">
        <v>521300</v>
      </c>
      <c r="K91" s="60">
        <v>0</v>
      </c>
      <c r="L91" s="60">
        <v>0</v>
      </c>
      <c r="M91" s="39">
        <v>1540</v>
      </c>
      <c r="N91" s="167">
        <v>0</v>
      </c>
      <c r="O91" s="167">
        <v>238300</v>
      </c>
      <c r="P91" s="60">
        <v>0</v>
      </c>
      <c r="Q91" s="60">
        <v>0</v>
      </c>
      <c r="R91" s="39">
        <v>1882</v>
      </c>
      <c r="S91" s="167">
        <v>0</v>
      </c>
      <c r="T91" s="165">
        <v>244900</v>
      </c>
      <c r="U91" s="60">
        <v>0</v>
      </c>
      <c r="V91" s="60">
        <v>0</v>
      </c>
      <c r="W91" s="39">
        <v>1792</v>
      </c>
      <c r="X91" s="167">
        <v>0</v>
      </c>
      <c r="Y91" s="167">
        <v>223100</v>
      </c>
      <c r="Z91" s="60">
        <v>0</v>
      </c>
      <c r="AA91" s="60">
        <v>0</v>
      </c>
      <c r="AB91" s="39">
        <v>1789</v>
      </c>
      <c r="AC91" s="167">
        <v>0</v>
      </c>
      <c r="AD91" s="165">
        <v>255700</v>
      </c>
      <c r="AE91" s="166">
        <v>0</v>
      </c>
      <c r="AF91" s="166">
        <v>0</v>
      </c>
      <c r="AG91" s="166">
        <v>1915</v>
      </c>
      <c r="AH91" s="23">
        <v>0</v>
      </c>
      <c r="AI91" s="23">
        <v>257800</v>
      </c>
      <c r="AJ91" s="23">
        <v>0</v>
      </c>
      <c r="AK91" s="23">
        <v>0</v>
      </c>
      <c r="AL91" s="23">
        <v>2110</v>
      </c>
      <c r="AM91" s="166">
        <v>0</v>
      </c>
      <c r="AN91" s="60">
        <v>207300</v>
      </c>
      <c r="AO91" s="60">
        <v>0</v>
      </c>
      <c r="AP91" s="60">
        <v>0</v>
      </c>
      <c r="AQ91" s="60">
        <v>1756</v>
      </c>
      <c r="AR91" s="23">
        <v>0</v>
      </c>
      <c r="AS91" s="23">
        <v>274400</v>
      </c>
      <c r="AT91" s="23">
        <v>0</v>
      </c>
      <c r="AU91" s="23">
        <v>0</v>
      </c>
      <c r="AV91" s="23">
        <v>2012.7</v>
      </c>
      <c r="AW91" s="32">
        <v>0</v>
      </c>
      <c r="AX91" s="32">
        <v>255800</v>
      </c>
      <c r="AY91" s="32">
        <v>0</v>
      </c>
      <c r="AZ91" s="32">
        <v>0</v>
      </c>
      <c r="BA91" s="32">
        <v>1991.3</v>
      </c>
      <c r="BB91" s="32">
        <v>900</v>
      </c>
      <c r="BC91" s="193">
        <v>228100</v>
      </c>
      <c r="BD91" s="32">
        <v>0</v>
      </c>
      <c r="BE91" s="32">
        <v>0</v>
      </c>
      <c r="BF91" s="32">
        <v>1733.7</v>
      </c>
      <c r="BG91" s="32">
        <v>0</v>
      </c>
      <c r="BH91" s="193">
        <v>248500</v>
      </c>
      <c r="BI91" s="32">
        <v>0</v>
      </c>
      <c r="BJ91" s="32">
        <v>0</v>
      </c>
      <c r="BK91" s="32">
        <v>1817.3</v>
      </c>
    </row>
    <row r="92" spans="1:63" ht="16">
      <c r="A92" s="114">
        <v>18</v>
      </c>
      <c r="B92" s="13" t="s">
        <v>39</v>
      </c>
      <c r="C92" s="5" t="s">
        <v>81</v>
      </c>
      <c r="D92" s="167">
        <v>33200</v>
      </c>
      <c r="E92" s="165">
        <v>797990</v>
      </c>
      <c r="F92" s="23">
        <v>0</v>
      </c>
      <c r="G92" s="60">
        <v>0</v>
      </c>
      <c r="H92" s="172">
        <v>1741.5</v>
      </c>
      <c r="I92" s="167">
        <v>31780</v>
      </c>
      <c r="J92" s="165">
        <v>820600</v>
      </c>
      <c r="K92" s="60">
        <v>0</v>
      </c>
      <c r="L92" s="60">
        <v>0</v>
      </c>
      <c r="M92" s="163">
        <v>1576.15</v>
      </c>
      <c r="N92" s="167">
        <v>30710</v>
      </c>
      <c r="O92" s="167">
        <v>618710</v>
      </c>
      <c r="P92" s="60">
        <v>0</v>
      </c>
      <c r="Q92" s="60">
        <v>0</v>
      </c>
      <c r="R92" s="163">
        <v>1696.2</v>
      </c>
      <c r="S92" s="165">
        <v>31440</v>
      </c>
      <c r="T92" s="165">
        <v>543400</v>
      </c>
      <c r="U92" s="60">
        <v>0</v>
      </c>
      <c r="V92" s="60">
        <v>0</v>
      </c>
      <c r="W92" s="39">
        <v>1529</v>
      </c>
      <c r="X92" s="167">
        <v>2100</v>
      </c>
      <c r="Y92" s="165">
        <v>485210</v>
      </c>
      <c r="Z92" s="60">
        <v>0</v>
      </c>
      <c r="AA92" s="60">
        <v>0</v>
      </c>
      <c r="AB92" s="172">
        <v>1562.4</v>
      </c>
      <c r="AC92" s="165">
        <v>21.59</v>
      </c>
      <c r="AD92" s="165">
        <v>610090</v>
      </c>
      <c r="AE92" s="166">
        <v>0</v>
      </c>
      <c r="AF92" s="166">
        <v>0</v>
      </c>
      <c r="AG92" s="166">
        <v>1680</v>
      </c>
      <c r="AH92" s="23">
        <v>24070</v>
      </c>
      <c r="AI92" s="23">
        <v>724480</v>
      </c>
      <c r="AJ92" s="23">
        <v>0</v>
      </c>
      <c r="AK92" s="23">
        <v>0</v>
      </c>
      <c r="AL92" s="23">
        <v>1732</v>
      </c>
      <c r="AM92" s="166">
        <v>85430</v>
      </c>
      <c r="AN92" s="60">
        <v>754270</v>
      </c>
      <c r="AO92" s="60">
        <v>64050</v>
      </c>
      <c r="AP92" s="60">
        <v>0</v>
      </c>
      <c r="AQ92" s="60">
        <v>2242</v>
      </c>
      <c r="AR92" s="23">
        <v>0</v>
      </c>
      <c r="AS92" s="23">
        <v>821600</v>
      </c>
      <c r="AT92" s="23">
        <v>30400</v>
      </c>
      <c r="AU92" s="23">
        <v>0</v>
      </c>
      <c r="AV92" s="23">
        <v>2006</v>
      </c>
      <c r="AW92" s="32">
        <v>0</v>
      </c>
      <c r="AX92" s="32">
        <v>1909800</v>
      </c>
      <c r="AY92" s="32">
        <v>60300</v>
      </c>
      <c r="AZ92" s="32">
        <v>0</v>
      </c>
      <c r="BA92" s="32">
        <v>2294</v>
      </c>
      <c r="BB92" s="32">
        <v>0</v>
      </c>
      <c r="BC92" s="193">
        <v>907080</v>
      </c>
      <c r="BD92" s="193">
        <v>25800</v>
      </c>
      <c r="BE92" s="32">
        <v>0</v>
      </c>
      <c r="BF92" s="32">
        <v>2139</v>
      </c>
      <c r="BG92" s="32">
        <v>0</v>
      </c>
      <c r="BH92" s="193">
        <v>850180</v>
      </c>
      <c r="BI92" s="193">
        <v>21500</v>
      </c>
      <c r="BJ92" s="32">
        <v>0</v>
      </c>
      <c r="BK92" s="32">
        <v>1695</v>
      </c>
    </row>
    <row r="93" spans="1:63" ht="16">
      <c r="A93" s="114">
        <v>19</v>
      </c>
      <c r="B93" s="13" t="s">
        <v>39</v>
      </c>
      <c r="C93" s="5" t="s">
        <v>82</v>
      </c>
      <c r="D93" s="167">
        <v>0</v>
      </c>
      <c r="E93" s="165">
        <v>747100</v>
      </c>
      <c r="F93" s="23">
        <v>0</v>
      </c>
      <c r="G93" s="60">
        <v>0</v>
      </c>
      <c r="H93" s="172">
        <v>1512</v>
      </c>
      <c r="I93" s="167">
        <v>0</v>
      </c>
      <c r="J93" s="165">
        <v>657600</v>
      </c>
      <c r="K93" s="60">
        <v>0</v>
      </c>
      <c r="L93" s="60">
        <v>0</v>
      </c>
      <c r="M93" s="163">
        <v>1807.8</v>
      </c>
      <c r="N93" s="167">
        <v>0</v>
      </c>
      <c r="O93" s="167">
        <v>388200</v>
      </c>
      <c r="P93" s="60">
        <v>0</v>
      </c>
      <c r="Q93" s="60">
        <v>0</v>
      </c>
      <c r="R93" s="163">
        <v>1488.5</v>
      </c>
      <c r="S93" s="165">
        <v>4400</v>
      </c>
      <c r="T93" s="165">
        <v>670100</v>
      </c>
      <c r="U93" s="60">
        <v>0</v>
      </c>
      <c r="V93" s="60">
        <v>0</v>
      </c>
      <c r="W93" s="163">
        <v>1826.7</v>
      </c>
      <c r="X93" s="167">
        <v>100</v>
      </c>
      <c r="Y93" s="167">
        <v>622830</v>
      </c>
      <c r="Z93" s="60">
        <v>0</v>
      </c>
      <c r="AA93" s="60">
        <v>0</v>
      </c>
      <c r="AB93" s="163">
        <v>1909.1</v>
      </c>
      <c r="AC93" s="165">
        <v>4.5</v>
      </c>
      <c r="AD93" s="166">
        <v>446850</v>
      </c>
      <c r="AE93" s="166">
        <v>0</v>
      </c>
      <c r="AF93" s="166">
        <v>0</v>
      </c>
      <c r="AG93" s="166">
        <v>1586.3</v>
      </c>
      <c r="AH93" s="23">
        <v>0</v>
      </c>
      <c r="AI93" s="23">
        <v>415840</v>
      </c>
      <c r="AJ93" s="23">
        <v>0</v>
      </c>
      <c r="AK93" s="23">
        <v>0</v>
      </c>
      <c r="AL93" s="23">
        <v>1794.4</v>
      </c>
      <c r="AM93" s="166">
        <v>0</v>
      </c>
      <c r="AN93" s="60">
        <v>393030</v>
      </c>
      <c r="AO93" s="60">
        <v>0</v>
      </c>
      <c r="AP93" s="60">
        <v>0</v>
      </c>
      <c r="AQ93" s="60">
        <v>1633.6</v>
      </c>
      <c r="AR93" s="23">
        <v>0</v>
      </c>
      <c r="AS93" s="23">
        <v>423700</v>
      </c>
      <c r="AT93" s="23">
        <v>0</v>
      </c>
      <c r="AU93" s="23">
        <v>0</v>
      </c>
      <c r="AV93" s="23">
        <v>1184</v>
      </c>
      <c r="AW93" s="32">
        <v>0</v>
      </c>
      <c r="AX93" s="32">
        <v>466730</v>
      </c>
      <c r="AY93" s="32">
        <v>200</v>
      </c>
      <c r="AZ93" s="32">
        <v>0</v>
      </c>
      <c r="BA93" s="32">
        <v>1457.5</v>
      </c>
      <c r="BB93" s="32">
        <v>0</v>
      </c>
      <c r="BC93" s="193">
        <v>492960</v>
      </c>
      <c r="BD93" s="32">
        <v>0</v>
      </c>
      <c r="BE93" s="32">
        <v>0</v>
      </c>
      <c r="BF93" s="32">
        <v>1313.6</v>
      </c>
      <c r="BG93" s="32">
        <v>0</v>
      </c>
      <c r="BH93" s="193">
        <v>506830</v>
      </c>
      <c r="BI93" s="32">
        <v>0</v>
      </c>
      <c r="BJ93" s="32">
        <v>0</v>
      </c>
      <c r="BK93" s="32">
        <v>1318.7</v>
      </c>
    </row>
    <row r="94" spans="1:63" ht="16">
      <c r="A94" s="114">
        <v>20</v>
      </c>
      <c r="B94" s="13" t="s">
        <v>39</v>
      </c>
      <c r="C94" s="5" t="s">
        <v>83</v>
      </c>
      <c r="D94" s="167">
        <v>50400</v>
      </c>
      <c r="E94" s="165">
        <v>257600</v>
      </c>
      <c r="F94" s="167">
        <v>0</v>
      </c>
      <c r="G94" s="167">
        <v>0</v>
      </c>
      <c r="H94" s="39">
        <v>1256</v>
      </c>
      <c r="I94" s="167">
        <v>24560</v>
      </c>
      <c r="J94" s="165">
        <v>427650</v>
      </c>
      <c r="K94" s="166">
        <v>0</v>
      </c>
      <c r="L94" s="60">
        <v>0</v>
      </c>
      <c r="M94" s="163">
        <v>1698.9</v>
      </c>
      <c r="N94" s="167">
        <v>55940</v>
      </c>
      <c r="O94" s="167">
        <v>305420</v>
      </c>
      <c r="P94" s="166">
        <v>0</v>
      </c>
      <c r="Q94" s="166">
        <v>0</v>
      </c>
      <c r="R94" s="163">
        <v>869.95</v>
      </c>
      <c r="S94" s="165">
        <v>63190</v>
      </c>
      <c r="T94" s="165">
        <v>269030</v>
      </c>
      <c r="U94" s="166">
        <v>0</v>
      </c>
      <c r="V94" s="166">
        <v>0</v>
      </c>
      <c r="W94" s="39">
        <v>1179</v>
      </c>
      <c r="X94" s="167">
        <v>70500</v>
      </c>
      <c r="Y94" s="167">
        <v>146000</v>
      </c>
      <c r="Z94" s="166">
        <v>0</v>
      </c>
      <c r="AA94" s="166">
        <v>0</v>
      </c>
      <c r="AB94" s="39">
        <v>1494</v>
      </c>
      <c r="AC94" s="165">
        <v>68080</v>
      </c>
      <c r="AD94" s="165">
        <v>79250</v>
      </c>
      <c r="AE94" s="166">
        <v>0</v>
      </c>
      <c r="AF94" s="166">
        <v>0</v>
      </c>
      <c r="AG94" s="166">
        <v>1395.4</v>
      </c>
      <c r="AH94" s="23">
        <v>73350</v>
      </c>
      <c r="AI94" s="23">
        <v>0</v>
      </c>
      <c r="AJ94" s="23">
        <v>0</v>
      </c>
      <c r="AK94" s="23">
        <v>0</v>
      </c>
      <c r="AL94" s="23">
        <v>1435.63</v>
      </c>
      <c r="AM94" s="166">
        <v>0</v>
      </c>
      <c r="AN94" s="60">
        <v>89000</v>
      </c>
      <c r="AO94" s="60">
        <v>72510</v>
      </c>
      <c r="AP94" s="60">
        <v>0</v>
      </c>
      <c r="AQ94" s="60">
        <v>1490.6</v>
      </c>
      <c r="AR94" s="23">
        <v>0</v>
      </c>
      <c r="AS94" s="23">
        <v>280000</v>
      </c>
      <c r="AT94" s="23">
        <v>75960</v>
      </c>
      <c r="AU94" s="23">
        <v>0</v>
      </c>
      <c r="AV94" s="23">
        <v>1285</v>
      </c>
      <c r="AW94" s="32">
        <v>0</v>
      </c>
      <c r="AX94" s="32">
        <v>329110</v>
      </c>
      <c r="AY94" s="32">
        <v>40280</v>
      </c>
      <c r="AZ94" s="32">
        <v>0</v>
      </c>
      <c r="BA94" s="32">
        <v>936</v>
      </c>
      <c r="BB94" s="32">
        <v>0</v>
      </c>
      <c r="BC94" s="193">
        <v>137890</v>
      </c>
      <c r="BD94" s="193">
        <v>83850</v>
      </c>
      <c r="BE94" s="32">
        <v>0</v>
      </c>
      <c r="BF94" s="32">
        <v>1202</v>
      </c>
      <c r="BG94" s="32">
        <v>0</v>
      </c>
      <c r="BH94" s="193">
        <v>92290</v>
      </c>
      <c r="BI94" s="193">
        <v>70870</v>
      </c>
      <c r="BJ94" s="32">
        <v>0</v>
      </c>
      <c r="BK94" s="32">
        <v>1388</v>
      </c>
    </row>
    <row r="95" spans="1:63" ht="16">
      <c r="A95" s="114">
        <v>21</v>
      </c>
      <c r="B95" s="13" t="s">
        <v>39</v>
      </c>
      <c r="C95" s="5" t="s">
        <v>84</v>
      </c>
      <c r="D95" s="167">
        <v>800</v>
      </c>
      <c r="E95" s="165">
        <v>329400</v>
      </c>
      <c r="F95" s="167">
        <v>0</v>
      </c>
      <c r="G95" s="167">
        <v>0</v>
      </c>
      <c r="H95" s="39">
        <v>1347</v>
      </c>
      <c r="I95" s="167">
        <v>0</v>
      </c>
      <c r="J95" s="165">
        <v>308240</v>
      </c>
      <c r="K95" s="166">
        <v>0</v>
      </c>
      <c r="L95" s="60">
        <v>0</v>
      </c>
      <c r="M95" s="39">
        <v>1484</v>
      </c>
      <c r="N95" s="167">
        <v>0</v>
      </c>
      <c r="O95" s="167">
        <v>320850</v>
      </c>
      <c r="P95" s="166">
        <v>0</v>
      </c>
      <c r="Q95" s="166">
        <v>0</v>
      </c>
      <c r="R95" s="170">
        <v>1547.3</v>
      </c>
      <c r="S95" s="165">
        <v>1700</v>
      </c>
      <c r="T95" s="165">
        <v>337200</v>
      </c>
      <c r="U95" s="166">
        <v>0</v>
      </c>
      <c r="V95" s="166">
        <v>0</v>
      </c>
      <c r="W95" s="170">
        <v>1569.1</v>
      </c>
      <c r="X95" s="167">
        <v>3200</v>
      </c>
      <c r="Y95" s="167">
        <v>419550</v>
      </c>
      <c r="Z95" s="166">
        <v>0</v>
      </c>
      <c r="AA95" s="166">
        <v>0</v>
      </c>
      <c r="AB95" s="163">
        <v>1503.3</v>
      </c>
      <c r="AC95" s="165">
        <v>2800</v>
      </c>
      <c r="AD95" s="165">
        <v>362600</v>
      </c>
      <c r="AE95" s="166">
        <v>0</v>
      </c>
      <c r="AF95" s="166">
        <v>0</v>
      </c>
      <c r="AG95" s="166">
        <v>1446.7</v>
      </c>
      <c r="AH95" s="23">
        <v>3100</v>
      </c>
      <c r="AI95" s="23">
        <v>280000</v>
      </c>
      <c r="AJ95" s="23">
        <v>0</v>
      </c>
      <c r="AK95" s="23">
        <v>0</v>
      </c>
      <c r="AL95" s="23">
        <v>1477.2</v>
      </c>
      <c r="AM95" s="166">
        <v>0</v>
      </c>
      <c r="AN95" s="60">
        <v>352920</v>
      </c>
      <c r="AO95" s="60">
        <v>1750</v>
      </c>
      <c r="AP95" s="60">
        <v>0</v>
      </c>
      <c r="AQ95" s="60">
        <v>1605.6</v>
      </c>
      <c r="AR95" s="23">
        <v>0</v>
      </c>
      <c r="AS95" s="23">
        <v>324299</v>
      </c>
      <c r="AT95" s="23">
        <v>0</v>
      </c>
      <c r="AU95" s="23">
        <v>0</v>
      </c>
      <c r="AV95" s="23">
        <v>1629.4</v>
      </c>
      <c r="AW95" s="32">
        <v>0</v>
      </c>
      <c r="AX95" s="32">
        <v>285000</v>
      </c>
      <c r="AY95" s="32">
        <v>0</v>
      </c>
      <c r="AZ95" s="32">
        <v>0</v>
      </c>
      <c r="BA95" s="32">
        <v>1803</v>
      </c>
      <c r="BB95" s="32">
        <v>0</v>
      </c>
      <c r="BC95" s="193">
        <v>296000</v>
      </c>
      <c r="BD95" s="32">
        <v>0</v>
      </c>
      <c r="BE95" s="32">
        <v>0</v>
      </c>
      <c r="BF95" s="32">
        <v>1594</v>
      </c>
      <c r="BG95" s="32">
        <v>0</v>
      </c>
      <c r="BH95" s="193">
        <v>284000</v>
      </c>
      <c r="BI95" s="32">
        <v>0</v>
      </c>
      <c r="BJ95" s="32">
        <v>0</v>
      </c>
      <c r="BK95" s="32">
        <v>1702</v>
      </c>
    </row>
    <row r="96" spans="1:63" ht="16">
      <c r="A96" s="114">
        <v>22</v>
      </c>
      <c r="B96" s="13" t="s">
        <v>39</v>
      </c>
      <c r="C96" s="5" t="s">
        <v>85</v>
      </c>
      <c r="D96" s="165">
        <v>4530</v>
      </c>
      <c r="E96" s="165">
        <v>1234340</v>
      </c>
      <c r="F96" s="167">
        <v>0</v>
      </c>
      <c r="G96" s="167">
        <v>0</v>
      </c>
      <c r="H96" s="163">
        <v>1548</v>
      </c>
      <c r="I96" s="165">
        <v>15730</v>
      </c>
      <c r="J96" s="165">
        <v>884860</v>
      </c>
      <c r="K96" s="166">
        <v>0</v>
      </c>
      <c r="L96" s="60">
        <v>0</v>
      </c>
      <c r="M96" s="163">
        <v>1498</v>
      </c>
      <c r="N96" s="165">
        <v>3200</v>
      </c>
      <c r="O96" s="165">
        <v>791600</v>
      </c>
      <c r="P96" s="166">
        <v>0</v>
      </c>
      <c r="Q96" s="166">
        <v>0</v>
      </c>
      <c r="R96" s="39">
        <v>1346</v>
      </c>
      <c r="S96" s="165">
        <v>3300</v>
      </c>
      <c r="T96" s="165">
        <v>947.17</v>
      </c>
      <c r="U96" s="166">
        <v>0</v>
      </c>
      <c r="V96" s="166">
        <v>0</v>
      </c>
      <c r="W96" s="39">
        <v>1559</v>
      </c>
      <c r="X96" s="165">
        <v>4530</v>
      </c>
      <c r="Y96" s="165">
        <v>887600</v>
      </c>
      <c r="Z96" s="166">
        <v>0</v>
      </c>
      <c r="AA96" s="166">
        <v>0</v>
      </c>
      <c r="AB96" s="163">
        <v>1946</v>
      </c>
      <c r="AC96" s="165">
        <v>400</v>
      </c>
      <c r="AD96" s="165">
        <v>1047550</v>
      </c>
      <c r="AE96" s="166">
        <v>0</v>
      </c>
      <c r="AF96" s="166">
        <v>0</v>
      </c>
      <c r="AG96" s="166">
        <v>2171.1999999999998</v>
      </c>
      <c r="AH96" s="23">
        <v>0</v>
      </c>
      <c r="AI96" s="23">
        <v>1408970</v>
      </c>
      <c r="AJ96" s="23">
        <v>0</v>
      </c>
      <c r="AK96" s="23">
        <v>0</v>
      </c>
      <c r="AL96" s="23">
        <v>1948.55</v>
      </c>
      <c r="AM96" s="166">
        <v>0</v>
      </c>
      <c r="AN96" s="60">
        <v>1235648</v>
      </c>
      <c r="AO96" s="60">
        <v>600</v>
      </c>
      <c r="AP96" s="60">
        <v>0</v>
      </c>
      <c r="AQ96" s="60">
        <v>1815</v>
      </c>
      <c r="AR96" s="23">
        <v>0</v>
      </c>
      <c r="AS96" s="23">
        <v>971056</v>
      </c>
      <c r="AT96" s="23">
        <v>240</v>
      </c>
      <c r="AU96" s="23">
        <v>0</v>
      </c>
      <c r="AV96" s="23">
        <v>1450.9</v>
      </c>
      <c r="AW96" s="32">
        <v>0</v>
      </c>
      <c r="AX96" s="32">
        <v>911370</v>
      </c>
      <c r="AY96" s="32">
        <v>850</v>
      </c>
      <c r="AZ96" s="32">
        <v>0</v>
      </c>
      <c r="BA96" s="32">
        <v>1573</v>
      </c>
      <c r="BB96" s="32">
        <v>0</v>
      </c>
      <c r="BC96" s="193">
        <v>985500</v>
      </c>
      <c r="BD96" s="193">
        <v>3400</v>
      </c>
      <c r="BE96" s="32">
        <v>0</v>
      </c>
      <c r="BF96" s="32">
        <v>1700.4</v>
      </c>
      <c r="BG96" s="32">
        <v>0</v>
      </c>
      <c r="BH96" s="193">
        <v>1030000</v>
      </c>
      <c r="BI96" s="193">
        <v>1200</v>
      </c>
      <c r="BJ96" s="32">
        <v>0</v>
      </c>
      <c r="BK96" s="32">
        <v>1602.3</v>
      </c>
    </row>
    <row r="97" spans="1:1868" ht="16">
      <c r="A97" s="114">
        <v>23</v>
      </c>
      <c r="B97" s="13" t="s">
        <v>64</v>
      </c>
      <c r="C97" s="5" t="s">
        <v>86</v>
      </c>
      <c r="D97" s="165">
        <v>65060</v>
      </c>
      <c r="E97" s="173">
        <v>238860</v>
      </c>
      <c r="F97" s="167">
        <v>0</v>
      </c>
      <c r="G97" s="167">
        <v>0</v>
      </c>
      <c r="H97" s="163">
        <v>1117.7</v>
      </c>
      <c r="I97" s="167">
        <v>16300</v>
      </c>
      <c r="J97" s="173">
        <v>238860</v>
      </c>
      <c r="K97" s="166">
        <v>0</v>
      </c>
      <c r="L97" s="60">
        <v>0</v>
      </c>
      <c r="M97" s="60">
        <v>948</v>
      </c>
      <c r="N97" s="167">
        <v>122600</v>
      </c>
      <c r="O97" s="167">
        <v>176000</v>
      </c>
      <c r="P97" s="166">
        <v>0</v>
      </c>
      <c r="Q97" s="166">
        <v>0</v>
      </c>
      <c r="R97" s="39">
        <v>1003</v>
      </c>
      <c r="S97" s="165">
        <v>64050</v>
      </c>
      <c r="T97" s="173">
        <v>280000</v>
      </c>
      <c r="U97" s="166">
        <v>0</v>
      </c>
      <c r="V97" s="166">
        <v>0</v>
      </c>
      <c r="W97" s="163">
        <v>1003.7</v>
      </c>
      <c r="X97" s="167">
        <v>61700</v>
      </c>
      <c r="Y97" s="167">
        <v>162100</v>
      </c>
      <c r="Z97" s="166">
        <v>0</v>
      </c>
      <c r="AA97" s="166">
        <v>0</v>
      </c>
      <c r="AB97" s="39">
        <v>1134</v>
      </c>
      <c r="AC97" s="167">
        <v>54400</v>
      </c>
      <c r="AD97" s="167">
        <v>0</v>
      </c>
      <c r="AE97" s="166">
        <v>0</v>
      </c>
      <c r="AF97" s="166">
        <v>0</v>
      </c>
      <c r="AG97" s="166">
        <v>976</v>
      </c>
      <c r="AH97" s="23">
        <v>50200</v>
      </c>
      <c r="AI97" s="23">
        <v>0</v>
      </c>
      <c r="AJ97" s="23">
        <v>0</v>
      </c>
      <c r="AK97" s="23">
        <v>0</v>
      </c>
      <c r="AL97" s="23">
        <v>922</v>
      </c>
      <c r="AM97" s="166">
        <v>0</v>
      </c>
      <c r="AN97" s="60">
        <v>0</v>
      </c>
      <c r="AO97" s="60">
        <v>48110</v>
      </c>
      <c r="AP97" s="60">
        <v>0</v>
      </c>
      <c r="AQ97" s="60">
        <v>957</v>
      </c>
      <c r="AR97" s="23">
        <v>0</v>
      </c>
      <c r="AS97" s="23">
        <v>0</v>
      </c>
      <c r="AT97" s="23">
        <v>45270</v>
      </c>
      <c r="AU97" s="23">
        <v>0</v>
      </c>
      <c r="AV97" s="23">
        <v>828.6</v>
      </c>
      <c r="AW97" s="32">
        <v>0</v>
      </c>
      <c r="AX97" s="32">
        <v>0</v>
      </c>
      <c r="AY97" s="32">
        <v>36500</v>
      </c>
      <c r="AZ97" s="32">
        <v>0</v>
      </c>
      <c r="BA97" s="32">
        <v>779.25</v>
      </c>
      <c r="BB97" s="32">
        <v>0</v>
      </c>
      <c r="BC97" s="32">
        <v>0</v>
      </c>
      <c r="BD97" s="193">
        <v>37700</v>
      </c>
      <c r="BE97" s="32">
        <v>0</v>
      </c>
      <c r="BF97" s="32">
        <v>774</v>
      </c>
      <c r="BG97" s="32">
        <v>0</v>
      </c>
      <c r="BH97" s="32">
        <v>0</v>
      </c>
      <c r="BI97" s="193">
        <v>41400</v>
      </c>
      <c r="BJ97" s="32">
        <v>0</v>
      </c>
      <c r="BK97" s="32">
        <v>789</v>
      </c>
    </row>
    <row r="98" spans="1:1868" ht="16">
      <c r="A98" s="114">
        <v>24</v>
      </c>
      <c r="B98" s="13" t="s">
        <v>47</v>
      </c>
      <c r="C98" s="5" t="s">
        <v>87</v>
      </c>
      <c r="D98" s="167">
        <v>1300</v>
      </c>
      <c r="E98" s="165">
        <v>165600</v>
      </c>
      <c r="F98" s="167">
        <v>0</v>
      </c>
      <c r="G98" s="167">
        <v>0</v>
      </c>
      <c r="H98" s="39">
        <v>1507</v>
      </c>
      <c r="I98" s="165">
        <v>8200</v>
      </c>
      <c r="J98" s="165">
        <v>891200</v>
      </c>
      <c r="K98" s="166">
        <v>0</v>
      </c>
      <c r="L98" s="60">
        <v>0</v>
      </c>
      <c r="M98" s="60">
        <v>584</v>
      </c>
      <c r="N98" s="165">
        <v>12700</v>
      </c>
      <c r="O98" s="165">
        <v>164300</v>
      </c>
      <c r="P98" s="166">
        <v>0</v>
      </c>
      <c r="Q98" s="166">
        <v>0</v>
      </c>
      <c r="R98" s="39">
        <v>1489</v>
      </c>
      <c r="S98" s="165">
        <v>0</v>
      </c>
      <c r="T98" s="165">
        <v>171900</v>
      </c>
      <c r="U98" s="174">
        <v>818000</v>
      </c>
      <c r="V98" s="166">
        <v>0</v>
      </c>
      <c r="W98" s="39">
        <v>1415</v>
      </c>
      <c r="X98" s="165">
        <v>0</v>
      </c>
      <c r="Y98" s="167">
        <v>147040</v>
      </c>
      <c r="Z98" s="174">
        <v>30000</v>
      </c>
      <c r="AA98" s="166">
        <v>0</v>
      </c>
      <c r="AB98" s="163">
        <v>1457</v>
      </c>
      <c r="AC98" s="165">
        <v>0</v>
      </c>
      <c r="AD98" s="165">
        <v>93190</v>
      </c>
      <c r="AE98" s="165">
        <v>51000</v>
      </c>
      <c r="AF98" s="166">
        <v>0</v>
      </c>
      <c r="AG98" s="166">
        <v>1440</v>
      </c>
      <c r="AH98" s="23">
        <v>0</v>
      </c>
      <c r="AI98" s="23">
        <v>115000</v>
      </c>
      <c r="AJ98" s="23">
        <v>42380</v>
      </c>
      <c r="AK98" s="23">
        <v>0</v>
      </c>
      <c r="AL98" s="23">
        <v>1489</v>
      </c>
      <c r="AM98" s="166">
        <v>0</v>
      </c>
      <c r="AN98" s="60">
        <v>115000</v>
      </c>
      <c r="AO98" s="60">
        <v>41500</v>
      </c>
      <c r="AP98" s="60">
        <v>0</v>
      </c>
      <c r="AQ98" s="60">
        <v>1441</v>
      </c>
      <c r="AR98" s="23">
        <v>0</v>
      </c>
      <c r="AS98" s="23">
        <v>97800</v>
      </c>
      <c r="AT98" s="23">
        <v>24800</v>
      </c>
      <c r="AU98" s="23">
        <v>0</v>
      </c>
      <c r="AV98" s="23">
        <v>840</v>
      </c>
      <c r="AW98" s="32">
        <v>0</v>
      </c>
      <c r="AX98" s="32">
        <v>85700</v>
      </c>
      <c r="AY98" s="32">
        <v>31100</v>
      </c>
      <c r="AZ98" s="32">
        <v>0</v>
      </c>
      <c r="BA98" s="32">
        <v>866</v>
      </c>
      <c r="BB98" s="32">
        <v>0</v>
      </c>
      <c r="BC98" s="193">
        <v>83300</v>
      </c>
      <c r="BD98" s="193">
        <v>35300</v>
      </c>
      <c r="BE98" s="32">
        <v>0</v>
      </c>
      <c r="BF98" s="32">
        <v>840</v>
      </c>
      <c r="BG98" s="32">
        <v>0</v>
      </c>
      <c r="BH98" s="193">
        <v>69300</v>
      </c>
      <c r="BI98" s="193">
        <v>27500</v>
      </c>
      <c r="BJ98" s="32">
        <v>0</v>
      </c>
      <c r="BK98" s="32">
        <v>866</v>
      </c>
    </row>
    <row r="99" spans="1:1868" ht="16">
      <c r="A99" s="114">
        <v>25</v>
      </c>
      <c r="B99" s="13" t="s">
        <v>47</v>
      </c>
      <c r="C99" s="5" t="s">
        <v>168</v>
      </c>
      <c r="D99" s="165">
        <v>0</v>
      </c>
      <c r="E99" s="165">
        <v>0</v>
      </c>
      <c r="F99" s="167">
        <v>0</v>
      </c>
      <c r="G99" s="166">
        <v>0</v>
      </c>
      <c r="H99" s="60">
        <v>0</v>
      </c>
      <c r="I99" s="165">
        <v>48350</v>
      </c>
      <c r="J99" s="165">
        <v>29900</v>
      </c>
      <c r="K99" s="166">
        <v>0</v>
      </c>
      <c r="L99" s="60">
        <v>475130</v>
      </c>
      <c r="M99" s="60">
        <v>916.8</v>
      </c>
      <c r="N99" s="165">
        <v>61500</v>
      </c>
      <c r="O99" s="165">
        <v>64700</v>
      </c>
      <c r="P99" s="166">
        <v>0</v>
      </c>
      <c r="Q99" s="60">
        <v>993000</v>
      </c>
      <c r="R99" s="163">
        <v>1354.1</v>
      </c>
      <c r="S99" s="165">
        <v>10900</v>
      </c>
      <c r="T99" s="165">
        <v>103600</v>
      </c>
      <c r="U99" s="60">
        <v>0</v>
      </c>
      <c r="V99" s="60">
        <v>1107800</v>
      </c>
      <c r="W99" s="163">
        <v>1020.5</v>
      </c>
      <c r="X99" s="165">
        <v>97800</v>
      </c>
      <c r="Y99" s="167">
        <v>2100</v>
      </c>
      <c r="Z99" s="60">
        <v>0</v>
      </c>
      <c r="AA99" s="60">
        <v>1363000</v>
      </c>
      <c r="AB99" s="163">
        <v>1007</v>
      </c>
      <c r="AC99" s="165">
        <v>195000</v>
      </c>
      <c r="AD99" s="167">
        <v>2100</v>
      </c>
      <c r="AE99" s="166">
        <v>0</v>
      </c>
      <c r="AF99" s="166">
        <v>674000</v>
      </c>
      <c r="AG99" s="166">
        <v>1324</v>
      </c>
      <c r="AH99" s="23">
        <v>160070</v>
      </c>
      <c r="AI99" s="23">
        <v>17900</v>
      </c>
      <c r="AJ99" s="23">
        <v>0</v>
      </c>
      <c r="AK99" s="23">
        <v>782310</v>
      </c>
      <c r="AL99" s="23">
        <v>1894.7</v>
      </c>
      <c r="AM99" s="166">
        <v>0</v>
      </c>
      <c r="AN99" s="60">
        <v>213400</v>
      </c>
      <c r="AO99" s="60">
        <v>97340</v>
      </c>
      <c r="AP99" s="60">
        <v>1024000</v>
      </c>
      <c r="AQ99" s="60">
        <v>1379</v>
      </c>
      <c r="AR99" s="23">
        <v>0</v>
      </c>
      <c r="AS99" s="23">
        <v>0</v>
      </c>
      <c r="AT99" s="23">
        <v>1330</v>
      </c>
      <c r="AU99" s="23">
        <v>861700</v>
      </c>
      <c r="AV99" s="23">
        <v>1218.2</v>
      </c>
      <c r="AW99" s="32">
        <v>0</v>
      </c>
      <c r="AX99" s="32">
        <v>89700</v>
      </c>
      <c r="AY99" s="32">
        <v>125800</v>
      </c>
      <c r="AZ99" s="32">
        <v>678800</v>
      </c>
      <c r="BA99" s="32">
        <v>1547</v>
      </c>
      <c r="BB99" s="32">
        <v>0</v>
      </c>
      <c r="BC99" s="193">
        <v>38900</v>
      </c>
      <c r="BD99" s="193">
        <v>52600</v>
      </c>
      <c r="BE99" s="193">
        <v>908800</v>
      </c>
      <c r="BF99" s="32">
        <v>1565</v>
      </c>
      <c r="BG99" s="32">
        <v>0</v>
      </c>
      <c r="BH99" s="193">
        <v>73500</v>
      </c>
      <c r="BI99" s="193">
        <v>56910</v>
      </c>
      <c r="BJ99" s="193">
        <v>83560</v>
      </c>
      <c r="BK99" s="32">
        <v>1133.4000000000001</v>
      </c>
    </row>
    <row r="100" spans="1:1868" ht="16">
      <c r="A100" s="114">
        <v>26</v>
      </c>
      <c r="B100" s="13" t="s">
        <v>47</v>
      </c>
      <c r="C100" s="5" t="s">
        <v>31</v>
      </c>
      <c r="D100" s="167">
        <v>279160</v>
      </c>
      <c r="E100" s="165">
        <v>42160</v>
      </c>
      <c r="F100" s="167">
        <v>0</v>
      </c>
      <c r="G100" s="166">
        <v>571400</v>
      </c>
      <c r="H100" s="163">
        <v>1768</v>
      </c>
      <c r="I100" s="165">
        <v>63000</v>
      </c>
      <c r="J100" s="165">
        <v>117800</v>
      </c>
      <c r="K100" s="166">
        <v>0</v>
      </c>
      <c r="L100" s="60">
        <v>0</v>
      </c>
      <c r="M100" s="163">
        <v>1403</v>
      </c>
      <c r="N100" s="165">
        <v>94500</v>
      </c>
      <c r="O100" s="165">
        <v>77000</v>
      </c>
      <c r="P100" s="166">
        <v>0</v>
      </c>
      <c r="Q100" s="60">
        <v>518000</v>
      </c>
      <c r="R100" s="39">
        <v>1670</v>
      </c>
      <c r="S100" s="165">
        <v>13590</v>
      </c>
      <c r="T100" s="165">
        <v>66790</v>
      </c>
      <c r="U100" s="60">
        <v>0</v>
      </c>
      <c r="V100" s="60">
        <v>1353000</v>
      </c>
      <c r="W100" s="163">
        <v>1328.7</v>
      </c>
      <c r="X100" s="165">
        <v>131940</v>
      </c>
      <c r="Y100" s="166">
        <v>169030</v>
      </c>
      <c r="Z100" s="60">
        <v>0</v>
      </c>
      <c r="AA100" s="60">
        <v>179000</v>
      </c>
      <c r="AB100" s="163">
        <v>1476</v>
      </c>
      <c r="AC100" s="165">
        <v>122230</v>
      </c>
      <c r="AD100" s="165">
        <v>65850</v>
      </c>
      <c r="AE100" s="166">
        <v>0</v>
      </c>
      <c r="AF100" s="166">
        <v>243000</v>
      </c>
      <c r="AG100" s="166">
        <v>1521</v>
      </c>
      <c r="AH100" s="23">
        <v>75360</v>
      </c>
      <c r="AI100" s="23">
        <v>40050</v>
      </c>
      <c r="AJ100" s="23">
        <v>0</v>
      </c>
      <c r="AK100" s="23">
        <v>1137000</v>
      </c>
      <c r="AL100" s="23">
        <v>989</v>
      </c>
      <c r="AM100" s="171">
        <v>0</v>
      </c>
      <c r="AN100" s="60">
        <v>55300</v>
      </c>
      <c r="AO100" s="60">
        <v>103970</v>
      </c>
      <c r="AP100" s="60">
        <v>300000</v>
      </c>
      <c r="AQ100" s="60">
        <v>1526</v>
      </c>
      <c r="AR100" s="23">
        <v>77650</v>
      </c>
      <c r="AS100" s="23">
        <v>7320</v>
      </c>
      <c r="AT100" s="23">
        <v>0</v>
      </c>
      <c r="AU100" s="23">
        <v>188000</v>
      </c>
      <c r="AV100" s="23">
        <v>1458</v>
      </c>
      <c r="AW100" s="32">
        <v>78100</v>
      </c>
      <c r="AX100" s="32">
        <v>93000</v>
      </c>
      <c r="AY100" s="32">
        <v>90800</v>
      </c>
      <c r="AZ100" s="32">
        <v>194490</v>
      </c>
      <c r="BA100" s="32">
        <v>1438</v>
      </c>
      <c r="BB100" s="193">
        <v>46550</v>
      </c>
      <c r="BC100" s="193">
        <v>92160</v>
      </c>
      <c r="BD100" s="32">
        <v>0</v>
      </c>
      <c r="BE100" s="193">
        <v>1116690</v>
      </c>
      <c r="BF100" s="32">
        <v>991</v>
      </c>
      <c r="BG100" s="193">
        <v>143900</v>
      </c>
      <c r="BH100" s="193">
        <v>153100</v>
      </c>
      <c r="BI100" s="32">
        <v>0</v>
      </c>
      <c r="BJ100" s="193">
        <v>644100</v>
      </c>
      <c r="BK100" s="32">
        <v>1445.65</v>
      </c>
    </row>
    <row r="101" spans="1:1868" ht="16">
      <c r="A101" s="114">
        <v>27</v>
      </c>
      <c r="B101" s="13" t="s">
        <v>47</v>
      </c>
      <c r="C101" s="5" t="s">
        <v>88</v>
      </c>
      <c r="D101" s="165">
        <v>6300</v>
      </c>
      <c r="E101" s="165">
        <v>348400</v>
      </c>
      <c r="F101" s="167">
        <v>0</v>
      </c>
      <c r="G101" s="167">
        <v>0</v>
      </c>
      <c r="H101" s="39">
        <v>1594</v>
      </c>
      <c r="I101" s="165">
        <v>48300</v>
      </c>
      <c r="J101" s="165">
        <v>744400</v>
      </c>
      <c r="K101" s="166">
        <v>0</v>
      </c>
      <c r="L101" s="60">
        <v>0</v>
      </c>
      <c r="M101" s="60">
        <v>356</v>
      </c>
      <c r="N101" s="165">
        <v>52500</v>
      </c>
      <c r="O101" s="165">
        <v>933100</v>
      </c>
      <c r="P101" s="166">
        <v>0</v>
      </c>
      <c r="Q101" s="60">
        <v>0</v>
      </c>
      <c r="R101" s="39">
        <v>1612</v>
      </c>
      <c r="S101" s="165">
        <v>4600</v>
      </c>
      <c r="T101" s="165">
        <v>709300</v>
      </c>
      <c r="U101" s="60">
        <v>0</v>
      </c>
      <c r="V101" s="60">
        <v>0</v>
      </c>
      <c r="W101" s="39">
        <v>1527</v>
      </c>
      <c r="X101" s="167">
        <v>55700</v>
      </c>
      <c r="Y101" s="167">
        <v>511000</v>
      </c>
      <c r="Z101" s="60">
        <v>0</v>
      </c>
      <c r="AA101" s="60">
        <v>0</v>
      </c>
      <c r="AB101" s="163">
        <v>1091.3</v>
      </c>
      <c r="AC101" s="167">
        <v>218700</v>
      </c>
      <c r="AD101" s="167">
        <v>473300</v>
      </c>
      <c r="AE101" s="166">
        <v>0</v>
      </c>
      <c r="AF101" s="166">
        <v>0</v>
      </c>
      <c r="AG101" s="166">
        <v>1047</v>
      </c>
      <c r="AH101" s="23">
        <v>126100</v>
      </c>
      <c r="AI101" s="23">
        <v>0</v>
      </c>
      <c r="AJ101" s="23">
        <v>0</v>
      </c>
      <c r="AK101" s="23">
        <v>0</v>
      </c>
      <c r="AL101" s="23">
        <v>1488</v>
      </c>
      <c r="AM101" s="166">
        <v>94800</v>
      </c>
      <c r="AN101" s="60">
        <v>658300</v>
      </c>
      <c r="AO101" s="60">
        <v>0</v>
      </c>
      <c r="AP101" s="60">
        <v>0</v>
      </c>
      <c r="AQ101" s="60">
        <v>1167.9000000000001</v>
      </c>
      <c r="AR101" s="23">
        <v>388000</v>
      </c>
      <c r="AS101" s="23">
        <v>0</v>
      </c>
      <c r="AT101" s="23">
        <v>0</v>
      </c>
      <c r="AU101" s="23">
        <v>0</v>
      </c>
      <c r="AV101" s="23">
        <v>1392.7</v>
      </c>
      <c r="AW101" s="32">
        <v>817000</v>
      </c>
      <c r="AX101" s="32">
        <v>0</v>
      </c>
      <c r="AY101" s="32">
        <v>0</v>
      </c>
      <c r="AZ101" s="32">
        <v>0</v>
      </c>
      <c r="BA101" s="32">
        <v>1014.4</v>
      </c>
      <c r="BB101" s="193">
        <v>915730</v>
      </c>
      <c r="BC101" s="32">
        <v>0</v>
      </c>
      <c r="BD101" s="32">
        <v>0</v>
      </c>
      <c r="BE101" s="32">
        <v>0</v>
      </c>
      <c r="BF101" s="32">
        <v>1041.9000000000001</v>
      </c>
      <c r="BG101" s="193">
        <v>966700</v>
      </c>
      <c r="BH101" s="32">
        <v>0</v>
      </c>
      <c r="BI101" s="32">
        <v>0</v>
      </c>
      <c r="BJ101" s="32">
        <v>0</v>
      </c>
      <c r="BK101" s="32">
        <v>1033.7</v>
      </c>
    </row>
    <row r="102" spans="1:1868" ht="16">
      <c r="A102" s="114">
        <v>28</v>
      </c>
      <c r="B102" s="13" t="s">
        <v>47</v>
      </c>
      <c r="C102" s="5" t="s">
        <v>169</v>
      </c>
      <c r="D102" s="165">
        <v>0</v>
      </c>
      <c r="E102" s="165">
        <v>0</v>
      </c>
      <c r="F102" s="167">
        <v>0</v>
      </c>
      <c r="G102" s="167">
        <v>0</v>
      </c>
      <c r="H102" s="60">
        <v>0</v>
      </c>
      <c r="I102" s="165">
        <v>0</v>
      </c>
      <c r="J102" s="165">
        <v>0</v>
      </c>
      <c r="K102" s="166">
        <v>0</v>
      </c>
      <c r="L102" s="60">
        <v>475130</v>
      </c>
      <c r="M102" s="60">
        <v>0</v>
      </c>
      <c r="N102" s="165">
        <v>16900</v>
      </c>
      <c r="O102" s="167">
        <v>60830</v>
      </c>
      <c r="P102" s="166">
        <v>0</v>
      </c>
      <c r="Q102" s="39">
        <v>773840</v>
      </c>
      <c r="R102" s="60">
        <v>919.9</v>
      </c>
      <c r="S102" s="165">
        <v>18600</v>
      </c>
      <c r="T102" s="165">
        <v>58500</v>
      </c>
      <c r="U102" s="60">
        <v>0</v>
      </c>
      <c r="V102" s="60">
        <v>1202800</v>
      </c>
      <c r="W102" s="163">
        <v>1584.5</v>
      </c>
      <c r="X102" s="165">
        <v>15400</v>
      </c>
      <c r="Y102" s="167">
        <v>5600</v>
      </c>
      <c r="Z102" s="60">
        <v>0</v>
      </c>
      <c r="AA102" s="39">
        <v>765000</v>
      </c>
      <c r="AB102" s="163">
        <v>1170</v>
      </c>
      <c r="AC102" s="165">
        <v>0</v>
      </c>
      <c r="AD102" s="165">
        <v>122310</v>
      </c>
      <c r="AE102" s="166">
        <v>0</v>
      </c>
      <c r="AF102" s="166">
        <v>1048000</v>
      </c>
      <c r="AG102" s="166">
        <v>1303.5999999999999</v>
      </c>
      <c r="AH102" s="23">
        <v>2420</v>
      </c>
      <c r="AI102" s="23">
        <v>58960</v>
      </c>
      <c r="AJ102" s="23">
        <v>0</v>
      </c>
      <c r="AK102" s="23">
        <v>1231670</v>
      </c>
      <c r="AL102" s="23">
        <v>1170.5</v>
      </c>
      <c r="AM102" s="166">
        <v>0</v>
      </c>
      <c r="AN102" s="60">
        <v>163680</v>
      </c>
      <c r="AO102" s="60">
        <v>32820</v>
      </c>
      <c r="AP102" s="39">
        <v>845570</v>
      </c>
      <c r="AQ102" s="60">
        <v>1776.1</v>
      </c>
      <c r="AR102" s="23">
        <v>0</v>
      </c>
      <c r="AS102" s="23">
        <v>102400</v>
      </c>
      <c r="AT102" s="23">
        <v>11100</v>
      </c>
      <c r="AU102" s="23">
        <v>762600</v>
      </c>
      <c r="AV102" s="23">
        <v>1869.4</v>
      </c>
      <c r="AW102" s="32">
        <v>0</v>
      </c>
      <c r="AX102" s="32">
        <v>141250</v>
      </c>
      <c r="AY102" s="32">
        <v>97548</v>
      </c>
      <c r="AZ102" s="32">
        <v>441340</v>
      </c>
      <c r="BA102" s="32">
        <v>1690</v>
      </c>
      <c r="BB102" s="32">
        <v>0</v>
      </c>
      <c r="BC102" s="193">
        <v>39290</v>
      </c>
      <c r="BD102" s="193">
        <v>110420</v>
      </c>
      <c r="BE102" s="193">
        <v>611280</v>
      </c>
      <c r="BF102" s="32">
        <v>1023</v>
      </c>
      <c r="BG102" s="32">
        <v>0</v>
      </c>
      <c r="BH102" s="32">
        <v>0</v>
      </c>
      <c r="BI102" s="193">
        <v>19000</v>
      </c>
      <c r="BJ102" s="32">
        <v>0</v>
      </c>
      <c r="BK102" s="32">
        <v>120</v>
      </c>
    </row>
    <row r="103" spans="1:1868" ht="16">
      <c r="A103" s="114">
        <v>29</v>
      </c>
      <c r="B103" s="13" t="s">
        <v>47</v>
      </c>
      <c r="C103" s="5" t="s">
        <v>170</v>
      </c>
      <c r="D103" s="165">
        <v>0</v>
      </c>
      <c r="E103" s="165">
        <v>0</v>
      </c>
      <c r="F103" s="167">
        <v>0</v>
      </c>
      <c r="G103" s="167">
        <v>0</v>
      </c>
      <c r="H103" s="60">
        <v>0</v>
      </c>
      <c r="I103" s="165">
        <v>0</v>
      </c>
      <c r="J103" s="165">
        <v>0</v>
      </c>
      <c r="K103" s="166">
        <v>0</v>
      </c>
      <c r="L103" s="60">
        <v>0</v>
      </c>
      <c r="M103" s="60">
        <v>0</v>
      </c>
      <c r="N103" s="165">
        <v>0</v>
      </c>
      <c r="O103" s="165">
        <v>0</v>
      </c>
      <c r="P103" s="166">
        <v>0</v>
      </c>
      <c r="Q103" s="60">
        <v>0</v>
      </c>
      <c r="R103" s="60">
        <v>0</v>
      </c>
      <c r="S103" s="165">
        <v>0</v>
      </c>
      <c r="T103" s="165">
        <v>0</v>
      </c>
      <c r="U103" s="60">
        <v>0</v>
      </c>
      <c r="V103" s="60">
        <v>0</v>
      </c>
      <c r="W103" s="60">
        <v>0</v>
      </c>
      <c r="X103" s="166">
        <v>49220</v>
      </c>
      <c r="Y103" s="167">
        <v>181500</v>
      </c>
      <c r="Z103" s="60">
        <v>0</v>
      </c>
      <c r="AA103" s="60">
        <v>322000</v>
      </c>
      <c r="AB103" s="60">
        <v>929</v>
      </c>
      <c r="AC103" s="165">
        <v>8840</v>
      </c>
      <c r="AD103" s="165">
        <v>219300</v>
      </c>
      <c r="AE103" s="166">
        <v>0</v>
      </c>
      <c r="AF103" s="166">
        <v>1134000</v>
      </c>
      <c r="AG103" s="166">
        <v>1010.9</v>
      </c>
      <c r="AH103" s="23">
        <v>18330</v>
      </c>
      <c r="AI103" s="23">
        <v>68980</v>
      </c>
      <c r="AJ103" s="23">
        <v>0</v>
      </c>
      <c r="AK103" s="23">
        <v>1348530</v>
      </c>
      <c r="AL103" s="23">
        <v>828.5</v>
      </c>
      <c r="AM103" s="166">
        <v>0</v>
      </c>
      <c r="AN103" s="60">
        <v>222300</v>
      </c>
      <c r="AO103" s="60">
        <v>0</v>
      </c>
      <c r="AP103" s="60">
        <v>508750</v>
      </c>
      <c r="AQ103" s="60">
        <v>1338</v>
      </c>
      <c r="AR103" s="23">
        <v>32270</v>
      </c>
      <c r="AS103" s="23">
        <v>184870</v>
      </c>
      <c r="AT103" s="23">
        <v>0</v>
      </c>
      <c r="AU103" s="23">
        <v>776410</v>
      </c>
      <c r="AV103" s="23">
        <v>1238.2</v>
      </c>
      <c r="AW103" s="32">
        <v>12190</v>
      </c>
      <c r="AX103" s="32">
        <v>131770</v>
      </c>
      <c r="AY103" s="32">
        <v>0</v>
      </c>
      <c r="AZ103" s="32">
        <v>774190</v>
      </c>
      <c r="BA103" s="32">
        <v>1340</v>
      </c>
      <c r="BB103" s="193">
        <v>31260</v>
      </c>
      <c r="BC103" s="193">
        <v>106880</v>
      </c>
      <c r="BD103" s="32">
        <v>0</v>
      </c>
      <c r="BE103" s="32" t="s">
        <v>238</v>
      </c>
      <c r="BF103" s="32">
        <v>1011.5</v>
      </c>
      <c r="BG103" s="193">
        <v>139300</v>
      </c>
      <c r="BH103" s="193">
        <v>91140</v>
      </c>
      <c r="BI103" s="32">
        <v>0</v>
      </c>
      <c r="BJ103" s="193">
        <v>267080</v>
      </c>
      <c r="BK103" s="32">
        <v>1516.1</v>
      </c>
    </row>
    <row r="104" spans="1:1868" ht="16">
      <c r="A104" s="114">
        <v>30</v>
      </c>
      <c r="B104" s="13" t="s">
        <v>47</v>
      </c>
      <c r="C104" s="5" t="s">
        <v>171</v>
      </c>
      <c r="D104" s="165">
        <v>0</v>
      </c>
      <c r="E104" s="165">
        <v>0</v>
      </c>
      <c r="F104" s="167">
        <v>0</v>
      </c>
      <c r="G104" s="167">
        <v>0</v>
      </c>
      <c r="H104" s="60">
        <v>0</v>
      </c>
      <c r="I104" s="165">
        <v>0</v>
      </c>
      <c r="J104" s="165">
        <v>0</v>
      </c>
      <c r="K104" s="166">
        <v>0</v>
      </c>
      <c r="L104" s="60">
        <v>0</v>
      </c>
      <c r="M104" s="60">
        <v>0</v>
      </c>
      <c r="N104" s="165">
        <v>0</v>
      </c>
      <c r="O104" s="165">
        <v>0</v>
      </c>
      <c r="P104" s="166">
        <v>0</v>
      </c>
      <c r="Q104" s="60">
        <v>0</v>
      </c>
      <c r="R104" s="60">
        <v>0</v>
      </c>
      <c r="S104" s="165">
        <v>0</v>
      </c>
      <c r="T104" s="165">
        <v>0</v>
      </c>
      <c r="U104" s="60">
        <v>0</v>
      </c>
      <c r="V104" s="60">
        <v>0</v>
      </c>
      <c r="W104" s="60">
        <v>0</v>
      </c>
      <c r="X104" s="165">
        <v>0</v>
      </c>
      <c r="Y104" s="165">
        <v>0</v>
      </c>
      <c r="Z104" s="60">
        <v>0</v>
      </c>
      <c r="AA104" s="60">
        <v>0</v>
      </c>
      <c r="AB104" s="60">
        <v>0</v>
      </c>
      <c r="AC104" s="165">
        <v>0</v>
      </c>
      <c r="AD104" s="165">
        <v>0</v>
      </c>
      <c r="AE104" s="166">
        <v>0</v>
      </c>
      <c r="AF104" s="166">
        <v>0</v>
      </c>
      <c r="AG104" s="166">
        <v>0</v>
      </c>
      <c r="AH104" s="23">
        <v>47800</v>
      </c>
      <c r="AI104" s="23">
        <v>1099000</v>
      </c>
      <c r="AJ104" s="23">
        <v>0</v>
      </c>
      <c r="AK104" s="23">
        <v>0</v>
      </c>
      <c r="AL104" s="23">
        <v>1582</v>
      </c>
      <c r="AM104" s="166">
        <v>0</v>
      </c>
      <c r="AN104" s="60">
        <v>842590</v>
      </c>
      <c r="AO104" s="60">
        <v>32300</v>
      </c>
      <c r="AP104" s="60">
        <v>0</v>
      </c>
      <c r="AQ104" s="60">
        <v>1584.7</v>
      </c>
      <c r="AR104" s="23"/>
      <c r="AS104" s="23">
        <v>1076667</v>
      </c>
      <c r="AT104" s="23">
        <v>36093</v>
      </c>
      <c r="AU104" s="23">
        <v>0</v>
      </c>
      <c r="AV104" s="23">
        <v>1727.7</v>
      </c>
      <c r="AW104" s="32">
        <v>0</v>
      </c>
      <c r="AX104" s="32">
        <v>1325820</v>
      </c>
      <c r="AY104" s="32">
        <v>49191</v>
      </c>
      <c r="AZ104" s="32">
        <v>0</v>
      </c>
      <c r="BA104" s="32">
        <v>1890.7</v>
      </c>
      <c r="BB104" s="32">
        <v>0</v>
      </c>
      <c r="BC104" s="193">
        <v>1016832</v>
      </c>
      <c r="BD104" s="193">
        <v>120832</v>
      </c>
      <c r="BE104" s="32">
        <v>0</v>
      </c>
      <c r="BF104" s="32">
        <v>1759.4</v>
      </c>
      <c r="BG104" s="32">
        <v>0</v>
      </c>
      <c r="BH104" s="193">
        <v>1420450</v>
      </c>
      <c r="BI104" s="193">
        <v>42500</v>
      </c>
      <c r="BJ104" s="32">
        <v>0</v>
      </c>
      <c r="BK104" s="32">
        <v>1909.66</v>
      </c>
    </row>
    <row r="105" spans="1:1868" ht="16">
      <c r="A105" s="114">
        <v>31</v>
      </c>
      <c r="B105" s="13" t="s">
        <v>38</v>
      </c>
      <c r="C105" s="5" t="s">
        <v>89</v>
      </c>
      <c r="D105" s="167">
        <v>422580</v>
      </c>
      <c r="E105" s="165">
        <v>574600</v>
      </c>
      <c r="F105" s="167">
        <v>0</v>
      </c>
      <c r="G105" s="167">
        <v>0</v>
      </c>
      <c r="H105" s="39">
        <v>2106</v>
      </c>
      <c r="I105" s="167">
        <v>178700</v>
      </c>
      <c r="J105" s="165">
        <v>717600</v>
      </c>
      <c r="K105" s="166">
        <v>0</v>
      </c>
      <c r="L105" s="60">
        <v>0</v>
      </c>
      <c r="M105" s="163">
        <v>1962</v>
      </c>
      <c r="N105" s="167">
        <v>44100</v>
      </c>
      <c r="O105" s="165">
        <v>800</v>
      </c>
      <c r="P105" s="166">
        <v>0</v>
      </c>
      <c r="Q105" s="60">
        <v>0</v>
      </c>
      <c r="R105" s="39">
        <v>1865</v>
      </c>
      <c r="S105" s="165">
        <v>600</v>
      </c>
      <c r="T105" s="165">
        <v>420100</v>
      </c>
      <c r="U105" s="60">
        <v>0</v>
      </c>
      <c r="V105" s="60">
        <v>0</v>
      </c>
      <c r="W105" s="39">
        <v>1577</v>
      </c>
      <c r="X105" s="175">
        <v>1800</v>
      </c>
      <c r="Y105" s="165">
        <v>92600</v>
      </c>
      <c r="Z105" s="60">
        <v>0</v>
      </c>
      <c r="AA105" s="60">
        <v>0</v>
      </c>
      <c r="AB105" s="163">
        <v>1673</v>
      </c>
      <c r="AC105" s="165">
        <v>201600</v>
      </c>
      <c r="AD105" s="165">
        <v>96200</v>
      </c>
      <c r="AE105" s="166">
        <v>0</v>
      </c>
      <c r="AF105" s="166">
        <v>0</v>
      </c>
      <c r="AG105" s="166">
        <v>1076</v>
      </c>
      <c r="AH105" s="23">
        <v>168400</v>
      </c>
      <c r="AI105" s="23">
        <v>754100</v>
      </c>
      <c r="AJ105" s="23">
        <v>0</v>
      </c>
      <c r="AK105" s="23">
        <v>0</v>
      </c>
      <c r="AL105" s="23">
        <v>1773</v>
      </c>
      <c r="AM105" s="166">
        <v>118940</v>
      </c>
      <c r="AN105" s="60">
        <v>878200</v>
      </c>
      <c r="AO105" s="60">
        <v>0</v>
      </c>
      <c r="AP105" s="60">
        <v>0</v>
      </c>
      <c r="AQ105" s="60">
        <v>2178</v>
      </c>
      <c r="AR105" s="23">
        <v>1800</v>
      </c>
      <c r="AS105" s="23">
        <v>499600</v>
      </c>
      <c r="AT105" s="23">
        <v>0</v>
      </c>
      <c r="AU105" s="23">
        <v>0</v>
      </c>
      <c r="AV105" s="23">
        <v>1449</v>
      </c>
      <c r="AW105" s="32">
        <v>237630</v>
      </c>
      <c r="AX105" s="32">
        <v>701700</v>
      </c>
      <c r="AY105" s="32">
        <v>0</v>
      </c>
      <c r="AZ105" s="32">
        <v>0</v>
      </c>
      <c r="BA105" s="32">
        <v>1829</v>
      </c>
      <c r="BB105" s="193">
        <v>199600</v>
      </c>
      <c r="BC105" s="193">
        <v>513100</v>
      </c>
      <c r="BD105" s="32">
        <v>0</v>
      </c>
      <c r="BE105" s="32">
        <v>0</v>
      </c>
      <c r="BF105" s="32">
        <v>1087</v>
      </c>
      <c r="BG105" s="193">
        <v>196500</v>
      </c>
      <c r="BH105" s="193">
        <v>521100</v>
      </c>
      <c r="BI105" s="32">
        <v>0</v>
      </c>
      <c r="BJ105" s="32">
        <v>0</v>
      </c>
      <c r="BK105" s="32">
        <v>1437</v>
      </c>
    </row>
    <row r="106" spans="1:1868" ht="16">
      <c r="A106" s="114">
        <v>32</v>
      </c>
      <c r="B106" s="13" t="s">
        <v>38</v>
      </c>
      <c r="C106" s="5" t="s">
        <v>90</v>
      </c>
      <c r="D106" s="167">
        <v>77900</v>
      </c>
      <c r="E106" s="165">
        <v>390000</v>
      </c>
      <c r="F106" s="167">
        <v>0</v>
      </c>
      <c r="G106" s="167">
        <v>0</v>
      </c>
      <c r="H106" s="39">
        <v>1358</v>
      </c>
      <c r="I106" s="167">
        <v>88800</v>
      </c>
      <c r="J106" s="165">
        <v>398700</v>
      </c>
      <c r="K106" s="166">
        <v>0</v>
      </c>
      <c r="L106" s="60">
        <v>0</v>
      </c>
      <c r="M106" s="39">
        <v>1331</v>
      </c>
      <c r="N106" s="167">
        <v>85400</v>
      </c>
      <c r="O106" s="165">
        <v>529300</v>
      </c>
      <c r="P106" s="166">
        <v>0</v>
      </c>
      <c r="Q106" s="60">
        <v>0</v>
      </c>
      <c r="R106" s="39">
        <v>1535</v>
      </c>
      <c r="S106" s="165">
        <v>77600</v>
      </c>
      <c r="T106" s="165">
        <v>510300</v>
      </c>
      <c r="U106" s="60">
        <v>0</v>
      </c>
      <c r="V106" s="60">
        <v>0</v>
      </c>
      <c r="W106" s="39">
        <v>1480</v>
      </c>
      <c r="X106" s="166">
        <v>56300</v>
      </c>
      <c r="Y106" s="167">
        <v>601300</v>
      </c>
      <c r="Z106" s="60">
        <v>0</v>
      </c>
      <c r="AA106" s="60">
        <v>0</v>
      </c>
      <c r="AB106" s="163">
        <v>1650</v>
      </c>
      <c r="AC106" s="166">
        <v>129700</v>
      </c>
      <c r="AD106" s="165">
        <v>400400</v>
      </c>
      <c r="AE106" s="166">
        <v>0</v>
      </c>
      <c r="AF106" s="166">
        <v>0</v>
      </c>
      <c r="AG106" s="166">
        <v>1405.2</v>
      </c>
      <c r="AH106" s="23">
        <v>168000</v>
      </c>
      <c r="AI106" s="23">
        <v>510400</v>
      </c>
      <c r="AJ106" s="23">
        <v>0</v>
      </c>
      <c r="AK106" s="23">
        <v>0</v>
      </c>
      <c r="AL106" s="23">
        <v>1669.2</v>
      </c>
      <c r="AM106" s="166">
        <v>50400</v>
      </c>
      <c r="AN106" s="60">
        <v>545300</v>
      </c>
      <c r="AO106" s="60">
        <v>0</v>
      </c>
      <c r="AP106" s="60">
        <v>0</v>
      </c>
      <c r="AQ106" s="60">
        <v>1451.4</v>
      </c>
      <c r="AR106" s="23">
        <v>63900</v>
      </c>
      <c r="AS106" s="23">
        <v>474200</v>
      </c>
      <c r="AT106" s="23">
        <v>0</v>
      </c>
      <c r="AU106" s="23">
        <v>0</v>
      </c>
      <c r="AV106" s="23">
        <v>1547</v>
      </c>
      <c r="AW106" s="32">
        <v>68200</v>
      </c>
      <c r="AX106" s="32">
        <v>547400</v>
      </c>
      <c r="AY106" s="32">
        <v>0</v>
      </c>
      <c r="AZ106" s="32">
        <v>0</v>
      </c>
      <c r="BA106" s="32">
        <v>1525</v>
      </c>
      <c r="BB106" s="193">
        <v>95600</v>
      </c>
      <c r="BC106" s="193">
        <v>379800</v>
      </c>
      <c r="BD106" s="32">
        <v>0</v>
      </c>
      <c r="BE106" s="32">
        <v>0</v>
      </c>
      <c r="BF106" s="32">
        <v>1386</v>
      </c>
      <c r="BG106" s="193">
        <v>71300</v>
      </c>
      <c r="BH106" s="193">
        <v>469900</v>
      </c>
      <c r="BI106" s="32">
        <v>0</v>
      </c>
      <c r="BJ106" s="32">
        <v>0</v>
      </c>
      <c r="BK106" s="32">
        <v>1396</v>
      </c>
    </row>
    <row r="107" spans="1:1868" ht="16">
      <c r="A107" s="114">
        <v>33</v>
      </c>
      <c r="B107" s="13" t="s">
        <v>38</v>
      </c>
      <c r="C107" s="5" t="s">
        <v>91</v>
      </c>
      <c r="D107" s="167">
        <v>75600</v>
      </c>
      <c r="E107" s="165">
        <v>333400</v>
      </c>
      <c r="F107" s="167">
        <v>0</v>
      </c>
      <c r="G107" s="167">
        <v>0</v>
      </c>
      <c r="H107" s="39">
        <v>1755</v>
      </c>
      <c r="I107" s="167">
        <v>114400</v>
      </c>
      <c r="J107" s="165">
        <v>367400</v>
      </c>
      <c r="K107" s="166">
        <v>0</v>
      </c>
      <c r="L107" s="60">
        <v>0</v>
      </c>
      <c r="M107" s="163">
        <v>1911</v>
      </c>
      <c r="N107" s="167">
        <v>100400</v>
      </c>
      <c r="O107" s="167">
        <v>461600</v>
      </c>
      <c r="P107" s="166">
        <v>0</v>
      </c>
      <c r="Q107" s="60">
        <v>0</v>
      </c>
      <c r="R107" s="39">
        <v>2082</v>
      </c>
      <c r="S107" s="165">
        <v>100100</v>
      </c>
      <c r="T107" s="165">
        <v>412500</v>
      </c>
      <c r="U107" s="60">
        <v>0</v>
      </c>
      <c r="V107" s="60">
        <v>0</v>
      </c>
      <c r="W107" s="39">
        <v>1520</v>
      </c>
      <c r="X107" s="175">
        <v>70300</v>
      </c>
      <c r="Y107" s="165">
        <v>461400</v>
      </c>
      <c r="Z107" s="60">
        <v>0</v>
      </c>
      <c r="AA107" s="60">
        <v>0</v>
      </c>
      <c r="AB107" s="163">
        <v>1714.5</v>
      </c>
      <c r="AC107" s="165">
        <v>90400</v>
      </c>
      <c r="AD107" s="165">
        <v>436900</v>
      </c>
      <c r="AE107" s="166">
        <v>0</v>
      </c>
      <c r="AF107" s="166">
        <v>0</v>
      </c>
      <c r="AG107" s="166">
        <v>1694.8</v>
      </c>
      <c r="AH107" s="23">
        <v>92800</v>
      </c>
      <c r="AI107" s="23">
        <v>408600</v>
      </c>
      <c r="AJ107" s="23">
        <v>0</v>
      </c>
      <c r="AK107" s="23">
        <v>0</v>
      </c>
      <c r="AL107" s="23">
        <v>1671</v>
      </c>
      <c r="AM107" s="166">
        <v>98900</v>
      </c>
      <c r="AN107" s="60">
        <v>552100</v>
      </c>
      <c r="AO107" s="60">
        <v>0</v>
      </c>
      <c r="AP107" s="60">
        <v>0</v>
      </c>
      <c r="AQ107" s="60">
        <v>1652</v>
      </c>
      <c r="AR107" s="23">
        <v>84700</v>
      </c>
      <c r="AS107" s="23">
        <v>356000</v>
      </c>
      <c r="AT107" s="23">
        <v>0</v>
      </c>
      <c r="AU107" s="23">
        <v>0</v>
      </c>
      <c r="AV107" s="23">
        <v>1265.0999999999999</v>
      </c>
      <c r="AW107" s="32">
        <v>46100</v>
      </c>
      <c r="AX107" s="32">
        <v>503600</v>
      </c>
      <c r="AY107" s="32">
        <v>0</v>
      </c>
      <c r="AZ107" s="32">
        <v>0</v>
      </c>
      <c r="BA107" s="32">
        <v>1605</v>
      </c>
      <c r="BB107" s="193">
        <v>37000</v>
      </c>
      <c r="BC107" s="193">
        <v>417500</v>
      </c>
      <c r="BD107" s="32">
        <v>0</v>
      </c>
      <c r="BE107" s="32">
        <v>0</v>
      </c>
      <c r="BF107" s="32">
        <v>1529</v>
      </c>
      <c r="BG107" s="193">
        <v>54500</v>
      </c>
      <c r="BH107" s="193">
        <v>455500</v>
      </c>
      <c r="BI107" s="32">
        <v>0</v>
      </c>
      <c r="BJ107" s="32">
        <v>0</v>
      </c>
      <c r="BK107" s="32">
        <v>1566.8</v>
      </c>
    </row>
    <row r="108" spans="1:1868" ht="16">
      <c r="A108" s="114">
        <v>34</v>
      </c>
      <c r="B108" s="13" t="s">
        <v>38</v>
      </c>
      <c r="C108" s="5" t="s">
        <v>92</v>
      </c>
      <c r="D108" s="167">
        <v>329800</v>
      </c>
      <c r="E108" s="165">
        <v>744800</v>
      </c>
      <c r="F108" s="167">
        <v>0</v>
      </c>
      <c r="G108" s="167">
        <v>0</v>
      </c>
      <c r="H108" s="39">
        <v>2831</v>
      </c>
      <c r="I108" s="166">
        <v>84400</v>
      </c>
      <c r="J108" s="165">
        <v>599000</v>
      </c>
      <c r="K108" s="166">
        <v>0</v>
      </c>
      <c r="L108" s="60">
        <v>0</v>
      </c>
      <c r="M108" s="163">
        <v>2553</v>
      </c>
      <c r="N108" s="167">
        <v>134900</v>
      </c>
      <c r="O108" s="165">
        <v>970000</v>
      </c>
      <c r="P108" s="166">
        <v>0</v>
      </c>
      <c r="Q108" s="60">
        <v>0</v>
      </c>
      <c r="R108" s="39">
        <v>2919</v>
      </c>
      <c r="S108" s="165">
        <v>40300</v>
      </c>
      <c r="T108" s="165">
        <v>1148000</v>
      </c>
      <c r="U108" s="60">
        <v>0</v>
      </c>
      <c r="V108" s="60">
        <v>0</v>
      </c>
      <c r="W108" s="39">
        <v>2308</v>
      </c>
      <c r="X108" s="175">
        <v>0</v>
      </c>
      <c r="Y108" s="165">
        <v>962000</v>
      </c>
      <c r="Z108" s="60">
        <v>0</v>
      </c>
      <c r="AA108" s="60">
        <v>0</v>
      </c>
      <c r="AB108" s="163">
        <v>2037</v>
      </c>
      <c r="AC108" s="175">
        <v>0</v>
      </c>
      <c r="AD108" s="165">
        <v>1060500</v>
      </c>
      <c r="AE108" s="166">
        <v>0</v>
      </c>
      <c r="AF108" s="166">
        <v>0</v>
      </c>
      <c r="AG108" s="166">
        <v>2418</v>
      </c>
      <c r="AH108" s="23">
        <v>0</v>
      </c>
      <c r="AI108" s="23">
        <v>1360000</v>
      </c>
      <c r="AJ108" s="23">
        <v>0</v>
      </c>
      <c r="AK108" s="23">
        <v>0</v>
      </c>
      <c r="AL108" s="23">
        <v>2030</v>
      </c>
      <c r="AM108" s="60">
        <v>0</v>
      </c>
      <c r="AN108" s="60">
        <v>798800</v>
      </c>
      <c r="AO108" s="60">
        <v>0</v>
      </c>
      <c r="AP108" s="60">
        <v>0</v>
      </c>
      <c r="AQ108" s="60">
        <v>2072</v>
      </c>
      <c r="AR108" s="23">
        <v>0</v>
      </c>
      <c r="AS108" s="23">
        <v>938600</v>
      </c>
      <c r="AT108" s="23">
        <v>0</v>
      </c>
      <c r="AU108" s="23">
        <v>0</v>
      </c>
      <c r="AV108" s="23">
        <v>2442</v>
      </c>
      <c r="AW108" s="32">
        <v>8800</v>
      </c>
      <c r="AX108" s="32">
        <v>1500800</v>
      </c>
      <c r="AY108" s="32">
        <v>0</v>
      </c>
      <c r="AZ108" s="32">
        <v>0</v>
      </c>
      <c r="BA108" s="32">
        <v>2304</v>
      </c>
      <c r="BB108" s="193">
        <v>310000</v>
      </c>
      <c r="BC108" s="193">
        <v>765000</v>
      </c>
      <c r="BD108" s="32">
        <v>0</v>
      </c>
      <c r="BE108" s="32">
        <v>0</v>
      </c>
      <c r="BF108" s="32">
        <v>2206</v>
      </c>
      <c r="BG108" s="32">
        <v>200</v>
      </c>
      <c r="BH108" s="193">
        <v>395100</v>
      </c>
      <c r="BI108" s="32">
        <v>0</v>
      </c>
      <c r="BJ108" s="32">
        <v>0</v>
      </c>
      <c r="BK108" s="32">
        <v>2201</v>
      </c>
    </row>
    <row r="109" spans="1:1868" s="115" customFormat="1" ht="16">
      <c r="A109" s="320" t="s">
        <v>189</v>
      </c>
      <c r="B109" s="321"/>
      <c r="C109" s="321"/>
      <c r="D109" s="176">
        <f>SUM(D75:D108)</f>
        <v>3401550</v>
      </c>
      <c r="E109" s="176">
        <f t="shared" ref="E109:AV109" si="2">SUM(E75:E108)</f>
        <v>12295020</v>
      </c>
      <c r="F109" s="176">
        <f t="shared" si="2"/>
        <v>0</v>
      </c>
      <c r="G109" s="176">
        <f t="shared" si="2"/>
        <v>571400</v>
      </c>
      <c r="H109" s="176">
        <f t="shared" si="2"/>
        <v>49544.38</v>
      </c>
      <c r="I109" s="176">
        <f t="shared" si="2"/>
        <v>1161930.6000000001</v>
      </c>
      <c r="J109" s="176">
        <f t="shared" si="2"/>
        <v>13378300</v>
      </c>
      <c r="K109" s="176">
        <f t="shared" si="2"/>
        <v>0</v>
      </c>
      <c r="L109" s="176">
        <f t="shared" si="2"/>
        <v>950260</v>
      </c>
      <c r="M109" s="176">
        <f t="shared" si="2"/>
        <v>45957.890000000007</v>
      </c>
      <c r="N109" s="176">
        <f t="shared" si="2"/>
        <v>1239010</v>
      </c>
      <c r="O109" s="176">
        <f t="shared" si="2"/>
        <v>12997400</v>
      </c>
      <c r="P109" s="176">
        <f t="shared" si="2"/>
        <v>0</v>
      </c>
      <c r="Q109" s="176">
        <f t="shared" si="2"/>
        <v>2284840</v>
      </c>
      <c r="R109" s="176">
        <f t="shared" si="2"/>
        <v>53234.880000000005</v>
      </c>
      <c r="S109" s="176">
        <f t="shared" si="2"/>
        <v>606750</v>
      </c>
      <c r="T109" s="176">
        <f t="shared" si="2"/>
        <v>12949093.17</v>
      </c>
      <c r="U109" s="176">
        <f t="shared" si="2"/>
        <v>818000</v>
      </c>
      <c r="V109" s="176">
        <f t="shared" si="2"/>
        <v>3663600</v>
      </c>
      <c r="W109" s="176">
        <f t="shared" si="2"/>
        <v>50091.479999999996</v>
      </c>
      <c r="X109" s="176">
        <f t="shared" si="2"/>
        <v>877270</v>
      </c>
      <c r="Y109" s="176">
        <f t="shared" si="2"/>
        <v>18893339</v>
      </c>
      <c r="Z109" s="176">
        <f t="shared" si="2"/>
        <v>30000</v>
      </c>
      <c r="AA109" s="176">
        <f t="shared" si="2"/>
        <v>2629000</v>
      </c>
      <c r="AB109" s="176">
        <f t="shared" si="2"/>
        <v>51984.000000000007</v>
      </c>
      <c r="AC109" s="176">
        <f t="shared" si="2"/>
        <v>1391316.09</v>
      </c>
      <c r="AD109" s="176">
        <f t="shared" si="2"/>
        <v>13134920</v>
      </c>
      <c r="AE109" s="176">
        <f t="shared" si="2"/>
        <v>51000</v>
      </c>
      <c r="AF109" s="176">
        <f t="shared" si="2"/>
        <v>3099000</v>
      </c>
      <c r="AG109" s="176">
        <f t="shared" si="2"/>
        <v>53024.609999999993</v>
      </c>
      <c r="AH109" s="182">
        <f t="shared" si="2"/>
        <v>1202170</v>
      </c>
      <c r="AI109" s="182">
        <f t="shared" si="2"/>
        <v>14341050</v>
      </c>
      <c r="AJ109" s="182">
        <f t="shared" si="2"/>
        <v>44580</v>
      </c>
      <c r="AK109" s="182">
        <f t="shared" si="2"/>
        <v>4499510</v>
      </c>
      <c r="AL109" s="176">
        <f t="shared" si="2"/>
        <v>54478.479999999989</v>
      </c>
      <c r="AM109" s="182">
        <f>SUM(AM75:AM108)</f>
        <v>499780</v>
      </c>
      <c r="AN109" s="182">
        <f t="shared" si="2"/>
        <v>15014186</v>
      </c>
      <c r="AO109" s="182">
        <f t="shared" si="2"/>
        <v>647286</v>
      </c>
      <c r="AP109" s="182">
        <f t="shared" si="2"/>
        <v>2678320</v>
      </c>
      <c r="AQ109" s="176">
        <f t="shared" si="2"/>
        <v>56574.299999999996</v>
      </c>
      <c r="AR109" s="182">
        <f t="shared" si="2"/>
        <v>740640</v>
      </c>
      <c r="AS109" s="182">
        <f t="shared" si="2"/>
        <v>13540614</v>
      </c>
      <c r="AT109" s="182">
        <f t="shared" si="2"/>
        <v>364415</v>
      </c>
      <c r="AU109" s="182">
        <f t="shared" si="2"/>
        <v>2588710</v>
      </c>
      <c r="AV109" s="182">
        <f t="shared" si="2"/>
        <v>54035.999999999993</v>
      </c>
      <c r="AW109" s="176">
        <f t="shared" ref="AW109:BK109" si="3">SUM(AW75:AW108)</f>
        <v>1271900</v>
      </c>
      <c r="AX109" s="176">
        <f t="shared" si="3"/>
        <v>15001770</v>
      </c>
      <c r="AY109" s="176">
        <f t="shared" si="3"/>
        <v>900499</v>
      </c>
      <c r="AZ109" s="176">
        <f t="shared" si="3"/>
        <v>2088820</v>
      </c>
      <c r="BA109" s="176">
        <f t="shared" si="3"/>
        <v>51918.21</v>
      </c>
      <c r="BB109" s="117">
        <f t="shared" si="3"/>
        <v>1661330</v>
      </c>
      <c r="BC109" s="117">
        <f t="shared" si="3"/>
        <v>12920382</v>
      </c>
      <c r="BD109" s="117">
        <f t="shared" si="3"/>
        <v>625982</v>
      </c>
      <c r="BE109" s="117">
        <f t="shared" si="3"/>
        <v>2636770</v>
      </c>
      <c r="BF109" s="117">
        <f t="shared" si="3"/>
        <v>51355.5</v>
      </c>
      <c r="BG109" s="117">
        <f t="shared" si="3"/>
        <v>1576800</v>
      </c>
      <c r="BH109" s="117">
        <f t="shared" si="3"/>
        <v>13233014</v>
      </c>
      <c r="BI109" s="117">
        <f t="shared" si="3"/>
        <v>403150</v>
      </c>
      <c r="BJ109" s="117">
        <f t="shared" si="3"/>
        <v>994740</v>
      </c>
      <c r="BK109" s="117">
        <f t="shared" si="3"/>
        <v>51597.910000000011</v>
      </c>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row>
    <row r="110" spans="1:1868" ht="16">
      <c r="A110" s="311" t="s">
        <v>200</v>
      </c>
      <c r="B110" s="312"/>
      <c r="C110" s="312"/>
      <c r="D110" s="281">
        <f>SUM(D109:G109)</f>
        <v>16267970</v>
      </c>
      <c r="E110" s="282"/>
      <c r="F110" s="282"/>
      <c r="G110" s="283"/>
      <c r="H110" s="177">
        <f>SUM(H75:H108)</f>
        <v>49544.38</v>
      </c>
      <c r="I110" s="281">
        <f>SUM(I109:L109)</f>
        <v>15490490.6</v>
      </c>
      <c r="J110" s="282"/>
      <c r="K110" s="282"/>
      <c r="L110" s="283"/>
      <c r="M110" s="177">
        <f>SUM(M75:M108)</f>
        <v>45957.890000000007</v>
      </c>
      <c r="N110" s="281">
        <f>SUM(N109:Q109)</f>
        <v>16521250</v>
      </c>
      <c r="O110" s="282"/>
      <c r="P110" s="282"/>
      <c r="Q110" s="283"/>
      <c r="R110" s="177">
        <f>SUM(R75:R108)</f>
        <v>53234.880000000005</v>
      </c>
      <c r="S110" s="281">
        <f>SUM(S109:V109)</f>
        <v>18037443.170000002</v>
      </c>
      <c r="T110" s="282"/>
      <c r="U110" s="282"/>
      <c r="V110" s="283"/>
      <c r="W110" s="177">
        <f>SUM(W75:W108)</f>
        <v>50091.479999999996</v>
      </c>
      <c r="X110" s="281">
        <f>SUM(X109:AA109)</f>
        <v>22429609</v>
      </c>
      <c r="Y110" s="282"/>
      <c r="Z110" s="282"/>
      <c r="AA110" s="283"/>
      <c r="AB110" s="177">
        <f>SUM(AB75:AB108)</f>
        <v>51984.000000000007</v>
      </c>
      <c r="AC110" s="281">
        <f>SUM(AC109:AF109)</f>
        <v>17676236.09</v>
      </c>
      <c r="AD110" s="282"/>
      <c r="AE110" s="282"/>
      <c r="AF110" s="283"/>
      <c r="AG110" s="177">
        <f>SUM(AG75:AG108)</f>
        <v>53024.609999999993</v>
      </c>
      <c r="AH110" s="305">
        <f>SUM(AH109:AK109)</f>
        <v>20087310</v>
      </c>
      <c r="AI110" s="306"/>
      <c r="AJ110" s="306"/>
      <c r="AK110" s="307"/>
      <c r="AL110" s="177">
        <f>SUM(AL75:AL108)</f>
        <v>54478.479999999989</v>
      </c>
      <c r="AM110" s="305">
        <f>SUM(AM109:AP109)</f>
        <v>18839572</v>
      </c>
      <c r="AN110" s="306"/>
      <c r="AO110" s="306"/>
      <c r="AP110" s="307"/>
      <c r="AQ110" s="177">
        <f>SUM(AQ75:AQ108)</f>
        <v>56574.299999999996</v>
      </c>
      <c r="AR110" s="305">
        <f>SUM(AR109:AU109)</f>
        <v>17234379</v>
      </c>
      <c r="AS110" s="306"/>
      <c r="AT110" s="306"/>
      <c r="AU110" s="307"/>
      <c r="AV110" s="183">
        <f>SUM(AV75:AV108)</f>
        <v>54035.999999999993</v>
      </c>
      <c r="AW110" s="281">
        <f>SUM(AW109:AZ109)</f>
        <v>19262989</v>
      </c>
      <c r="AX110" s="282"/>
      <c r="AY110" s="282"/>
      <c r="AZ110" s="283"/>
      <c r="BA110" s="177">
        <f>SUM(BA75:BA108)</f>
        <v>51918.21</v>
      </c>
      <c r="BB110" s="368">
        <f>SUM(BB109:BE109)</f>
        <v>17844464</v>
      </c>
      <c r="BC110" s="369"/>
      <c r="BD110" s="369"/>
      <c r="BE110" s="370"/>
      <c r="BF110" s="116">
        <f>SUM(BF75:BF108)</f>
        <v>51355.5</v>
      </c>
      <c r="BG110" s="368">
        <f>SUM(BG109:BJ109)</f>
        <v>16207704</v>
      </c>
      <c r="BH110" s="369"/>
      <c r="BI110" s="369"/>
      <c r="BJ110" s="370"/>
      <c r="BK110" s="116">
        <f>SUM(BK75:BK108)</f>
        <v>51597.910000000011</v>
      </c>
    </row>
    <row r="111" spans="1:1868" ht="22.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47"/>
      <c r="AD111" s="48"/>
      <c r="AE111" s="44"/>
      <c r="AF111" s="44"/>
      <c r="AG111" s="49"/>
      <c r="BD111" s="204"/>
      <c r="BE111" s="204"/>
    </row>
    <row r="112" spans="1:1868" s="37" customFormat="1" ht="26.5">
      <c r="A112" s="318" t="s">
        <v>253</v>
      </c>
      <c r="B112" s="318"/>
      <c r="C112" s="318"/>
      <c r="D112" s="318"/>
      <c r="E112" s="318"/>
      <c r="F112" s="318"/>
      <c r="G112" s="318"/>
      <c r="H112" s="318"/>
      <c r="I112" s="318"/>
      <c r="J112" s="318"/>
      <c r="K112" s="318"/>
      <c r="L112" s="318"/>
      <c r="M112" s="318"/>
      <c r="N112" s="318"/>
      <c r="O112" s="318"/>
      <c r="P112" s="318"/>
      <c r="Q112" s="318"/>
      <c r="R112" s="318"/>
      <c r="S112" s="318"/>
      <c r="T112" s="318"/>
      <c r="U112" s="318"/>
      <c r="V112" s="318"/>
      <c r="W112" s="318"/>
      <c r="X112" s="318"/>
      <c r="Y112" s="318"/>
      <c r="Z112" s="318"/>
      <c r="AA112" s="318"/>
      <c r="AB112" s="318"/>
      <c r="BC112" s="208"/>
      <c r="BG112" s="208"/>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c r="AMZ112" s="2"/>
      <c r="ANA112" s="2"/>
      <c r="ANB112" s="2"/>
      <c r="ANC112" s="2"/>
      <c r="AND112" s="2"/>
      <c r="ANE112" s="2"/>
      <c r="ANF112" s="2"/>
      <c r="ANG112" s="2"/>
      <c r="ANH112" s="2"/>
      <c r="ANI112" s="2"/>
      <c r="ANJ112" s="2"/>
      <c r="ANK112" s="2"/>
      <c r="ANL112" s="2"/>
      <c r="ANM112" s="2"/>
      <c r="ANN112" s="2"/>
      <c r="ANO112" s="2"/>
      <c r="ANP112" s="2"/>
      <c r="ANQ112" s="2"/>
      <c r="ANR112" s="2"/>
      <c r="ANS112" s="2"/>
      <c r="ANT112" s="2"/>
      <c r="ANU112" s="2"/>
      <c r="ANV112" s="2"/>
      <c r="ANW112" s="2"/>
      <c r="ANX112" s="2"/>
      <c r="ANY112" s="2"/>
      <c r="ANZ112" s="2"/>
      <c r="AOA112" s="2"/>
      <c r="AOB112" s="2"/>
      <c r="AOC112" s="2"/>
      <c r="AOD112" s="2"/>
      <c r="AOE112" s="2"/>
      <c r="AOF112" s="2"/>
      <c r="AOG112" s="2"/>
      <c r="AOH112" s="2"/>
      <c r="AOI112" s="2"/>
      <c r="AOJ112" s="2"/>
      <c r="AOK112" s="2"/>
      <c r="AOL112" s="2"/>
      <c r="AOM112" s="2"/>
      <c r="AON112" s="2"/>
      <c r="AOO112" s="2"/>
      <c r="AOP112" s="2"/>
      <c r="AOQ112" s="2"/>
      <c r="AOR112" s="2"/>
      <c r="AOS112" s="2"/>
      <c r="AOT112" s="2"/>
      <c r="AOU112" s="2"/>
      <c r="AOV112" s="2"/>
      <c r="AOW112" s="2"/>
      <c r="AOX112" s="2"/>
      <c r="AOY112" s="2"/>
      <c r="AOZ112" s="2"/>
      <c r="APA112" s="2"/>
      <c r="APB112" s="2"/>
      <c r="APC112" s="2"/>
      <c r="APD112" s="2"/>
      <c r="APE112" s="2"/>
      <c r="APF112" s="2"/>
      <c r="APG112" s="2"/>
      <c r="APH112" s="2"/>
      <c r="API112" s="2"/>
      <c r="APJ112" s="2"/>
      <c r="APK112" s="2"/>
      <c r="APL112" s="2"/>
      <c r="APM112" s="2"/>
      <c r="APN112" s="2"/>
      <c r="APO112" s="2"/>
      <c r="APP112" s="2"/>
      <c r="APQ112" s="2"/>
      <c r="APR112" s="2"/>
      <c r="APS112" s="2"/>
      <c r="APT112" s="2"/>
      <c r="APU112" s="2"/>
      <c r="APV112" s="2"/>
      <c r="APW112" s="2"/>
      <c r="APX112" s="2"/>
      <c r="APY112" s="2"/>
      <c r="APZ112" s="2"/>
      <c r="AQA112" s="2"/>
      <c r="AQB112" s="2"/>
      <c r="AQC112" s="2"/>
      <c r="AQD112" s="2"/>
      <c r="AQE112" s="2"/>
      <c r="AQF112" s="2"/>
      <c r="AQG112" s="2"/>
      <c r="AQH112" s="2"/>
      <c r="AQI112" s="2"/>
      <c r="AQJ112" s="2"/>
      <c r="AQK112" s="2"/>
      <c r="AQL112" s="2"/>
      <c r="AQM112" s="2"/>
      <c r="AQN112" s="2"/>
      <c r="AQO112" s="2"/>
      <c r="AQP112" s="2"/>
      <c r="AQQ112" s="2"/>
      <c r="AQR112" s="2"/>
      <c r="AQS112" s="2"/>
      <c r="AQT112" s="2"/>
      <c r="AQU112" s="2"/>
      <c r="AQV112" s="2"/>
      <c r="AQW112" s="2"/>
      <c r="AQX112" s="2"/>
      <c r="AQY112" s="2"/>
      <c r="AQZ112" s="2"/>
      <c r="ARA112" s="2"/>
      <c r="ARB112" s="2"/>
      <c r="ARC112" s="2"/>
      <c r="ARD112" s="2"/>
      <c r="ARE112" s="2"/>
      <c r="ARF112" s="2"/>
      <c r="ARG112" s="2"/>
      <c r="ARH112" s="2"/>
      <c r="ARI112" s="2"/>
      <c r="ARJ112" s="2"/>
      <c r="ARK112" s="2"/>
      <c r="ARL112" s="2"/>
      <c r="ARM112" s="2"/>
      <c r="ARN112" s="2"/>
      <c r="ARO112" s="2"/>
      <c r="ARP112" s="2"/>
      <c r="ARQ112" s="2"/>
      <c r="ARR112" s="2"/>
      <c r="ARS112" s="2"/>
      <c r="ART112" s="2"/>
      <c r="ARU112" s="2"/>
      <c r="ARV112" s="2"/>
      <c r="ARW112" s="2"/>
      <c r="ARX112" s="2"/>
      <c r="ARY112" s="2"/>
      <c r="ARZ112" s="2"/>
      <c r="ASA112" s="2"/>
      <c r="ASB112" s="2"/>
      <c r="ASC112" s="2"/>
      <c r="ASD112" s="2"/>
      <c r="ASE112" s="2"/>
      <c r="ASF112" s="2"/>
      <c r="ASG112" s="2"/>
      <c r="ASH112" s="2"/>
      <c r="ASI112" s="2"/>
      <c r="ASJ112" s="2"/>
      <c r="ASK112" s="2"/>
      <c r="ASL112" s="2"/>
      <c r="ASM112" s="2"/>
      <c r="ASN112" s="2"/>
      <c r="ASO112" s="2"/>
      <c r="ASP112" s="2"/>
      <c r="ASQ112" s="2"/>
      <c r="ASR112" s="2"/>
      <c r="ASS112" s="2"/>
      <c r="AST112" s="2"/>
      <c r="ASU112" s="2"/>
      <c r="ASV112" s="2"/>
      <c r="ASW112" s="2"/>
      <c r="ASX112" s="2"/>
      <c r="ASY112" s="2"/>
      <c r="ASZ112" s="2"/>
      <c r="ATA112" s="2"/>
      <c r="ATB112" s="2"/>
      <c r="ATC112" s="2"/>
      <c r="ATD112" s="2"/>
      <c r="ATE112" s="2"/>
      <c r="ATF112" s="2"/>
      <c r="ATG112" s="2"/>
      <c r="ATH112" s="2"/>
      <c r="ATI112" s="2"/>
      <c r="ATJ112" s="2"/>
      <c r="ATK112" s="2"/>
      <c r="ATL112" s="2"/>
      <c r="ATM112" s="2"/>
      <c r="ATN112" s="2"/>
      <c r="ATO112" s="2"/>
      <c r="ATP112" s="2"/>
      <c r="ATQ112" s="2"/>
      <c r="ATR112" s="2"/>
      <c r="ATS112" s="2"/>
      <c r="ATT112" s="2"/>
      <c r="ATU112" s="2"/>
      <c r="ATV112" s="2"/>
      <c r="ATW112" s="2"/>
      <c r="ATX112" s="2"/>
      <c r="ATY112" s="2"/>
      <c r="ATZ112" s="2"/>
      <c r="AUA112" s="2"/>
      <c r="AUB112" s="2"/>
      <c r="AUC112" s="2"/>
      <c r="AUD112" s="2"/>
      <c r="AUE112" s="2"/>
      <c r="AUF112" s="2"/>
      <c r="AUG112" s="2"/>
      <c r="AUH112" s="2"/>
      <c r="AUI112" s="2"/>
      <c r="AUJ112" s="2"/>
      <c r="AUK112" s="2"/>
      <c r="AUL112" s="2"/>
      <c r="AUM112" s="2"/>
      <c r="AUN112" s="2"/>
      <c r="AUO112" s="2"/>
      <c r="AUP112" s="2"/>
      <c r="AUQ112" s="2"/>
      <c r="AUR112" s="2"/>
      <c r="AUS112" s="2"/>
      <c r="AUT112" s="2"/>
      <c r="AUU112" s="2"/>
      <c r="AUV112" s="2"/>
      <c r="AUW112" s="2"/>
      <c r="AUX112" s="2"/>
      <c r="AUY112" s="2"/>
      <c r="AUZ112" s="2"/>
      <c r="AVA112" s="2"/>
      <c r="AVB112" s="2"/>
      <c r="AVC112" s="2"/>
      <c r="AVD112" s="2"/>
      <c r="AVE112" s="2"/>
      <c r="AVF112" s="2"/>
      <c r="AVG112" s="2"/>
      <c r="AVH112" s="2"/>
      <c r="AVI112" s="2"/>
      <c r="AVJ112" s="2"/>
      <c r="AVK112" s="2"/>
      <c r="AVL112" s="2"/>
      <c r="AVM112" s="2"/>
      <c r="AVN112" s="2"/>
      <c r="AVO112" s="2"/>
      <c r="AVP112" s="2"/>
      <c r="AVQ112" s="2"/>
      <c r="AVR112" s="2"/>
      <c r="AVS112" s="2"/>
      <c r="AVT112" s="2"/>
      <c r="AVU112" s="2"/>
      <c r="AVV112" s="2"/>
      <c r="AVW112" s="2"/>
      <c r="AVX112" s="2"/>
      <c r="AVY112" s="2"/>
      <c r="AVZ112" s="2"/>
      <c r="AWA112" s="2"/>
      <c r="AWB112" s="2"/>
      <c r="AWC112" s="2"/>
      <c r="AWD112" s="2"/>
      <c r="AWE112" s="2"/>
      <c r="AWF112" s="2"/>
      <c r="AWG112" s="2"/>
      <c r="AWH112" s="2"/>
      <c r="AWI112" s="2"/>
      <c r="AWJ112" s="2"/>
      <c r="AWK112" s="2"/>
      <c r="AWL112" s="2"/>
      <c r="AWM112" s="2"/>
      <c r="AWN112" s="2"/>
      <c r="AWO112" s="2"/>
      <c r="AWP112" s="2"/>
      <c r="AWQ112" s="2"/>
      <c r="AWR112" s="2"/>
      <c r="AWS112" s="2"/>
      <c r="AWT112" s="2"/>
      <c r="AWU112" s="2"/>
      <c r="AWV112" s="2"/>
      <c r="AWW112" s="2"/>
      <c r="AWX112" s="2"/>
      <c r="AWY112" s="2"/>
      <c r="AWZ112" s="2"/>
      <c r="AXA112" s="2"/>
      <c r="AXB112" s="2"/>
      <c r="AXC112" s="2"/>
      <c r="AXD112" s="2"/>
      <c r="AXE112" s="2"/>
      <c r="AXF112" s="2"/>
      <c r="AXG112" s="2"/>
      <c r="AXH112" s="2"/>
      <c r="AXI112" s="2"/>
      <c r="AXJ112" s="2"/>
      <c r="AXK112" s="2"/>
      <c r="AXL112" s="2"/>
      <c r="AXM112" s="2"/>
      <c r="AXN112" s="2"/>
      <c r="AXO112" s="2"/>
      <c r="AXP112" s="2"/>
      <c r="AXQ112" s="2"/>
      <c r="AXR112" s="2"/>
      <c r="AXS112" s="2"/>
      <c r="AXT112" s="2"/>
      <c r="AXU112" s="2"/>
      <c r="AXV112" s="2"/>
      <c r="AXW112" s="2"/>
      <c r="AXX112" s="2"/>
      <c r="AXY112" s="2"/>
      <c r="AXZ112" s="2"/>
      <c r="AYA112" s="2"/>
      <c r="AYB112" s="2"/>
      <c r="AYC112" s="2"/>
      <c r="AYD112" s="2"/>
      <c r="AYE112" s="2"/>
      <c r="AYF112" s="2"/>
      <c r="AYG112" s="2"/>
      <c r="AYH112" s="2"/>
      <c r="AYI112" s="2"/>
      <c r="AYJ112" s="2"/>
      <c r="AYK112" s="2"/>
      <c r="AYL112" s="2"/>
      <c r="AYM112" s="2"/>
      <c r="AYN112" s="2"/>
      <c r="AYO112" s="2"/>
      <c r="AYP112" s="2"/>
      <c r="AYQ112" s="2"/>
      <c r="AYR112" s="2"/>
      <c r="AYS112" s="2"/>
      <c r="AYT112" s="2"/>
      <c r="AYU112" s="2"/>
      <c r="AYV112" s="2"/>
      <c r="AYW112" s="2"/>
      <c r="AYX112" s="2"/>
      <c r="AYY112" s="2"/>
      <c r="AYZ112" s="2"/>
      <c r="AZA112" s="2"/>
      <c r="AZB112" s="2"/>
      <c r="AZC112" s="2"/>
      <c r="AZD112" s="2"/>
      <c r="AZE112" s="2"/>
      <c r="AZF112" s="2"/>
      <c r="AZG112" s="2"/>
      <c r="AZH112" s="2"/>
      <c r="AZI112" s="2"/>
      <c r="AZJ112" s="2"/>
      <c r="AZK112" s="2"/>
      <c r="AZL112" s="2"/>
      <c r="AZM112" s="2"/>
      <c r="AZN112" s="2"/>
      <c r="AZO112" s="2"/>
      <c r="AZP112" s="2"/>
      <c r="AZQ112" s="2"/>
      <c r="AZR112" s="2"/>
      <c r="AZS112" s="2"/>
      <c r="AZT112" s="2"/>
      <c r="AZU112" s="2"/>
      <c r="AZV112" s="2"/>
      <c r="AZW112" s="2"/>
      <c r="AZX112" s="2"/>
      <c r="AZY112" s="2"/>
      <c r="AZZ112" s="2"/>
      <c r="BAA112" s="2"/>
      <c r="BAB112" s="2"/>
      <c r="BAC112" s="2"/>
      <c r="BAD112" s="2"/>
      <c r="BAE112" s="2"/>
      <c r="BAF112" s="2"/>
      <c r="BAG112" s="2"/>
      <c r="BAH112" s="2"/>
      <c r="BAI112" s="2"/>
      <c r="BAJ112" s="2"/>
      <c r="BAK112" s="2"/>
      <c r="BAL112" s="2"/>
      <c r="BAM112" s="2"/>
      <c r="BAN112" s="2"/>
      <c r="BAO112" s="2"/>
      <c r="BAP112" s="2"/>
      <c r="BAQ112" s="2"/>
      <c r="BAR112" s="2"/>
      <c r="BAS112" s="2"/>
      <c r="BAT112" s="2"/>
      <c r="BAU112" s="2"/>
      <c r="BAV112" s="2"/>
      <c r="BAW112" s="2"/>
      <c r="BAX112" s="2"/>
      <c r="BAY112" s="2"/>
      <c r="BAZ112" s="2"/>
      <c r="BBA112" s="2"/>
      <c r="BBB112" s="2"/>
      <c r="BBC112" s="2"/>
      <c r="BBD112" s="2"/>
      <c r="BBE112" s="2"/>
      <c r="BBF112" s="2"/>
      <c r="BBG112" s="2"/>
      <c r="BBH112" s="2"/>
      <c r="BBI112" s="2"/>
      <c r="BBJ112" s="2"/>
      <c r="BBK112" s="2"/>
      <c r="BBL112" s="2"/>
      <c r="BBM112" s="2"/>
      <c r="BBN112" s="2"/>
      <c r="BBO112" s="2"/>
      <c r="BBP112" s="2"/>
      <c r="BBQ112" s="2"/>
      <c r="BBR112" s="2"/>
      <c r="BBS112" s="2"/>
      <c r="BBT112" s="2"/>
      <c r="BBU112" s="2"/>
      <c r="BBV112" s="2"/>
      <c r="BBW112" s="2"/>
      <c r="BBX112" s="2"/>
      <c r="BBY112" s="2"/>
      <c r="BBZ112" s="2"/>
      <c r="BCA112" s="2"/>
      <c r="BCB112" s="2"/>
      <c r="BCC112" s="2"/>
      <c r="BCD112" s="2"/>
      <c r="BCE112" s="2"/>
      <c r="BCF112" s="2"/>
      <c r="BCG112" s="2"/>
      <c r="BCH112" s="2"/>
      <c r="BCI112" s="2"/>
      <c r="BCJ112" s="2"/>
      <c r="BCK112" s="2"/>
      <c r="BCL112" s="2"/>
      <c r="BCM112" s="2"/>
      <c r="BCN112" s="2"/>
      <c r="BCO112" s="2"/>
      <c r="BCP112" s="2"/>
      <c r="BCQ112" s="2"/>
      <c r="BCR112" s="2"/>
      <c r="BCS112" s="2"/>
      <c r="BCT112" s="2"/>
      <c r="BCU112" s="2"/>
      <c r="BCV112" s="2"/>
      <c r="BCW112" s="2"/>
      <c r="BCX112" s="2"/>
      <c r="BCY112" s="2"/>
      <c r="BCZ112" s="2"/>
      <c r="BDA112" s="2"/>
      <c r="BDB112" s="2"/>
      <c r="BDC112" s="2"/>
      <c r="BDD112" s="2"/>
      <c r="BDE112" s="2"/>
      <c r="BDF112" s="2"/>
      <c r="BDG112" s="2"/>
      <c r="BDH112" s="2"/>
      <c r="BDI112" s="2"/>
      <c r="BDJ112" s="2"/>
      <c r="BDK112" s="2"/>
      <c r="BDL112" s="2"/>
      <c r="BDM112" s="2"/>
      <c r="BDN112" s="2"/>
      <c r="BDO112" s="2"/>
      <c r="BDP112" s="2"/>
      <c r="BDQ112" s="2"/>
      <c r="BDR112" s="2"/>
      <c r="BDS112" s="2"/>
      <c r="BDT112" s="2"/>
      <c r="BDU112" s="2"/>
      <c r="BDV112" s="2"/>
      <c r="BDW112" s="2"/>
      <c r="BDX112" s="2"/>
      <c r="BDY112" s="2"/>
      <c r="BDZ112" s="2"/>
      <c r="BEA112" s="2"/>
      <c r="BEB112" s="2"/>
      <c r="BEC112" s="2"/>
      <c r="BED112" s="2"/>
      <c r="BEE112" s="2"/>
      <c r="BEF112" s="2"/>
      <c r="BEG112" s="2"/>
      <c r="BEH112" s="2"/>
      <c r="BEI112" s="2"/>
      <c r="BEJ112" s="2"/>
      <c r="BEK112" s="2"/>
      <c r="BEL112" s="2"/>
      <c r="BEM112" s="2"/>
      <c r="BEN112" s="2"/>
      <c r="BEO112" s="2"/>
      <c r="BEP112" s="2"/>
      <c r="BEQ112" s="2"/>
      <c r="BER112" s="2"/>
      <c r="BES112" s="2"/>
      <c r="BET112" s="2"/>
      <c r="BEU112" s="2"/>
      <c r="BEV112" s="2"/>
      <c r="BEW112" s="2"/>
      <c r="BEX112" s="2"/>
      <c r="BEY112" s="2"/>
      <c r="BEZ112" s="2"/>
      <c r="BFA112" s="2"/>
      <c r="BFB112" s="2"/>
      <c r="BFC112" s="2"/>
      <c r="BFD112" s="2"/>
      <c r="BFE112" s="2"/>
      <c r="BFF112" s="2"/>
      <c r="BFG112" s="2"/>
      <c r="BFH112" s="2"/>
      <c r="BFI112" s="2"/>
      <c r="BFJ112" s="2"/>
      <c r="BFK112" s="2"/>
      <c r="BFL112" s="2"/>
      <c r="BFM112" s="2"/>
      <c r="BFN112" s="2"/>
      <c r="BFO112" s="2"/>
      <c r="BFP112" s="2"/>
      <c r="BFQ112" s="2"/>
      <c r="BFR112" s="2"/>
      <c r="BFS112" s="2"/>
      <c r="BFT112" s="2"/>
      <c r="BFU112" s="2"/>
      <c r="BFV112" s="2"/>
      <c r="BFW112" s="2"/>
      <c r="BFX112" s="2"/>
      <c r="BFY112" s="2"/>
      <c r="BFZ112" s="2"/>
      <c r="BGA112" s="2"/>
      <c r="BGB112" s="2"/>
      <c r="BGC112" s="2"/>
      <c r="BGD112" s="2"/>
      <c r="BGE112" s="2"/>
      <c r="BGF112" s="2"/>
      <c r="BGG112" s="2"/>
      <c r="BGH112" s="2"/>
      <c r="BGI112" s="2"/>
      <c r="BGJ112" s="2"/>
      <c r="BGK112" s="2"/>
      <c r="BGL112" s="2"/>
      <c r="BGM112" s="2"/>
      <c r="BGN112" s="2"/>
      <c r="BGO112" s="2"/>
      <c r="BGP112" s="2"/>
      <c r="BGQ112" s="2"/>
      <c r="BGR112" s="2"/>
      <c r="BGS112" s="2"/>
      <c r="BGT112" s="2"/>
      <c r="BGU112" s="2"/>
      <c r="BGV112" s="2"/>
      <c r="BGW112" s="2"/>
      <c r="BGX112" s="2"/>
      <c r="BGY112" s="2"/>
      <c r="BGZ112" s="2"/>
      <c r="BHA112" s="2"/>
      <c r="BHB112" s="2"/>
      <c r="BHC112" s="2"/>
      <c r="BHD112" s="2"/>
      <c r="BHE112" s="2"/>
      <c r="BHF112" s="2"/>
      <c r="BHG112" s="2"/>
      <c r="BHH112" s="2"/>
      <c r="BHI112" s="2"/>
      <c r="BHJ112" s="2"/>
      <c r="BHK112" s="2"/>
      <c r="BHL112" s="2"/>
      <c r="BHM112" s="2"/>
      <c r="BHN112" s="2"/>
      <c r="BHO112" s="2"/>
      <c r="BHP112" s="2"/>
      <c r="BHQ112" s="2"/>
      <c r="BHR112" s="2"/>
      <c r="BHS112" s="2"/>
      <c r="BHT112" s="2"/>
      <c r="BHU112" s="2"/>
      <c r="BHV112" s="2"/>
      <c r="BHW112" s="2"/>
      <c r="BHX112" s="2"/>
      <c r="BHY112" s="2"/>
      <c r="BHZ112" s="2"/>
      <c r="BIA112" s="2"/>
      <c r="BIB112" s="2"/>
      <c r="BIC112" s="2"/>
      <c r="BID112" s="2"/>
      <c r="BIE112" s="2"/>
      <c r="BIF112" s="2"/>
      <c r="BIG112" s="2"/>
      <c r="BIH112" s="2"/>
      <c r="BII112" s="2"/>
      <c r="BIJ112" s="2"/>
      <c r="BIK112" s="2"/>
      <c r="BIL112" s="2"/>
      <c r="BIM112" s="2"/>
      <c r="BIN112" s="2"/>
      <c r="BIO112" s="2"/>
      <c r="BIP112" s="2"/>
      <c r="BIQ112" s="2"/>
      <c r="BIR112" s="2"/>
      <c r="BIS112" s="2"/>
      <c r="BIT112" s="2"/>
      <c r="BIU112" s="2"/>
      <c r="BIV112" s="2"/>
      <c r="BIW112" s="2"/>
      <c r="BIX112" s="2"/>
      <c r="BIY112" s="2"/>
      <c r="BIZ112" s="2"/>
      <c r="BJA112" s="2"/>
      <c r="BJB112" s="2"/>
      <c r="BJC112" s="2"/>
      <c r="BJD112" s="2"/>
      <c r="BJE112" s="2"/>
      <c r="BJF112" s="2"/>
      <c r="BJG112" s="2"/>
      <c r="BJH112" s="2"/>
      <c r="BJI112" s="2"/>
      <c r="BJJ112" s="2"/>
      <c r="BJK112" s="2"/>
      <c r="BJL112" s="2"/>
      <c r="BJM112" s="2"/>
      <c r="BJN112" s="2"/>
      <c r="BJO112" s="2"/>
      <c r="BJP112" s="2"/>
      <c r="BJQ112" s="2"/>
      <c r="BJR112" s="2"/>
      <c r="BJS112" s="2"/>
      <c r="BJT112" s="2"/>
      <c r="BJU112" s="2"/>
      <c r="BJV112" s="2"/>
      <c r="BJW112" s="2"/>
      <c r="BJX112" s="2"/>
      <c r="BJY112" s="2"/>
      <c r="BJZ112" s="2"/>
      <c r="BKA112" s="2"/>
      <c r="BKB112" s="2"/>
      <c r="BKC112" s="2"/>
      <c r="BKD112" s="2"/>
      <c r="BKE112" s="2"/>
      <c r="BKF112" s="2"/>
      <c r="BKG112" s="2"/>
      <c r="BKH112" s="2"/>
      <c r="BKI112" s="2"/>
      <c r="BKJ112" s="2"/>
      <c r="BKK112" s="2"/>
      <c r="BKL112" s="2"/>
      <c r="BKM112" s="2"/>
      <c r="BKN112" s="2"/>
      <c r="BKO112" s="2"/>
      <c r="BKP112" s="2"/>
      <c r="BKQ112" s="2"/>
      <c r="BKR112" s="2"/>
      <c r="BKS112" s="2"/>
      <c r="BKT112" s="2"/>
      <c r="BKU112" s="2"/>
      <c r="BKV112" s="2"/>
      <c r="BKW112" s="2"/>
      <c r="BKX112" s="2"/>
      <c r="BKY112" s="2"/>
      <c r="BKZ112" s="2"/>
      <c r="BLA112" s="2"/>
      <c r="BLB112" s="2"/>
      <c r="BLC112" s="2"/>
      <c r="BLD112" s="2"/>
      <c r="BLE112" s="2"/>
      <c r="BLF112" s="2"/>
      <c r="BLG112" s="2"/>
      <c r="BLH112" s="2"/>
      <c r="BLI112" s="2"/>
      <c r="BLJ112" s="2"/>
      <c r="BLK112" s="2"/>
      <c r="BLL112" s="2"/>
      <c r="BLM112" s="2"/>
      <c r="BLN112" s="2"/>
      <c r="BLO112" s="2"/>
      <c r="BLP112" s="2"/>
      <c r="BLQ112" s="2"/>
      <c r="BLR112" s="2"/>
      <c r="BLS112" s="2"/>
      <c r="BLT112" s="2"/>
      <c r="BLU112" s="2"/>
      <c r="BLV112" s="2"/>
      <c r="BLW112" s="2"/>
      <c r="BLX112" s="2"/>
      <c r="BLY112" s="2"/>
      <c r="BLZ112" s="2"/>
      <c r="BMA112" s="2"/>
      <c r="BMB112" s="2"/>
      <c r="BMC112" s="2"/>
      <c r="BMD112" s="2"/>
      <c r="BME112" s="2"/>
      <c r="BMF112" s="2"/>
      <c r="BMG112" s="2"/>
      <c r="BMH112" s="2"/>
      <c r="BMI112" s="2"/>
      <c r="BMJ112" s="2"/>
      <c r="BMK112" s="2"/>
      <c r="BML112" s="2"/>
      <c r="BMM112" s="2"/>
      <c r="BMN112" s="2"/>
      <c r="BMO112" s="2"/>
      <c r="BMP112" s="2"/>
      <c r="BMQ112" s="2"/>
      <c r="BMR112" s="2"/>
      <c r="BMS112" s="2"/>
      <c r="BMT112" s="2"/>
      <c r="BMU112" s="2"/>
      <c r="BMV112" s="2"/>
      <c r="BMW112" s="2"/>
      <c r="BMX112" s="2"/>
      <c r="BMY112" s="2"/>
      <c r="BMZ112" s="2"/>
      <c r="BNA112" s="2"/>
      <c r="BNB112" s="2"/>
      <c r="BNC112" s="2"/>
      <c r="BND112" s="2"/>
      <c r="BNE112" s="2"/>
      <c r="BNF112" s="2"/>
      <c r="BNG112" s="2"/>
      <c r="BNH112" s="2"/>
      <c r="BNI112" s="2"/>
      <c r="BNJ112" s="2"/>
      <c r="BNK112" s="2"/>
      <c r="BNL112" s="2"/>
      <c r="BNM112" s="2"/>
      <c r="BNN112" s="2"/>
      <c r="BNO112" s="2"/>
      <c r="BNP112" s="2"/>
      <c r="BNQ112" s="2"/>
      <c r="BNR112" s="2"/>
      <c r="BNS112" s="2"/>
      <c r="BNT112" s="2"/>
      <c r="BNU112" s="2"/>
      <c r="BNV112" s="2"/>
      <c r="BNW112" s="2"/>
      <c r="BNX112" s="2"/>
      <c r="BNY112" s="2"/>
      <c r="BNZ112" s="2"/>
      <c r="BOA112" s="2"/>
      <c r="BOB112" s="2"/>
      <c r="BOC112" s="2"/>
      <c r="BOD112" s="2"/>
      <c r="BOE112" s="2"/>
      <c r="BOF112" s="2"/>
      <c r="BOG112" s="2"/>
      <c r="BOH112" s="2"/>
      <c r="BOI112" s="2"/>
      <c r="BOJ112" s="2"/>
      <c r="BOK112" s="2"/>
      <c r="BOL112" s="2"/>
      <c r="BOM112" s="2"/>
      <c r="BON112" s="2"/>
      <c r="BOO112" s="2"/>
      <c r="BOP112" s="2"/>
      <c r="BOQ112" s="2"/>
      <c r="BOR112" s="2"/>
      <c r="BOS112" s="2"/>
      <c r="BOT112" s="2"/>
      <c r="BOU112" s="2"/>
      <c r="BOV112" s="2"/>
      <c r="BOW112" s="2"/>
      <c r="BOX112" s="2"/>
      <c r="BOY112" s="2"/>
      <c r="BOZ112" s="2"/>
      <c r="BPA112" s="2"/>
      <c r="BPB112" s="2"/>
      <c r="BPC112" s="2"/>
      <c r="BPD112" s="2"/>
      <c r="BPE112" s="2"/>
      <c r="BPF112" s="2"/>
      <c r="BPG112" s="2"/>
      <c r="BPH112" s="2"/>
      <c r="BPI112" s="2"/>
      <c r="BPJ112" s="2"/>
      <c r="BPK112" s="2"/>
      <c r="BPL112" s="2"/>
      <c r="BPM112" s="2"/>
      <c r="BPN112" s="2"/>
      <c r="BPO112" s="2"/>
      <c r="BPP112" s="2"/>
      <c r="BPQ112" s="2"/>
      <c r="BPR112" s="2"/>
      <c r="BPS112" s="2"/>
      <c r="BPT112" s="2"/>
      <c r="BPU112" s="2"/>
      <c r="BPV112" s="2"/>
      <c r="BPW112" s="2"/>
      <c r="BPX112" s="2"/>
      <c r="BPY112" s="2"/>
      <c r="BPZ112" s="2"/>
      <c r="BQA112" s="2"/>
      <c r="BQB112" s="2"/>
      <c r="BQC112" s="2"/>
      <c r="BQD112" s="2"/>
      <c r="BQE112" s="2"/>
      <c r="BQF112" s="2"/>
      <c r="BQG112" s="2"/>
      <c r="BQH112" s="2"/>
      <c r="BQI112" s="2"/>
      <c r="BQJ112" s="2"/>
      <c r="BQK112" s="2"/>
      <c r="BQL112" s="2"/>
      <c r="BQM112" s="2"/>
      <c r="BQN112" s="2"/>
      <c r="BQO112" s="2"/>
      <c r="BQP112" s="2"/>
      <c r="BQQ112" s="2"/>
      <c r="BQR112" s="2"/>
      <c r="BQS112" s="2"/>
      <c r="BQT112" s="2"/>
      <c r="BQU112" s="2"/>
      <c r="BQV112" s="2"/>
      <c r="BQW112" s="2"/>
      <c r="BQX112" s="2"/>
      <c r="BQY112" s="2"/>
      <c r="BQZ112" s="2"/>
      <c r="BRA112" s="2"/>
      <c r="BRB112" s="2"/>
      <c r="BRC112" s="2"/>
      <c r="BRD112" s="2"/>
      <c r="BRE112" s="2"/>
      <c r="BRF112" s="2"/>
      <c r="BRG112" s="2"/>
      <c r="BRH112" s="2"/>
      <c r="BRI112" s="2"/>
      <c r="BRJ112" s="2"/>
      <c r="BRK112" s="2"/>
      <c r="BRL112" s="2"/>
      <c r="BRM112" s="2"/>
      <c r="BRN112" s="2"/>
      <c r="BRO112" s="2"/>
      <c r="BRP112" s="2"/>
      <c r="BRQ112" s="2"/>
      <c r="BRR112" s="2"/>
      <c r="BRS112" s="2"/>
      <c r="BRT112" s="2"/>
      <c r="BRU112" s="2"/>
      <c r="BRV112" s="2"/>
      <c r="BRW112" s="2"/>
      <c r="BRX112" s="2"/>
      <c r="BRY112" s="2"/>
      <c r="BRZ112" s="2"/>
      <c r="BSA112" s="2"/>
      <c r="BSB112" s="2"/>
      <c r="BSC112" s="2"/>
      <c r="BSD112" s="2"/>
      <c r="BSE112" s="2"/>
      <c r="BSF112" s="2"/>
      <c r="BSG112" s="2"/>
      <c r="BSH112" s="2"/>
      <c r="BSI112" s="2"/>
      <c r="BSJ112" s="2"/>
      <c r="BSK112" s="2"/>
      <c r="BSL112" s="2"/>
      <c r="BSM112" s="2"/>
      <c r="BSN112" s="2"/>
      <c r="BSO112" s="2"/>
      <c r="BSP112" s="2"/>
      <c r="BSQ112" s="2"/>
      <c r="BSR112" s="2"/>
      <c r="BSS112" s="2"/>
      <c r="BST112" s="2"/>
      <c r="BSU112" s="2"/>
      <c r="BSV112" s="2"/>
    </row>
    <row r="113" spans="1:1868" s="37" customFormat="1" ht="22.5" customHeight="1">
      <c r="A113" s="319" t="s">
        <v>27</v>
      </c>
      <c r="B113" s="319" t="s">
        <v>34</v>
      </c>
      <c r="C113" s="319" t="s">
        <v>35</v>
      </c>
      <c r="D113" s="319" t="s">
        <v>50</v>
      </c>
      <c r="E113" s="308">
        <v>45292</v>
      </c>
      <c r="F113" s="308"/>
      <c r="G113" s="308">
        <v>45323</v>
      </c>
      <c r="H113" s="308"/>
      <c r="I113" s="308">
        <v>45352</v>
      </c>
      <c r="J113" s="308"/>
      <c r="K113" s="308">
        <v>45383</v>
      </c>
      <c r="L113" s="308"/>
      <c r="M113" s="308">
        <v>45413</v>
      </c>
      <c r="N113" s="308"/>
      <c r="O113" s="308">
        <v>45444</v>
      </c>
      <c r="P113" s="308"/>
      <c r="Q113" s="308">
        <v>45474</v>
      </c>
      <c r="R113" s="308"/>
      <c r="S113" s="308">
        <v>45505</v>
      </c>
      <c r="T113" s="308"/>
      <c r="U113" s="308">
        <v>45536</v>
      </c>
      <c r="V113" s="308"/>
      <c r="W113" s="308">
        <v>45566</v>
      </c>
      <c r="X113" s="308"/>
      <c r="Y113" s="308">
        <v>45597</v>
      </c>
      <c r="Z113" s="308"/>
      <c r="AA113" s="308">
        <v>45627</v>
      </c>
      <c r="AB113" s="308"/>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c r="AMZ113" s="2"/>
      <c r="ANA113" s="2"/>
      <c r="ANB113" s="2"/>
      <c r="ANC113" s="2"/>
      <c r="AND113" s="2"/>
      <c r="ANE113" s="2"/>
      <c r="ANF113" s="2"/>
      <c r="ANG113" s="2"/>
      <c r="ANH113" s="2"/>
      <c r="ANI113" s="2"/>
      <c r="ANJ113" s="2"/>
      <c r="ANK113" s="2"/>
      <c r="ANL113" s="2"/>
      <c r="ANM113" s="2"/>
      <c r="ANN113" s="2"/>
      <c r="ANO113" s="2"/>
      <c r="ANP113" s="2"/>
      <c r="ANQ113" s="2"/>
      <c r="ANR113" s="2"/>
      <c r="ANS113" s="2"/>
      <c r="ANT113" s="2"/>
      <c r="ANU113" s="2"/>
      <c r="ANV113" s="2"/>
      <c r="ANW113" s="2"/>
      <c r="ANX113" s="2"/>
      <c r="ANY113" s="2"/>
      <c r="ANZ113" s="2"/>
      <c r="AOA113" s="2"/>
      <c r="AOB113" s="2"/>
      <c r="AOC113" s="2"/>
      <c r="AOD113" s="2"/>
      <c r="AOE113" s="2"/>
      <c r="AOF113" s="2"/>
      <c r="AOG113" s="2"/>
      <c r="AOH113" s="2"/>
      <c r="AOI113" s="2"/>
      <c r="AOJ113" s="2"/>
      <c r="AOK113" s="2"/>
      <c r="AOL113" s="2"/>
      <c r="AOM113" s="2"/>
      <c r="AON113" s="2"/>
      <c r="AOO113" s="2"/>
      <c r="AOP113" s="2"/>
      <c r="AOQ113" s="2"/>
      <c r="AOR113" s="2"/>
      <c r="AOS113" s="2"/>
      <c r="AOT113" s="2"/>
      <c r="AOU113" s="2"/>
      <c r="AOV113" s="2"/>
      <c r="AOW113" s="2"/>
      <c r="AOX113" s="2"/>
      <c r="AOY113" s="2"/>
      <c r="AOZ113" s="2"/>
      <c r="APA113" s="2"/>
      <c r="APB113" s="2"/>
      <c r="APC113" s="2"/>
      <c r="APD113" s="2"/>
      <c r="APE113" s="2"/>
      <c r="APF113" s="2"/>
      <c r="APG113" s="2"/>
      <c r="APH113" s="2"/>
      <c r="API113" s="2"/>
      <c r="APJ113" s="2"/>
      <c r="APK113" s="2"/>
      <c r="APL113" s="2"/>
      <c r="APM113" s="2"/>
      <c r="APN113" s="2"/>
      <c r="APO113" s="2"/>
      <c r="APP113" s="2"/>
      <c r="APQ113" s="2"/>
      <c r="APR113" s="2"/>
      <c r="APS113" s="2"/>
      <c r="APT113" s="2"/>
      <c r="APU113" s="2"/>
      <c r="APV113" s="2"/>
      <c r="APW113" s="2"/>
      <c r="APX113" s="2"/>
      <c r="APY113" s="2"/>
      <c r="APZ113" s="2"/>
      <c r="AQA113" s="2"/>
      <c r="AQB113" s="2"/>
      <c r="AQC113" s="2"/>
      <c r="AQD113" s="2"/>
      <c r="AQE113" s="2"/>
      <c r="AQF113" s="2"/>
      <c r="AQG113" s="2"/>
      <c r="AQH113" s="2"/>
      <c r="AQI113" s="2"/>
      <c r="AQJ113" s="2"/>
      <c r="AQK113" s="2"/>
      <c r="AQL113" s="2"/>
      <c r="AQM113" s="2"/>
      <c r="AQN113" s="2"/>
      <c r="AQO113" s="2"/>
      <c r="AQP113" s="2"/>
      <c r="AQQ113" s="2"/>
      <c r="AQR113" s="2"/>
      <c r="AQS113" s="2"/>
      <c r="AQT113" s="2"/>
      <c r="AQU113" s="2"/>
      <c r="AQV113" s="2"/>
      <c r="AQW113" s="2"/>
      <c r="AQX113" s="2"/>
      <c r="AQY113" s="2"/>
      <c r="AQZ113" s="2"/>
      <c r="ARA113" s="2"/>
      <c r="ARB113" s="2"/>
      <c r="ARC113" s="2"/>
      <c r="ARD113" s="2"/>
      <c r="ARE113" s="2"/>
      <c r="ARF113" s="2"/>
      <c r="ARG113" s="2"/>
      <c r="ARH113" s="2"/>
      <c r="ARI113" s="2"/>
      <c r="ARJ113" s="2"/>
      <c r="ARK113" s="2"/>
      <c r="ARL113" s="2"/>
      <c r="ARM113" s="2"/>
      <c r="ARN113" s="2"/>
      <c r="ARO113" s="2"/>
      <c r="ARP113" s="2"/>
      <c r="ARQ113" s="2"/>
      <c r="ARR113" s="2"/>
      <c r="ARS113" s="2"/>
      <c r="ART113" s="2"/>
      <c r="ARU113" s="2"/>
      <c r="ARV113" s="2"/>
      <c r="ARW113" s="2"/>
      <c r="ARX113" s="2"/>
      <c r="ARY113" s="2"/>
      <c r="ARZ113" s="2"/>
      <c r="ASA113" s="2"/>
      <c r="ASB113" s="2"/>
      <c r="ASC113" s="2"/>
      <c r="ASD113" s="2"/>
      <c r="ASE113" s="2"/>
      <c r="ASF113" s="2"/>
      <c r="ASG113" s="2"/>
      <c r="ASH113" s="2"/>
      <c r="ASI113" s="2"/>
      <c r="ASJ113" s="2"/>
      <c r="ASK113" s="2"/>
      <c r="ASL113" s="2"/>
      <c r="ASM113" s="2"/>
      <c r="ASN113" s="2"/>
      <c r="ASO113" s="2"/>
      <c r="ASP113" s="2"/>
      <c r="ASQ113" s="2"/>
      <c r="ASR113" s="2"/>
      <c r="ASS113" s="2"/>
      <c r="AST113" s="2"/>
      <c r="ASU113" s="2"/>
      <c r="ASV113" s="2"/>
      <c r="ASW113" s="2"/>
      <c r="ASX113" s="2"/>
      <c r="ASY113" s="2"/>
      <c r="ASZ113" s="2"/>
      <c r="ATA113" s="2"/>
      <c r="ATB113" s="2"/>
      <c r="ATC113" s="2"/>
      <c r="ATD113" s="2"/>
      <c r="ATE113" s="2"/>
      <c r="ATF113" s="2"/>
      <c r="ATG113" s="2"/>
      <c r="ATH113" s="2"/>
      <c r="ATI113" s="2"/>
      <c r="ATJ113" s="2"/>
      <c r="ATK113" s="2"/>
      <c r="ATL113" s="2"/>
      <c r="ATM113" s="2"/>
      <c r="ATN113" s="2"/>
      <c r="ATO113" s="2"/>
      <c r="ATP113" s="2"/>
      <c r="ATQ113" s="2"/>
      <c r="ATR113" s="2"/>
      <c r="ATS113" s="2"/>
      <c r="ATT113" s="2"/>
      <c r="ATU113" s="2"/>
      <c r="ATV113" s="2"/>
      <c r="ATW113" s="2"/>
      <c r="ATX113" s="2"/>
      <c r="ATY113" s="2"/>
      <c r="ATZ113" s="2"/>
      <c r="AUA113" s="2"/>
      <c r="AUB113" s="2"/>
      <c r="AUC113" s="2"/>
      <c r="AUD113" s="2"/>
      <c r="AUE113" s="2"/>
      <c r="AUF113" s="2"/>
      <c r="AUG113" s="2"/>
      <c r="AUH113" s="2"/>
      <c r="AUI113" s="2"/>
      <c r="AUJ113" s="2"/>
      <c r="AUK113" s="2"/>
      <c r="AUL113" s="2"/>
      <c r="AUM113" s="2"/>
      <c r="AUN113" s="2"/>
      <c r="AUO113" s="2"/>
      <c r="AUP113" s="2"/>
      <c r="AUQ113" s="2"/>
      <c r="AUR113" s="2"/>
      <c r="AUS113" s="2"/>
      <c r="AUT113" s="2"/>
      <c r="AUU113" s="2"/>
      <c r="AUV113" s="2"/>
      <c r="AUW113" s="2"/>
      <c r="AUX113" s="2"/>
      <c r="AUY113" s="2"/>
      <c r="AUZ113" s="2"/>
      <c r="AVA113" s="2"/>
      <c r="AVB113" s="2"/>
      <c r="AVC113" s="2"/>
      <c r="AVD113" s="2"/>
      <c r="AVE113" s="2"/>
      <c r="AVF113" s="2"/>
      <c r="AVG113" s="2"/>
      <c r="AVH113" s="2"/>
      <c r="AVI113" s="2"/>
      <c r="AVJ113" s="2"/>
      <c r="AVK113" s="2"/>
      <c r="AVL113" s="2"/>
      <c r="AVM113" s="2"/>
      <c r="AVN113" s="2"/>
      <c r="AVO113" s="2"/>
      <c r="AVP113" s="2"/>
      <c r="AVQ113" s="2"/>
      <c r="AVR113" s="2"/>
      <c r="AVS113" s="2"/>
      <c r="AVT113" s="2"/>
      <c r="AVU113" s="2"/>
      <c r="AVV113" s="2"/>
      <c r="AVW113" s="2"/>
      <c r="AVX113" s="2"/>
      <c r="AVY113" s="2"/>
      <c r="AVZ113" s="2"/>
      <c r="AWA113" s="2"/>
      <c r="AWB113" s="2"/>
      <c r="AWC113" s="2"/>
      <c r="AWD113" s="2"/>
      <c r="AWE113" s="2"/>
      <c r="AWF113" s="2"/>
      <c r="AWG113" s="2"/>
      <c r="AWH113" s="2"/>
      <c r="AWI113" s="2"/>
      <c r="AWJ113" s="2"/>
      <c r="AWK113" s="2"/>
      <c r="AWL113" s="2"/>
      <c r="AWM113" s="2"/>
      <c r="AWN113" s="2"/>
      <c r="AWO113" s="2"/>
      <c r="AWP113" s="2"/>
      <c r="AWQ113" s="2"/>
      <c r="AWR113" s="2"/>
      <c r="AWS113" s="2"/>
      <c r="AWT113" s="2"/>
      <c r="AWU113" s="2"/>
      <c r="AWV113" s="2"/>
      <c r="AWW113" s="2"/>
      <c r="AWX113" s="2"/>
      <c r="AWY113" s="2"/>
      <c r="AWZ113" s="2"/>
      <c r="AXA113" s="2"/>
      <c r="AXB113" s="2"/>
      <c r="AXC113" s="2"/>
      <c r="AXD113" s="2"/>
      <c r="AXE113" s="2"/>
      <c r="AXF113" s="2"/>
      <c r="AXG113" s="2"/>
      <c r="AXH113" s="2"/>
      <c r="AXI113" s="2"/>
      <c r="AXJ113" s="2"/>
      <c r="AXK113" s="2"/>
      <c r="AXL113" s="2"/>
      <c r="AXM113" s="2"/>
      <c r="AXN113" s="2"/>
      <c r="AXO113" s="2"/>
      <c r="AXP113" s="2"/>
      <c r="AXQ113" s="2"/>
      <c r="AXR113" s="2"/>
      <c r="AXS113" s="2"/>
      <c r="AXT113" s="2"/>
      <c r="AXU113" s="2"/>
      <c r="AXV113" s="2"/>
      <c r="AXW113" s="2"/>
      <c r="AXX113" s="2"/>
      <c r="AXY113" s="2"/>
      <c r="AXZ113" s="2"/>
      <c r="AYA113" s="2"/>
      <c r="AYB113" s="2"/>
      <c r="AYC113" s="2"/>
      <c r="AYD113" s="2"/>
      <c r="AYE113" s="2"/>
      <c r="AYF113" s="2"/>
      <c r="AYG113" s="2"/>
      <c r="AYH113" s="2"/>
      <c r="AYI113" s="2"/>
      <c r="AYJ113" s="2"/>
      <c r="AYK113" s="2"/>
      <c r="AYL113" s="2"/>
      <c r="AYM113" s="2"/>
      <c r="AYN113" s="2"/>
      <c r="AYO113" s="2"/>
      <c r="AYP113" s="2"/>
      <c r="AYQ113" s="2"/>
      <c r="AYR113" s="2"/>
      <c r="AYS113" s="2"/>
      <c r="AYT113" s="2"/>
      <c r="AYU113" s="2"/>
      <c r="AYV113" s="2"/>
      <c r="AYW113" s="2"/>
      <c r="AYX113" s="2"/>
      <c r="AYY113" s="2"/>
      <c r="AYZ113" s="2"/>
      <c r="AZA113" s="2"/>
      <c r="AZB113" s="2"/>
      <c r="AZC113" s="2"/>
      <c r="AZD113" s="2"/>
      <c r="AZE113" s="2"/>
      <c r="AZF113" s="2"/>
      <c r="AZG113" s="2"/>
      <c r="AZH113" s="2"/>
      <c r="AZI113" s="2"/>
      <c r="AZJ113" s="2"/>
      <c r="AZK113" s="2"/>
      <c r="AZL113" s="2"/>
      <c r="AZM113" s="2"/>
      <c r="AZN113" s="2"/>
      <c r="AZO113" s="2"/>
      <c r="AZP113" s="2"/>
      <c r="AZQ113" s="2"/>
      <c r="AZR113" s="2"/>
      <c r="AZS113" s="2"/>
      <c r="AZT113" s="2"/>
      <c r="AZU113" s="2"/>
      <c r="AZV113" s="2"/>
      <c r="AZW113" s="2"/>
      <c r="AZX113" s="2"/>
      <c r="AZY113" s="2"/>
      <c r="AZZ113" s="2"/>
      <c r="BAA113" s="2"/>
      <c r="BAB113" s="2"/>
      <c r="BAC113" s="2"/>
      <c r="BAD113" s="2"/>
      <c r="BAE113" s="2"/>
      <c r="BAF113" s="2"/>
      <c r="BAG113" s="2"/>
      <c r="BAH113" s="2"/>
      <c r="BAI113" s="2"/>
      <c r="BAJ113" s="2"/>
      <c r="BAK113" s="2"/>
      <c r="BAL113" s="2"/>
      <c r="BAM113" s="2"/>
      <c r="BAN113" s="2"/>
      <c r="BAO113" s="2"/>
      <c r="BAP113" s="2"/>
      <c r="BAQ113" s="2"/>
      <c r="BAR113" s="2"/>
      <c r="BAS113" s="2"/>
      <c r="BAT113" s="2"/>
      <c r="BAU113" s="2"/>
      <c r="BAV113" s="2"/>
      <c r="BAW113" s="2"/>
      <c r="BAX113" s="2"/>
      <c r="BAY113" s="2"/>
      <c r="BAZ113" s="2"/>
      <c r="BBA113" s="2"/>
      <c r="BBB113" s="2"/>
      <c r="BBC113" s="2"/>
      <c r="BBD113" s="2"/>
      <c r="BBE113" s="2"/>
      <c r="BBF113" s="2"/>
      <c r="BBG113" s="2"/>
      <c r="BBH113" s="2"/>
      <c r="BBI113" s="2"/>
      <c r="BBJ113" s="2"/>
      <c r="BBK113" s="2"/>
      <c r="BBL113" s="2"/>
      <c r="BBM113" s="2"/>
      <c r="BBN113" s="2"/>
      <c r="BBO113" s="2"/>
      <c r="BBP113" s="2"/>
      <c r="BBQ113" s="2"/>
      <c r="BBR113" s="2"/>
      <c r="BBS113" s="2"/>
      <c r="BBT113" s="2"/>
      <c r="BBU113" s="2"/>
      <c r="BBV113" s="2"/>
      <c r="BBW113" s="2"/>
      <c r="BBX113" s="2"/>
      <c r="BBY113" s="2"/>
      <c r="BBZ113" s="2"/>
      <c r="BCA113" s="2"/>
      <c r="BCB113" s="2"/>
      <c r="BCC113" s="2"/>
      <c r="BCD113" s="2"/>
      <c r="BCE113" s="2"/>
      <c r="BCF113" s="2"/>
      <c r="BCG113" s="2"/>
      <c r="BCH113" s="2"/>
      <c r="BCI113" s="2"/>
      <c r="BCJ113" s="2"/>
      <c r="BCK113" s="2"/>
      <c r="BCL113" s="2"/>
      <c r="BCM113" s="2"/>
      <c r="BCN113" s="2"/>
      <c r="BCO113" s="2"/>
      <c r="BCP113" s="2"/>
      <c r="BCQ113" s="2"/>
      <c r="BCR113" s="2"/>
      <c r="BCS113" s="2"/>
      <c r="BCT113" s="2"/>
      <c r="BCU113" s="2"/>
      <c r="BCV113" s="2"/>
      <c r="BCW113" s="2"/>
      <c r="BCX113" s="2"/>
      <c r="BCY113" s="2"/>
      <c r="BCZ113" s="2"/>
      <c r="BDA113" s="2"/>
      <c r="BDB113" s="2"/>
      <c r="BDC113" s="2"/>
      <c r="BDD113" s="2"/>
      <c r="BDE113" s="2"/>
      <c r="BDF113" s="2"/>
      <c r="BDG113" s="2"/>
      <c r="BDH113" s="2"/>
      <c r="BDI113" s="2"/>
      <c r="BDJ113" s="2"/>
      <c r="BDK113" s="2"/>
      <c r="BDL113" s="2"/>
      <c r="BDM113" s="2"/>
      <c r="BDN113" s="2"/>
      <c r="BDO113" s="2"/>
      <c r="BDP113" s="2"/>
      <c r="BDQ113" s="2"/>
      <c r="BDR113" s="2"/>
      <c r="BDS113" s="2"/>
      <c r="BDT113" s="2"/>
      <c r="BDU113" s="2"/>
      <c r="BDV113" s="2"/>
      <c r="BDW113" s="2"/>
      <c r="BDX113" s="2"/>
      <c r="BDY113" s="2"/>
      <c r="BDZ113" s="2"/>
      <c r="BEA113" s="2"/>
      <c r="BEB113" s="2"/>
      <c r="BEC113" s="2"/>
      <c r="BED113" s="2"/>
      <c r="BEE113" s="2"/>
      <c r="BEF113" s="2"/>
      <c r="BEG113" s="2"/>
      <c r="BEH113" s="2"/>
      <c r="BEI113" s="2"/>
      <c r="BEJ113" s="2"/>
      <c r="BEK113" s="2"/>
      <c r="BEL113" s="2"/>
      <c r="BEM113" s="2"/>
      <c r="BEN113" s="2"/>
      <c r="BEO113" s="2"/>
      <c r="BEP113" s="2"/>
      <c r="BEQ113" s="2"/>
      <c r="BER113" s="2"/>
      <c r="BES113" s="2"/>
      <c r="BET113" s="2"/>
      <c r="BEU113" s="2"/>
      <c r="BEV113" s="2"/>
      <c r="BEW113" s="2"/>
      <c r="BEX113" s="2"/>
      <c r="BEY113" s="2"/>
      <c r="BEZ113" s="2"/>
      <c r="BFA113" s="2"/>
      <c r="BFB113" s="2"/>
      <c r="BFC113" s="2"/>
      <c r="BFD113" s="2"/>
      <c r="BFE113" s="2"/>
      <c r="BFF113" s="2"/>
      <c r="BFG113" s="2"/>
      <c r="BFH113" s="2"/>
      <c r="BFI113" s="2"/>
      <c r="BFJ113" s="2"/>
      <c r="BFK113" s="2"/>
      <c r="BFL113" s="2"/>
      <c r="BFM113" s="2"/>
      <c r="BFN113" s="2"/>
      <c r="BFO113" s="2"/>
      <c r="BFP113" s="2"/>
      <c r="BFQ113" s="2"/>
      <c r="BFR113" s="2"/>
      <c r="BFS113" s="2"/>
      <c r="BFT113" s="2"/>
      <c r="BFU113" s="2"/>
      <c r="BFV113" s="2"/>
      <c r="BFW113" s="2"/>
      <c r="BFX113" s="2"/>
      <c r="BFY113" s="2"/>
      <c r="BFZ113" s="2"/>
      <c r="BGA113" s="2"/>
      <c r="BGB113" s="2"/>
      <c r="BGC113" s="2"/>
      <c r="BGD113" s="2"/>
      <c r="BGE113" s="2"/>
      <c r="BGF113" s="2"/>
      <c r="BGG113" s="2"/>
      <c r="BGH113" s="2"/>
      <c r="BGI113" s="2"/>
      <c r="BGJ113" s="2"/>
      <c r="BGK113" s="2"/>
      <c r="BGL113" s="2"/>
      <c r="BGM113" s="2"/>
      <c r="BGN113" s="2"/>
      <c r="BGO113" s="2"/>
      <c r="BGP113" s="2"/>
      <c r="BGQ113" s="2"/>
      <c r="BGR113" s="2"/>
      <c r="BGS113" s="2"/>
      <c r="BGT113" s="2"/>
      <c r="BGU113" s="2"/>
      <c r="BGV113" s="2"/>
      <c r="BGW113" s="2"/>
      <c r="BGX113" s="2"/>
      <c r="BGY113" s="2"/>
      <c r="BGZ113" s="2"/>
      <c r="BHA113" s="2"/>
      <c r="BHB113" s="2"/>
      <c r="BHC113" s="2"/>
      <c r="BHD113" s="2"/>
      <c r="BHE113" s="2"/>
      <c r="BHF113" s="2"/>
      <c r="BHG113" s="2"/>
      <c r="BHH113" s="2"/>
      <c r="BHI113" s="2"/>
      <c r="BHJ113" s="2"/>
      <c r="BHK113" s="2"/>
      <c r="BHL113" s="2"/>
      <c r="BHM113" s="2"/>
      <c r="BHN113" s="2"/>
      <c r="BHO113" s="2"/>
      <c r="BHP113" s="2"/>
      <c r="BHQ113" s="2"/>
      <c r="BHR113" s="2"/>
      <c r="BHS113" s="2"/>
      <c r="BHT113" s="2"/>
      <c r="BHU113" s="2"/>
      <c r="BHV113" s="2"/>
      <c r="BHW113" s="2"/>
      <c r="BHX113" s="2"/>
      <c r="BHY113" s="2"/>
      <c r="BHZ113" s="2"/>
      <c r="BIA113" s="2"/>
      <c r="BIB113" s="2"/>
      <c r="BIC113" s="2"/>
      <c r="BID113" s="2"/>
      <c r="BIE113" s="2"/>
      <c r="BIF113" s="2"/>
      <c r="BIG113" s="2"/>
      <c r="BIH113" s="2"/>
      <c r="BII113" s="2"/>
      <c r="BIJ113" s="2"/>
      <c r="BIK113" s="2"/>
      <c r="BIL113" s="2"/>
      <c r="BIM113" s="2"/>
      <c r="BIN113" s="2"/>
      <c r="BIO113" s="2"/>
      <c r="BIP113" s="2"/>
      <c r="BIQ113" s="2"/>
      <c r="BIR113" s="2"/>
      <c r="BIS113" s="2"/>
      <c r="BIT113" s="2"/>
      <c r="BIU113" s="2"/>
      <c r="BIV113" s="2"/>
      <c r="BIW113" s="2"/>
      <c r="BIX113" s="2"/>
      <c r="BIY113" s="2"/>
      <c r="BIZ113" s="2"/>
      <c r="BJA113" s="2"/>
      <c r="BJB113" s="2"/>
      <c r="BJC113" s="2"/>
      <c r="BJD113" s="2"/>
      <c r="BJE113" s="2"/>
      <c r="BJF113" s="2"/>
      <c r="BJG113" s="2"/>
      <c r="BJH113" s="2"/>
      <c r="BJI113" s="2"/>
      <c r="BJJ113" s="2"/>
      <c r="BJK113" s="2"/>
      <c r="BJL113" s="2"/>
      <c r="BJM113" s="2"/>
      <c r="BJN113" s="2"/>
      <c r="BJO113" s="2"/>
      <c r="BJP113" s="2"/>
      <c r="BJQ113" s="2"/>
      <c r="BJR113" s="2"/>
      <c r="BJS113" s="2"/>
      <c r="BJT113" s="2"/>
      <c r="BJU113" s="2"/>
      <c r="BJV113" s="2"/>
      <c r="BJW113" s="2"/>
      <c r="BJX113" s="2"/>
      <c r="BJY113" s="2"/>
      <c r="BJZ113" s="2"/>
      <c r="BKA113" s="2"/>
      <c r="BKB113" s="2"/>
      <c r="BKC113" s="2"/>
      <c r="BKD113" s="2"/>
      <c r="BKE113" s="2"/>
      <c r="BKF113" s="2"/>
      <c r="BKG113" s="2"/>
      <c r="BKH113" s="2"/>
      <c r="BKI113" s="2"/>
      <c r="BKJ113" s="2"/>
      <c r="BKK113" s="2"/>
      <c r="BKL113" s="2"/>
      <c r="BKM113" s="2"/>
      <c r="BKN113" s="2"/>
      <c r="BKO113" s="2"/>
      <c r="BKP113" s="2"/>
      <c r="BKQ113" s="2"/>
      <c r="BKR113" s="2"/>
      <c r="BKS113" s="2"/>
      <c r="BKT113" s="2"/>
      <c r="BKU113" s="2"/>
      <c r="BKV113" s="2"/>
      <c r="BKW113" s="2"/>
      <c r="BKX113" s="2"/>
      <c r="BKY113" s="2"/>
      <c r="BKZ113" s="2"/>
      <c r="BLA113" s="2"/>
      <c r="BLB113" s="2"/>
      <c r="BLC113" s="2"/>
      <c r="BLD113" s="2"/>
      <c r="BLE113" s="2"/>
      <c r="BLF113" s="2"/>
      <c r="BLG113" s="2"/>
      <c r="BLH113" s="2"/>
      <c r="BLI113" s="2"/>
      <c r="BLJ113" s="2"/>
      <c r="BLK113" s="2"/>
      <c r="BLL113" s="2"/>
      <c r="BLM113" s="2"/>
      <c r="BLN113" s="2"/>
      <c r="BLO113" s="2"/>
      <c r="BLP113" s="2"/>
      <c r="BLQ113" s="2"/>
      <c r="BLR113" s="2"/>
      <c r="BLS113" s="2"/>
      <c r="BLT113" s="2"/>
      <c r="BLU113" s="2"/>
      <c r="BLV113" s="2"/>
      <c r="BLW113" s="2"/>
      <c r="BLX113" s="2"/>
      <c r="BLY113" s="2"/>
      <c r="BLZ113" s="2"/>
      <c r="BMA113" s="2"/>
      <c r="BMB113" s="2"/>
      <c r="BMC113" s="2"/>
      <c r="BMD113" s="2"/>
      <c r="BME113" s="2"/>
      <c r="BMF113" s="2"/>
      <c r="BMG113" s="2"/>
      <c r="BMH113" s="2"/>
      <c r="BMI113" s="2"/>
      <c r="BMJ113" s="2"/>
      <c r="BMK113" s="2"/>
      <c r="BML113" s="2"/>
      <c r="BMM113" s="2"/>
      <c r="BMN113" s="2"/>
      <c r="BMO113" s="2"/>
      <c r="BMP113" s="2"/>
      <c r="BMQ113" s="2"/>
      <c r="BMR113" s="2"/>
      <c r="BMS113" s="2"/>
      <c r="BMT113" s="2"/>
      <c r="BMU113" s="2"/>
      <c r="BMV113" s="2"/>
      <c r="BMW113" s="2"/>
      <c r="BMX113" s="2"/>
      <c r="BMY113" s="2"/>
      <c r="BMZ113" s="2"/>
      <c r="BNA113" s="2"/>
      <c r="BNB113" s="2"/>
      <c r="BNC113" s="2"/>
      <c r="BND113" s="2"/>
      <c r="BNE113" s="2"/>
      <c r="BNF113" s="2"/>
      <c r="BNG113" s="2"/>
      <c r="BNH113" s="2"/>
      <c r="BNI113" s="2"/>
      <c r="BNJ113" s="2"/>
      <c r="BNK113" s="2"/>
      <c r="BNL113" s="2"/>
      <c r="BNM113" s="2"/>
      <c r="BNN113" s="2"/>
      <c r="BNO113" s="2"/>
      <c r="BNP113" s="2"/>
      <c r="BNQ113" s="2"/>
      <c r="BNR113" s="2"/>
      <c r="BNS113" s="2"/>
      <c r="BNT113" s="2"/>
      <c r="BNU113" s="2"/>
      <c r="BNV113" s="2"/>
      <c r="BNW113" s="2"/>
      <c r="BNX113" s="2"/>
      <c r="BNY113" s="2"/>
      <c r="BNZ113" s="2"/>
      <c r="BOA113" s="2"/>
      <c r="BOB113" s="2"/>
      <c r="BOC113" s="2"/>
      <c r="BOD113" s="2"/>
      <c r="BOE113" s="2"/>
      <c r="BOF113" s="2"/>
      <c r="BOG113" s="2"/>
      <c r="BOH113" s="2"/>
      <c r="BOI113" s="2"/>
      <c r="BOJ113" s="2"/>
      <c r="BOK113" s="2"/>
      <c r="BOL113" s="2"/>
      <c r="BOM113" s="2"/>
      <c r="BON113" s="2"/>
      <c r="BOO113" s="2"/>
      <c r="BOP113" s="2"/>
      <c r="BOQ113" s="2"/>
      <c r="BOR113" s="2"/>
      <c r="BOS113" s="2"/>
      <c r="BOT113" s="2"/>
      <c r="BOU113" s="2"/>
      <c r="BOV113" s="2"/>
      <c r="BOW113" s="2"/>
      <c r="BOX113" s="2"/>
      <c r="BOY113" s="2"/>
      <c r="BOZ113" s="2"/>
      <c r="BPA113" s="2"/>
      <c r="BPB113" s="2"/>
      <c r="BPC113" s="2"/>
      <c r="BPD113" s="2"/>
      <c r="BPE113" s="2"/>
      <c r="BPF113" s="2"/>
      <c r="BPG113" s="2"/>
      <c r="BPH113" s="2"/>
      <c r="BPI113" s="2"/>
      <c r="BPJ113" s="2"/>
      <c r="BPK113" s="2"/>
      <c r="BPL113" s="2"/>
      <c r="BPM113" s="2"/>
      <c r="BPN113" s="2"/>
      <c r="BPO113" s="2"/>
      <c r="BPP113" s="2"/>
      <c r="BPQ113" s="2"/>
      <c r="BPR113" s="2"/>
      <c r="BPS113" s="2"/>
      <c r="BPT113" s="2"/>
      <c r="BPU113" s="2"/>
      <c r="BPV113" s="2"/>
      <c r="BPW113" s="2"/>
      <c r="BPX113" s="2"/>
      <c r="BPY113" s="2"/>
      <c r="BPZ113" s="2"/>
      <c r="BQA113" s="2"/>
      <c r="BQB113" s="2"/>
      <c r="BQC113" s="2"/>
      <c r="BQD113" s="2"/>
      <c r="BQE113" s="2"/>
      <c r="BQF113" s="2"/>
      <c r="BQG113" s="2"/>
      <c r="BQH113" s="2"/>
      <c r="BQI113" s="2"/>
      <c r="BQJ113" s="2"/>
      <c r="BQK113" s="2"/>
      <c r="BQL113" s="2"/>
      <c r="BQM113" s="2"/>
      <c r="BQN113" s="2"/>
      <c r="BQO113" s="2"/>
      <c r="BQP113" s="2"/>
      <c r="BQQ113" s="2"/>
      <c r="BQR113" s="2"/>
      <c r="BQS113" s="2"/>
      <c r="BQT113" s="2"/>
      <c r="BQU113" s="2"/>
      <c r="BQV113" s="2"/>
      <c r="BQW113" s="2"/>
      <c r="BQX113" s="2"/>
      <c r="BQY113" s="2"/>
      <c r="BQZ113" s="2"/>
      <c r="BRA113" s="2"/>
      <c r="BRB113" s="2"/>
      <c r="BRC113" s="2"/>
      <c r="BRD113" s="2"/>
      <c r="BRE113" s="2"/>
      <c r="BRF113" s="2"/>
      <c r="BRG113" s="2"/>
      <c r="BRH113" s="2"/>
      <c r="BRI113" s="2"/>
      <c r="BRJ113" s="2"/>
      <c r="BRK113" s="2"/>
      <c r="BRL113" s="2"/>
      <c r="BRM113" s="2"/>
      <c r="BRN113" s="2"/>
      <c r="BRO113" s="2"/>
      <c r="BRP113" s="2"/>
      <c r="BRQ113" s="2"/>
      <c r="BRR113" s="2"/>
      <c r="BRS113" s="2"/>
      <c r="BRT113" s="2"/>
      <c r="BRU113" s="2"/>
      <c r="BRV113" s="2"/>
      <c r="BRW113" s="2"/>
      <c r="BRX113" s="2"/>
      <c r="BRY113" s="2"/>
      <c r="BRZ113" s="2"/>
      <c r="BSA113" s="2"/>
      <c r="BSB113" s="2"/>
      <c r="BSC113" s="2"/>
      <c r="BSD113" s="2"/>
      <c r="BSE113" s="2"/>
      <c r="BSF113" s="2"/>
      <c r="BSG113" s="2"/>
      <c r="BSH113" s="2"/>
      <c r="BSI113" s="2"/>
      <c r="BSJ113" s="2"/>
      <c r="BSK113" s="2"/>
      <c r="BSL113" s="2"/>
      <c r="BSM113" s="2"/>
      <c r="BSN113" s="2"/>
      <c r="BSO113" s="2"/>
      <c r="BSP113" s="2"/>
      <c r="BSQ113" s="2"/>
      <c r="BSR113" s="2"/>
      <c r="BSS113" s="2"/>
      <c r="BST113" s="2"/>
      <c r="BSU113" s="2"/>
      <c r="BSV113" s="2"/>
    </row>
    <row r="114" spans="1:1868" s="33" customFormat="1" ht="22.5" customHeight="1">
      <c r="A114" s="319"/>
      <c r="B114" s="319"/>
      <c r="C114" s="319"/>
      <c r="D114" s="319"/>
      <c r="E114" s="38" t="s">
        <v>97</v>
      </c>
      <c r="F114" s="38" t="s">
        <v>32</v>
      </c>
      <c r="G114" s="38" t="s">
        <v>97</v>
      </c>
      <c r="H114" s="38" t="s">
        <v>32</v>
      </c>
      <c r="I114" s="38" t="s">
        <v>97</v>
      </c>
      <c r="J114" s="38" t="s">
        <v>32</v>
      </c>
      <c r="K114" s="38" t="s">
        <v>97</v>
      </c>
      <c r="L114" s="38" t="s">
        <v>32</v>
      </c>
      <c r="M114" s="38" t="s">
        <v>97</v>
      </c>
      <c r="N114" s="38" t="s">
        <v>32</v>
      </c>
      <c r="O114" s="38" t="s">
        <v>97</v>
      </c>
      <c r="P114" s="38" t="s">
        <v>32</v>
      </c>
      <c r="Q114" s="38" t="s">
        <v>97</v>
      </c>
      <c r="R114" s="38" t="s">
        <v>32</v>
      </c>
      <c r="S114" s="38" t="s">
        <v>97</v>
      </c>
      <c r="T114" s="38" t="s">
        <v>32</v>
      </c>
      <c r="U114" s="38" t="s">
        <v>97</v>
      </c>
      <c r="V114" s="38" t="s">
        <v>32</v>
      </c>
      <c r="W114" s="38" t="s">
        <v>97</v>
      </c>
      <c r="X114" s="38" t="s">
        <v>32</v>
      </c>
      <c r="Y114" s="38" t="s">
        <v>97</v>
      </c>
      <c r="Z114" s="38" t="s">
        <v>32</v>
      </c>
      <c r="AA114" s="38" t="s">
        <v>97</v>
      </c>
      <c r="AB114" s="38" t="s">
        <v>32</v>
      </c>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c r="AMS114" s="2"/>
      <c r="AMT114" s="2"/>
      <c r="AMU114" s="2"/>
      <c r="AMV114" s="2"/>
      <c r="AMW114" s="2"/>
      <c r="AMX114" s="2"/>
      <c r="AMY114" s="2"/>
      <c r="AMZ114" s="2"/>
      <c r="ANA114" s="2"/>
      <c r="ANB114" s="2"/>
      <c r="ANC114" s="2"/>
      <c r="AND114" s="2"/>
      <c r="ANE114" s="2"/>
      <c r="ANF114" s="2"/>
      <c r="ANG114" s="2"/>
      <c r="ANH114" s="2"/>
      <c r="ANI114" s="2"/>
      <c r="ANJ114" s="2"/>
      <c r="ANK114" s="2"/>
      <c r="ANL114" s="2"/>
      <c r="ANM114" s="2"/>
      <c r="ANN114" s="2"/>
      <c r="ANO114" s="2"/>
      <c r="ANP114" s="2"/>
      <c r="ANQ114" s="2"/>
      <c r="ANR114" s="2"/>
      <c r="ANS114" s="2"/>
      <c r="ANT114" s="2"/>
      <c r="ANU114" s="2"/>
      <c r="ANV114" s="2"/>
      <c r="ANW114" s="2"/>
      <c r="ANX114" s="2"/>
      <c r="ANY114" s="2"/>
      <c r="ANZ114" s="2"/>
      <c r="AOA114" s="2"/>
      <c r="AOB114" s="2"/>
      <c r="AOC114" s="2"/>
      <c r="AOD114" s="2"/>
      <c r="AOE114" s="2"/>
      <c r="AOF114" s="2"/>
      <c r="AOG114" s="2"/>
      <c r="AOH114" s="2"/>
      <c r="AOI114" s="2"/>
      <c r="AOJ114" s="2"/>
      <c r="AOK114" s="2"/>
      <c r="AOL114" s="2"/>
      <c r="AOM114" s="2"/>
      <c r="AON114" s="2"/>
      <c r="AOO114" s="2"/>
      <c r="AOP114" s="2"/>
      <c r="AOQ114" s="2"/>
      <c r="AOR114" s="2"/>
      <c r="AOS114" s="2"/>
      <c r="AOT114" s="2"/>
      <c r="AOU114" s="2"/>
      <c r="AOV114" s="2"/>
      <c r="AOW114" s="2"/>
      <c r="AOX114" s="2"/>
      <c r="AOY114" s="2"/>
      <c r="AOZ114" s="2"/>
      <c r="APA114" s="2"/>
      <c r="APB114" s="2"/>
      <c r="APC114" s="2"/>
      <c r="APD114" s="2"/>
      <c r="APE114" s="2"/>
      <c r="APF114" s="2"/>
      <c r="APG114" s="2"/>
      <c r="APH114" s="2"/>
      <c r="API114" s="2"/>
      <c r="APJ114" s="2"/>
      <c r="APK114" s="2"/>
      <c r="APL114" s="2"/>
      <c r="APM114" s="2"/>
      <c r="APN114" s="2"/>
      <c r="APO114" s="2"/>
      <c r="APP114" s="2"/>
      <c r="APQ114" s="2"/>
      <c r="APR114" s="2"/>
      <c r="APS114" s="2"/>
      <c r="APT114" s="2"/>
      <c r="APU114" s="2"/>
      <c r="APV114" s="2"/>
      <c r="APW114" s="2"/>
      <c r="APX114" s="2"/>
      <c r="APY114" s="2"/>
      <c r="APZ114" s="2"/>
      <c r="AQA114" s="2"/>
      <c r="AQB114" s="2"/>
      <c r="AQC114" s="2"/>
      <c r="AQD114" s="2"/>
      <c r="AQE114" s="2"/>
      <c r="AQF114" s="2"/>
      <c r="AQG114" s="2"/>
      <c r="AQH114" s="2"/>
      <c r="AQI114" s="2"/>
      <c r="AQJ114" s="2"/>
      <c r="AQK114" s="2"/>
      <c r="AQL114" s="2"/>
      <c r="AQM114" s="2"/>
      <c r="AQN114" s="2"/>
      <c r="AQO114" s="2"/>
      <c r="AQP114" s="2"/>
      <c r="AQQ114" s="2"/>
      <c r="AQR114" s="2"/>
      <c r="AQS114" s="2"/>
      <c r="AQT114" s="2"/>
      <c r="AQU114" s="2"/>
      <c r="AQV114" s="2"/>
      <c r="AQW114" s="2"/>
      <c r="AQX114" s="2"/>
      <c r="AQY114" s="2"/>
      <c r="AQZ114" s="2"/>
      <c r="ARA114" s="2"/>
      <c r="ARB114" s="2"/>
      <c r="ARC114" s="2"/>
      <c r="ARD114" s="2"/>
      <c r="ARE114" s="2"/>
      <c r="ARF114" s="2"/>
      <c r="ARG114" s="2"/>
      <c r="ARH114" s="2"/>
      <c r="ARI114" s="2"/>
      <c r="ARJ114" s="2"/>
      <c r="ARK114" s="2"/>
      <c r="ARL114" s="2"/>
      <c r="ARM114" s="2"/>
      <c r="ARN114" s="2"/>
      <c r="ARO114" s="2"/>
      <c r="ARP114" s="2"/>
      <c r="ARQ114" s="2"/>
      <c r="ARR114" s="2"/>
      <c r="ARS114" s="2"/>
      <c r="ART114" s="2"/>
      <c r="ARU114" s="2"/>
      <c r="ARV114" s="2"/>
      <c r="ARW114" s="2"/>
      <c r="ARX114" s="2"/>
      <c r="ARY114" s="2"/>
      <c r="ARZ114" s="2"/>
      <c r="ASA114" s="2"/>
      <c r="ASB114" s="2"/>
      <c r="ASC114" s="2"/>
      <c r="ASD114" s="2"/>
      <c r="ASE114" s="2"/>
      <c r="ASF114" s="2"/>
      <c r="ASG114" s="2"/>
      <c r="ASH114" s="2"/>
      <c r="ASI114" s="2"/>
      <c r="ASJ114" s="2"/>
      <c r="ASK114" s="2"/>
      <c r="ASL114" s="2"/>
      <c r="ASM114" s="2"/>
      <c r="ASN114" s="2"/>
      <c r="ASO114" s="2"/>
      <c r="ASP114" s="2"/>
      <c r="ASQ114" s="2"/>
      <c r="ASR114" s="2"/>
      <c r="ASS114" s="2"/>
      <c r="AST114" s="2"/>
      <c r="ASU114" s="2"/>
      <c r="ASV114" s="2"/>
      <c r="ASW114" s="2"/>
      <c r="ASX114" s="2"/>
      <c r="ASY114" s="2"/>
      <c r="ASZ114" s="2"/>
      <c r="ATA114" s="2"/>
      <c r="ATB114" s="2"/>
      <c r="ATC114" s="2"/>
      <c r="ATD114" s="2"/>
      <c r="ATE114" s="2"/>
      <c r="ATF114" s="2"/>
      <c r="ATG114" s="2"/>
      <c r="ATH114" s="2"/>
      <c r="ATI114" s="2"/>
      <c r="ATJ114" s="2"/>
      <c r="ATK114" s="2"/>
      <c r="ATL114" s="2"/>
      <c r="ATM114" s="2"/>
      <c r="ATN114" s="2"/>
      <c r="ATO114" s="2"/>
      <c r="ATP114" s="2"/>
      <c r="ATQ114" s="2"/>
      <c r="ATR114" s="2"/>
      <c r="ATS114" s="2"/>
      <c r="ATT114" s="2"/>
      <c r="ATU114" s="2"/>
      <c r="ATV114" s="2"/>
      <c r="ATW114" s="2"/>
      <c r="ATX114" s="2"/>
      <c r="ATY114" s="2"/>
      <c r="ATZ114" s="2"/>
      <c r="AUA114" s="2"/>
      <c r="AUB114" s="2"/>
      <c r="AUC114" s="2"/>
      <c r="AUD114" s="2"/>
      <c r="AUE114" s="2"/>
      <c r="AUF114" s="2"/>
      <c r="AUG114" s="2"/>
      <c r="AUH114" s="2"/>
      <c r="AUI114" s="2"/>
      <c r="AUJ114" s="2"/>
      <c r="AUK114" s="2"/>
      <c r="AUL114" s="2"/>
      <c r="AUM114" s="2"/>
      <c r="AUN114" s="2"/>
      <c r="AUO114" s="2"/>
      <c r="AUP114" s="2"/>
      <c r="AUQ114" s="2"/>
      <c r="AUR114" s="2"/>
      <c r="AUS114" s="2"/>
      <c r="AUT114" s="2"/>
      <c r="AUU114" s="2"/>
      <c r="AUV114" s="2"/>
      <c r="AUW114" s="2"/>
      <c r="AUX114" s="2"/>
      <c r="AUY114" s="2"/>
      <c r="AUZ114" s="2"/>
      <c r="AVA114" s="2"/>
      <c r="AVB114" s="2"/>
      <c r="AVC114" s="2"/>
      <c r="AVD114" s="2"/>
      <c r="AVE114" s="2"/>
      <c r="AVF114" s="2"/>
      <c r="AVG114" s="2"/>
      <c r="AVH114" s="2"/>
      <c r="AVI114" s="2"/>
      <c r="AVJ114" s="2"/>
      <c r="AVK114" s="2"/>
      <c r="AVL114" s="2"/>
      <c r="AVM114" s="2"/>
      <c r="AVN114" s="2"/>
      <c r="AVO114" s="2"/>
      <c r="AVP114" s="2"/>
      <c r="AVQ114" s="2"/>
      <c r="AVR114" s="2"/>
      <c r="AVS114" s="2"/>
      <c r="AVT114" s="2"/>
      <c r="AVU114" s="2"/>
      <c r="AVV114" s="2"/>
      <c r="AVW114" s="2"/>
      <c r="AVX114" s="2"/>
      <c r="AVY114" s="2"/>
      <c r="AVZ114" s="2"/>
      <c r="AWA114" s="2"/>
      <c r="AWB114" s="2"/>
      <c r="AWC114" s="2"/>
      <c r="AWD114" s="2"/>
      <c r="AWE114" s="2"/>
      <c r="AWF114" s="2"/>
      <c r="AWG114" s="2"/>
      <c r="AWH114" s="2"/>
      <c r="AWI114" s="2"/>
      <c r="AWJ114" s="2"/>
      <c r="AWK114" s="2"/>
      <c r="AWL114" s="2"/>
      <c r="AWM114" s="2"/>
      <c r="AWN114" s="2"/>
      <c r="AWO114" s="2"/>
      <c r="AWP114" s="2"/>
      <c r="AWQ114" s="2"/>
      <c r="AWR114" s="2"/>
      <c r="AWS114" s="2"/>
      <c r="AWT114" s="2"/>
      <c r="AWU114" s="2"/>
      <c r="AWV114" s="2"/>
      <c r="AWW114" s="2"/>
      <c r="AWX114" s="2"/>
      <c r="AWY114" s="2"/>
      <c r="AWZ114" s="2"/>
      <c r="AXA114" s="2"/>
      <c r="AXB114" s="2"/>
      <c r="AXC114" s="2"/>
      <c r="AXD114" s="2"/>
      <c r="AXE114" s="2"/>
      <c r="AXF114" s="2"/>
      <c r="AXG114" s="2"/>
      <c r="AXH114" s="2"/>
      <c r="AXI114" s="2"/>
      <c r="AXJ114" s="2"/>
      <c r="AXK114" s="2"/>
      <c r="AXL114" s="2"/>
      <c r="AXM114" s="2"/>
      <c r="AXN114" s="2"/>
      <c r="AXO114" s="2"/>
      <c r="AXP114" s="2"/>
      <c r="AXQ114" s="2"/>
      <c r="AXR114" s="2"/>
      <c r="AXS114" s="2"/>
      <c r="AXT114" s="2"/>
      <c r="AXU114" s="2"/>
      <c r="AXV114" s="2"/>
      <c r="AXW114" s="2"/>
      <c r="AXX114" s="2"/>
      <c r="AXY114" s="2"/>
      <c r="AXZ114" s="2"/>
      <c r="AYA114" s="2"/>
      <c r="AYB114" s="2"/>
      <c r="AYC114" s="2"/>
      <c r="AYD114" s="2"/>
      <c r="AYE114" s="2"/>
      <c r="AYF114" s="2"/>
      <c r="AYG114" s="2"/>
      <c r="AYH114" s="2"/>
      <c r="AYI114" s="2"/>
      <c r="AYJ114" s="2"/>
      <c r="AYK114" s="2"/>
      <c r="AYL114" s="2"/>
      <c r="AYM114" s="2"/>
      <c r="AYN114" s="2"/>
      <c r="AYO114" s="2"/>
      <c r="AYP114" s="2"/>
      <c r="AYQ114" s="2"/>
      <c r="AYR114" s="2"/>
      <c r="AYS114" s="2"/>
      <c r="AYT114" s="2"/>
      <c r="AYU114" s="2"/>
      <c r="AYV114" s="2"/>
      <c r="AYW114" s="2"/>
      <c r="AYX114" s="2"/>
      <c r="AYY114" s="2"/>
      <c r="AYZ114" s="2"/>
      <c r="AZA114" s="2"/>
      <c r="AZB114" s="2"/>
      <c r="AZC114" s="2"/>
      <c r="AZD114" s="2"/>
      <c r="AZE114" s="2"/>
      <c r="AZF114" s="2"/>
      <c r="AZG114" s="2"/>
      <c r="AZH114" s="2"/>
      <c r="AZI114" s="2"/>
      <c r="AZJ114" s="2"/>
      <c r="AZK114" s="2"/>
      <c r="AZL114" s="2"/>
      <c r="AZM114" s="2"/>
      <c r="AZN114" s="2"/>
      <c r="AZO114" s="2"/>
      <c r="AZP114" s="2"/>
      <c r="AZQ114" s="2"/>
      <c r="AZR114" s="2"/>
      <c r="AZS114" s="2"/>
      <c r="AZT114" s="2"/>
      <c r="AZU114" s="2"/>
      <c r="AZV114" s="2"/>
      <c r="AZW114" s="2"/>
      <c r="AZX114" s="2"/>
      <c r="AZY114" s="2"/>
      <c r="AZZ114" s="2"/>
      <c r="BAA114" s="2"/>
      <c r="BAB114" s="2"/>
      <c r="BAC114" s="2"/>
      <c r="BAD114" s="2"/>
      <c r="BAE114" s="2"/>
      <c r="BAF114" s="2"/>
      <c r="BAG114" s="2"/>
      <c r="BAH114" s="2"/>
      <c r="BAI114" s="2"/>
      <c r="BAJ114" s="2"/>
      <c r="BAK114" s="2"/>
      <c r="BAL114" s="2"/>
      <c r="BAM114" s="2"/>
      <c r="BAN114" s="2"/>
      <c r="BAO114" s="2"/>
      <c r="BAP114" s="2"/>
      <c r="BAQ114" s="2"/>
      <c r="BAR114" s="2"/>
      <c r="BAS114" s="2"/>
      <c r="BAT114" s="2"/>
      <c r="BAU114" s="2"/>
      <c r="BAV114" s="2"/>
      <c r="BAW114" s="2"/>
      <c r="BAX114" s="2"/>
      <c r="BAY114" s="2"/>
      <c r="BAZ114" s="2"/>
      <c r="BBA114" s="2"/>
      <c r="BBB114" s="2"/>
      <c r="BBC114" s="2"/>
      <c r="BBD114" s="2"/>
      <c r="BBE114" s="2"/>
      <c r="BBF114" s="2"/>
      <c r="BBG114" s="2"/>
      <c r="BBH114" s="2"/>
      <c r="BBI114" s="2"/>
      <c r="BBJ114" s="2"/>
      <c r="BBK114" s="2"/>
      <c r="BBL114" s="2"/>
      <c r="BBM114" s="2"/>
      <c r="BBN114" s="2"/>
      <c r="BBO114" s="2"/>
      <c r="BBP114" s="2"/>
      <c r="BBQ114" s="2"/>
      <c r="BBR114" s="2"/>
      <c r="BBS114" s="2"/>
      <c r="BBT114" s="2"/>
      <c r="BBU114" s="2"/>
      <c r="BBV114" s="2"/>
      <c r="BBW114" s="2"/>
      <c r="BBX114" s="2"/>
      <c r="BBY114" s="2"/>
      <c r="BBZ114" s="2"/>
      <c r="BCA114" s="2"/>
      <c r="BCB114" s="2"/>
      <c r="BCC114" s="2"/>
      <c r="BCD114" s="2"/>
      <c r="BCE114" s="2"/>
      <c r="BCF114" s="2"/>
      <c r="BCG114" s="2"/>
      <c r="BCH114" s="2"/>
      <c r="BCI114" s="2"/>
      <c r="BCJ114" s="2"/>
      <c r="BCK114" s="2"/>
      <c r="BCL114" s="2"/>
      <c r="BCM114" s="2"/>
      <c r="BCN114" s="2"/>
      <c r="BCO114" s="2"/>
      <c r="BCP114" s="2"/>
      <c r="BCQ114" s="2"/>
      <c r="BCR114" s="2"/>
      <c r="BCS114" s="2"/>
      <c r="BCT114" s="2"/>
      <c r="BCU114" s="2"/>
      <c r="BCV114" s="2"/>
      <c r="BCW114" s="2"/>
      <c r="BCX114" s="2"/>
      <c r="BCY114" s="2"/>
      <c r="BCZ114" s="2"/>
      <c r="BDA114" s="2"/>
      <c r="BDB114" s="2"/>
      <c r="BDC114" s="2"/>
      <c r="BDD114" s="2"/>
      <c r="BDE114" s="2"/>
      <c r="BDF114" s="2"/>
      <c r="BDG114" s="2"/>
      <c r="BDH114" s="2"/>
      <c r="BDI114" s="2"/>
      <c r="BDJ114" s="2"/>
      <c r="BDK114" s="2"/>
      <c r="BDL114" s="2"/>
      <c r="BDM114" s="2"/>
      <c r="BDN114" s="2"/>
      <c r="BDO114" s="2"/>
      <c r="BDP114" s="2"/>
      <c r="BDQ114" s="2"/>
      <c r="BDR114" s="2"/>
      <c r="BDS114" s="2"/>
      <c r="BDT114" s="2"/>
      <c r="BDU114" s="2"/>
      <c r="BDV114" s="2"/>
      <c r="BDW114" s="2"/>
      <c r="BDX114" s="2"/>
      <c r="BDY114" s="2"/>
      <c r="BDZ114" s="2"/>
      <c r="BEA114" s="2"/>
      <c r="BEB114" s="2"/>
      <c r="BEC114" s="2"/>
      <c r="BED114" s="2"/>
      <c r="BEE114" s="2"/>
      <c r="BEF114" s="2"/>
      <c r="BEG114" s="2"/>
      <c r="BEH114" s="2"/>
      <c r="BEI114" s="2"/>
      <c r="BEJ114" s="2"/>
      <c r="BEK114" s="2"/>
      <c r="BEL114" s="2"/>
      <c r="BEM114" s="2"/>
      <c r="BEN114" s="2"/>
      <c r="BEO114" s="2"/>
      <c r="BEP114" s="2"/>
      <c r="BEQ114" s="2"/>
      <c r="BER114" s="2"/>
      <c r="BES114" s="2"/>
      <c r="BET114" s="2"/>
      <c r="BEU114" s="2"/>
      <c r="BEV114" s="2"/>
      <c r="BEW114" s="2"/>
      <c r="BEX114" s="2"/>
      <c r="BEY114" s="2"/>
      <c r="BEZ114" s="2"/>
      <c r="BFA114" s="2"/>
      <c r="BFB114" s="2"/>
      <c r="BFC114" s="2"/>
      <c r="BFD114" s="2"/>
      <c r="BFE114" s="2"/>
      <c r="BFF114" s="2"/>
      <c r="BFG114" s="2"/>
      <c r="BFH114" s="2"/>
      <c r="BFI114" s="2"/>
      <c r="BFJ114" s="2"/>
      <c r="BFK114" s="2"/>
      <c r="BFL114" s="2"/>
      <c r="BFM114" s="2"/>
      <c r="BFN114" s="2"/>
      <c r="BFO114" s="2"/>
      <c r="BFP114" s="2"/>
      <c r="BFQ114" s="2"/>
      <c r="BFR114" s="2"/>
      <c r="BFS114" s="2"/>
      <c r="BFT114" s="2"/>
      <c r="BFU114" s="2"/>
      <c r="BFV114" s="2"/>
      <c r="BFW114" s="2"/>
      <c r="BFX114" s="2"/>
      <c r="BFY114" s="2"/>
      <c r="BFZ114" s="2"/>
      <c r="BGA114" s="2"/>
      <c r="BGB114" s="2"/>
      <c r="BGC114" s="2"/>
      <c r="BGD114" s="2"/>
      <c r="BGE114" s="2"/>
      <c r="BGF114" s="2"/>
      <c r="BGG114" s="2"/>
      <c r="BGH114" s="2"/>
      <c r="BGI114" s="2"/>
      <c r="BGJ114" s="2"/>
      <c r="BGK114" s="2"/>
      <c r="BGL114" s="2"/>
      <c r="BGM114" s="2"/>
      <c r="BGN114" s="2"/>
      <c r="BGO114" s="2"/>
      <c r="BGP114" s="2"/>
      <c r="BGQ114" s="2"/>
      <c r="BGR114" s="2"/>
      <c r="BGS114" s="2"/>
      <c r="BGT114" s="2"/>
      <c r="BGU114" s="2"/>
      <c r="BGV114" s="2"/>
      <c r="BGW114" s="2"/>
      <c r="BGX114" s="2"/>
      <c r="BGY114" s="2"/>
      <c r="BGZ114" s="2"/>
      <c r="BHA114" s="2"/>
      <c r="BHB114" s="2"/>
      <c r="BHC114" s="2"/>
      <c r="BHD114" s="2"/>
      <c r="BHE114" s="2"/>
      <c r="BHF114" s="2"/>
      <c r="BHG114" s="2"/>
      <c r="BHH114" s="2"/>
      <c r="BHI114" s="2"/>
      <c r="BHJ114" s="2"/>
      <c r="BHK114" s="2"/>
      <c r="BHL114" s="2"/>
      <c r="BHM114" s="2"/>
      <c r="BHN114" s="2"/>
      <c r="BHO114" s="2"/>
      <c r="BHP114" s="2"/>
      <c r="BHQ114" s="2"/>
      <c r="BHR114" s="2"/>
      <c r="BHS114" s="2"/>
      <c r="BHT114" s="2"/>
      <c r="BHU114" s="2"/>
      <c r="BHV114" s="2"/>
      <c r="BHW114" s="2"/>
      <c r="BHX114" s="2"/>
      <c r="BHY114" s="2"/>
      <c r="BHZ114" s="2"/>
      <c r="BIA114" s="2"/>
      <c r="BIB114" s="2"/>
      <c r="BIC114" s="2"/>
      <c r="BID114" s="2"/>
      <c r="BIE114" s="2"/>
      <c r="BIF114" s="2"/>
      <c r="BIG114" s="2"/>
      <c r="BIH114" s="2"/>
      <c r="BII114" s="2"/>
      <c r="BIJ114" s="2"/>
      <c r="BIK114" s="2"/>
      <c r="BIL114" s="2"/>
      <c r="BIM114" s="2"/>
      <c r="BIN114" s="2"/>
      <c r="BIO114" s="2"/>
      <c r="BIP114" s="2"/>
      <c r="BIQ114" s="2"/>
      <c r="BIR114" s="2"/>
      <c r="BIS114" s="2"/>
      <c r="BIT114" s="2"/>
      <c r="BIU114" s="2"/>
      <c r="BIV114" s="2"/>
      <c r="BIW114" s="2"/>
      <c r="BIX114" s="2"/>
      <c r="BIY114" s="2"/>
      <c r="BIZ114" s="2"/>
      <c r="BJA114" s="2"/>
      <c r="BJB114" s="2"/>
      <c r="BJC114" s="2"/>
      <c r="BJD114" s="2"/>
      <c r="BJE114" s="2"/>
      <c r="BJF114" s="2"/>
      <c r="BJG114" s="2"/>
      <c r="BJH114" s="2"/>
      <c r="BJI114" s="2"/>
      <c r="BJJ114" s="2"/>
      <c r="BJK114" s="2"/>
      <c r="BJL114" s="2"/>
      <c r="BJM114" s="2"/>
      <c r="BJN114" s="2"/>
      <c r="BJO114" s="2"/>
      <c r="BJP114" s="2"/>
      <c r="BJQ114" s="2"/>
      <c r="BJR114" s="2"/>
      <c r="BJS114" s="2"/>
      <c r="BJT114" s="2"/>
      <c r="BJU114" s="2"/>
      <c r="BJV114" s="2"/>
      <c r="BJW114" s="2"/>
      <c r="BJX114" s="2"/>
      <c r="BJY114" s="2"/>
      <c r="BJZ114" s="2"/>
      <c r="BKA114" s="2"/>
      <c r="BKB114" s="2"/>
      <c r="BKC114" s="2"/>
      <c r="BKD114" s="2"/>
      <c r="BKE114" s="2"/>
      <c r="BKF114" s="2"/>
      <c r="BKG114" s="2"/>
      <c r="BKH114" s="2"/>
      <c r="BKI114" s="2"/>
      <c r="BKJ114" s="2"/>
      <c r="BKK114" s="2"/>
      <c r="BKL114" s="2"/>
      <c r="BKM114" s="2"/>
      <c r="BKN114" s="2"/>
      <c r="BKO114" s="2"/>
      <c r="BKP114" s="2"/>
      <c r="BKQ114" s="2"/>
      <c r="BKR114" s="2"/>
      <c r="BKS114" s="2"/>
      <c r="BKT114" s="2"/>
      <c r="BKU114" s="2"/>
      <c r="BKV114" s="2"/>
      <c r="BKW114" s="2"/>
      <c r="BKX114" s="2"/>
      <c r="BKY114" s="2"/>
      <c r="BKZ114" s="2"/>
      <c r="BLA114" s="2"/>
      <c r="BLB114" s="2"/>
      <c r="BLC114" s="2"/>
      <c r="BLD114" s="2"/>
      <c r="BLE114" s="2"/>
      <c r="BLF114" s="2"/>
      <c r="BLG114" s="2"/>
      <c r="BLH114" s="2"/>
      <c r="BLI114" s="2"/>
      <c r="BLJ114" s="2"/>
      <c r="BLK114" s="2"/>
      <c r="BLL114" s="2"/>
      <c r="BLM114" s="2"/>
      <c r="BLN114" s="2"/>
      <c r="BLO114" s="2"/>
      <c r="BLP114" s="2"/>
      <c r="BLQ114" s="2"/>
      <c r="BLR114" s="2"/>
      <c r="BLS114" s="2"/>
      <c r="BLT114" s="2"/>
      <c r="BLU114" s="2"/>
      <c r="BLV114" s="2"/>
      <c r="BLW114" s="2"/>
      <c r="BLX114" s="2"/>
      <c r="BLY114" s="2"/>
      <c r="BLZ114" s="2"/>
      <c r="BMA114" s="2"/>
      <c r="BMB114" s="2"/>
      <c r="BMC114" s="2"/>
      <c r="BMD114" s="2"/>
      <c r="BME114" s="2"/>
      <c r="BMF114" s="2"/>
      <c r="BMG114" s="2"/>
      <c r="BMH114" s="2"/>
      <c r="BMI114" s="2"/>
      <c r="BMJ114" s="2"/>
      <c r="BMK114" s="2"/>
      <c r="BML114" s="2"/>
      <c r="BMM114" s="2"/>
      <c r="BMN114" s="2"/>
      <c r="BMO114" s="2"/>
      <c r="BMP114" s="2"/>
      <c r="BMQ114" s="2"/>
      <c r="BMR114" s="2"/>
      <c r="BMS114" s="2"/>
      <c r="BMT114" s="2"/>
      <c r="BMU114" s="2"/>
      <c r="BMV114" s="2"/>
      <c r="BMW114" s="2"/>
      <c r="BMX114" s="2"/>
      <c r="BMY114" s="2"/>
      <c r="BMZ114" s="2"/>
      <c r="BNA114" s="2"/>
      <c r="BNB114" s="2"/>
      <c r="BNC114" s="2"/>
      <c r="BND114" s="2"/>
      <c r="BNE114" s="2"/>
      <c r="BNF114" s="2"/>
      <c r="BNG114" s="2"/>
      <c r="BNH114" s="2"/>
      <c r="BNI114" s="2"/>
      <c r="BNJ114" s="2"/>
      <c r="BNK114" s="2"/>
      <c r="BNL114" s="2"/>
      <c r="BNM114" s="2"/>
      <c r="BNN114" s="2"/>
      <c r="BNO114" s="2"/>
      <c r="BNP114" s="2"/>
      <c r="BNQ114" s="2"/>
      <c r="BNR114" s="2"/>
      <c r="BNS114" s="2"/>
      <c r="BNT114" s="2"/>
      <c r="BNU114" s="2"/>
      <c r="BNV114" s="2"/>
      <c r="BNW114" s="2"/>
      <c r="BNX114" s="2"/>
      <c r="BNY114" s="2"/>
      <c r="BNZ114" s="2"/>
      <c r="BOA114" s="2"/>
      <c r="BOB114" s="2"/>
      <c r="BOC114" s="2"/>
      <c r="BOD114" s="2"/>
      <c r="BOE114" s="2"/>
      <c r="BOF114" s="2"/>
      <c r="BOG114" s="2"/>
      <c r="BOH114" s="2"/>
      <c r="BOI114" s="2"/>
      <c r="BOJ114" s="2"/>
      <c r="BOK114" s="2"/>
      <c r="BOL114" s="2"/>
      <c r="BOM114" s="2"/>
      <c r="BON114" s="2"/>
      <c r="BOO114" s="2"/>
      <c r="BOP114" s="2"/>
      <c r="BOQ114" s="2"/>
      <c r="BOR114" s="2"/>
      <c r="BOS114" s="2"/>
      <c r="BOT114" s="2"/>
      <c r="BOU114" s="2"/>
      <c r="BOV114" s="2"/>
      <c r="BOW114" s="2"/>
      <c r="BOX114" s="2"/>
      <c r="BOY114" s="2"/>
      <c r="BOZ114" s="2"/>
      <c r="BPA114" s="2"/>
      <c r="BPB114" s="2"/>
      <c r="BPC114" s="2"/>
      <c r="BPD114" s="2"/>
      <c r="BPE114" s="2"/>
      <c r="BPF114" s="2"/>
      <c r="BPG114" s="2"/>
      <c r="BPH114" s="2"/>
      <c r="BPI114" s="2"/>
      <c r="BPJ114" s="2"/>
      <c r="BPK114" s="2"/>
      <c r="BPL114" s="2"/>
      <c r="BPM114" s="2"/>
      <c r="BPN114" s="2"/>
      <c r="BPO114" s="2"/>
      <c r="BPP114" s="2"/>
      <c r="BPQ114" s="2"/>
      <c r="BPR114" s="2"/>
      <c r="BPS114" s="2"/>
      <c r="BPT114" s="2"/>
      <c r="BPU114" s="2"/>
      <c r="BPV114" s="2"/>
      <c r="BPW114" s="2"/>
      <c r="BPX114" s="2"/>
      <c r="BPY114" s="2"/>
      <c r="BPZ114" s="2"/>
      <c r="BQA114" s="2"/>
      <c r="BQB114" s="2"/>
      <c r="BQC114" s="2"/>
      <c r="BQD114" s="2"/>
      <c r="BQE114" s="2"/>
      <c r="BQF114" s="2"/>
      <c r="BQG114" s="2"/>
      <c r="BQH114" s="2"/>
      <c r="BQI114" s="2"/>
      <c r="BQJ114" s="2"/>
      <c r="BQK114" s="2"/>
      <c r="BQL114" s="2"/>
      <c r="BQM114" s="2"/>
      <c r="BQN114" s="2"/>
      <c r="BQO114" s="2"/>
      <c r="BQP114" s="2"/>
      <c r="BQQ114" s="2"/>
      <c r="BQR114" s="2"/>
      <c r="BQS114" s="2"/>
      <c r="BQT114" s="2"/>
      <c r="BQU114" s="2"/>
      <c r="BQV114" s="2"/>
      <c r="BQW114" s="2"/>
      <c r="BQX114" s="2"/>
      <c r="BQY114" s="2"/>
      <c r="BQZ114" s="2"/>
      <c r="BRA114" s="2"/>
      <c r="BRB114" s="2"/>
      <c r="BRC114" s="2"/>
      <c r="BRD114" s="2"/>
      <c r="BRE114" s="2"/>
      <c r="BRF114" s="2"/>
      <c r="BRG114" s="2"/>
      <c r="BRH114" s="2"/>
      <c r="BRI114" s="2"/>
      <c r="BRJ114" s="2"/>
      <c r="BRK114" s="2"/>
      <c r="BRL114" s="2"/>
      <c r="BRM114" s="2"/>
      <c r="BRN114" s="2"/>
      <c r="BRO114" s="2"/>
      <c r="BRP114" s="2"/>
      <c r="BRQ114" s="2"/>
      <c r="BRR114" s="2"/>
      <c r="BRS114" s="2"/>
      <c r="BRT114" s="2"/>
      <c r="BRU114" s="2"/>
      <c r="BRV114" s="2"/>
      <c r="BRW114" s="2"/>
      <c r="BRX114" s="2"/>
      <c r="BRY114" s="2"/>
      <c r="BRZ114" s="2"/>
      <c r="BSA114" s="2"/>
      <c r="BSB114" s="2"/>
      <c r="BSC114" s="2"/>
      <c r="BSD114" s="2"/>
      <c r="BSE114" s="2"/>
      <c r="BSF114" s="2"/>
      <c r="BSG114" s="2"/>
      <c r="BSH114" s="2"/>
      <c r="BSI114" s="2"/>
      <c r="BSJ114" s="2"/>
      <c r="BSK114" s="2"/>
      <c r="BSL114" s="2"/>
      <c r="BSM114" s="2"/>
      <c r="BSN114" s="2"/>
      <c r="BSO114" s="2"/>
      <c r="BSP114" s="2"/>
      <c r="BSQ114" s="2"/>
      <c r="BSR114" s="2"/>
      <c r="BSS114" s="2"/>
      <c r="BST114" s="2"/>
      <c r="BSU114" s="2"/>
      <c r="BSV114" s="2"/>
    </row>
    <row r="115" spans="1:1868" ht="16">
      <c r="A115" s="4">
        <v>1</v>
      </c>
      <c r="B115" s="13" t="s">
        <v>65</v>
      </c>
      <c r="C115" s="6" t="s">
        <v>103</v>
      </c>
      <c r="D115" s="5" t="s">
        <v>30</v>
      </c>
      <c r="E115" s="26">
        <v>265853</v>
      </c>
      <c r="F115" s="26">
        <v>1753</v>
      </c>
      <c r="G115" s="26">
        <v>179024</v>
      </c>
      <c r="H115" s="26">
        <v>1376</v>
      </c>
      <c r="I115" s="26">
        <v>229024</v>
      </c>
      <c r="J115" s="26">
        <v>1520</v>
      </c>
      <c r="K115" s="26">
        <v>285487</v>
      </c>
      <c r="L115" s="26">
        <v>1729</v>
      </c>
      <c r="M115" s="26">
        <v>253902</v>
      </c>
      <c r="N115" s="26">
        <v>1406</v>
      </c>
      <c r="O115" s="42">
        <v>253170</v>
      </c>
      <c r="P115" s="39">
        <v>1770</v>
      </c>
      <c r="Q115" s="39">
        <v>258100</v>
      </c>
      <c r="R115" s="39">
        <v>1718</v>
      </c>
      <c r="S115" s="39">
        <v>236585</v>
      </c>
      <c r="T115" s="39">
        <v>1483</v>
      </c>
      <c r="U115" s="60">
        <v>268414</v>
      </c>
      <c r="V115" s="60">
        <v>1576</v>
      </c>
      <c r="W115" s="193">
        <v>255365</v>
      </c>
      <c r="X115" s="32">
        <v>1697</v>
      </c>
      <c r="Y115" s="32">
        <v>213658</v>
      </c>
      <c r="Z115" s="32">
        <v>1332</v>
      </c>
      <c r="AA115" s="32">
        <v>300853</v>
      </c>
      <c r="AB115" s="32">
        <v>1947</v>
      </c>
    </row>
    <row r="116" spans="1:1868" ht="16">
      <c r="A116" s="4">
        <v>2</v>
      </c>
      <c r="B116" s="13" t="s">
        <v>101</v>
      </c>
      <c r="C116" s="12" t="s">
        <v>104</v>
      </c>
      <c r="D116" s="5" t="s">
        <v>30</v>
      </c>
      <c r="E116" s="26">
        <v>160891.56</v>
      </c>
      <c r="F116" s="26">
        <v>1893</v>
      </c>
      <c r="G116" s="26">
        <v>19386</v>
      </c>
      <c r="H116" s="26">
        <v>571</v>
      </c>
      <c r="I116" s="26">
        <v>1168.67</v>
      </c>
      <c r="J116" s="26">
        <v>48</v>
      </c>
      <c r="K116" s="26">
        <v>146937.79999999999</v>
      </c>
      <c r="L116" s="26">
        <v>1980</v>
      </c>
      <c r="M116" s="26">
        <v>102400.31</v>
      </c>
      <c r="N116" s="26">
        <v>1322</v>
      </c>
      <c r="O116" s="39">
        <v>115574</v>
      </c>
      <c r="P116" s="39">
        <v>1501</v>
      </c>
      <c r="Q116" s="39">
        <v>142000</v>
      </c>
      <c r="R116" s="39">
        <v>1732</v>
      </c>
      <c r="S116" s="39">
        <v>92975.9</v>
      </c>
      <c r="T116" s="39">
        <v>1172</v>
      </c>
      <c r="U116" s="60">
        <v>124722.89</v>
      </c>
      <c r="V116" s="60">
        <v>1445</v>
      </c>
      <c r="W116" s="32">
        <v>129940</v>
      </c>
      <c r="X116" s="32">
        <v>1562</v>
      </c>
      <c r="Y116" s="32">
        <v>76012</v>
      </c>
      <c r="Z116" s="32">
        <v>972</v>
      </c>
      <c r="AA116" s="32">
        <v>150192.76999999999</v>
      </c>
      <c r="AB116" s="32">
        <v>1862</v>
      </c>
    </row>
    <row r="117" spans="1:1868" ht="16">
      <c r="A117" s="4">
        <v>3</v>
      </c>
      <c r="B117" s="13" t="s">
        <v>101</v>
      </c>
      <c r="C117" s="12" t="s">
        <v>105</v>
      </c>
      <c r="D117" s="5" t="s">
        <v>30</v>
      </c>
      <c r="E117" s="26">
        <v>204190</v>
      </c>
      <c r="F117" s="26">
        <v>1925</v>
      </c>
      <c r="G117" s="26">
        <v>146838</v>
      </c>
      <c r="H117" s="26">
        <v>1595</v>
      </c>
      <c r="I117" s="26">
        <v>155353</v>
      </c>
      <c r="J117" s="26">
        <v>1747</v>
      </c>
      <c r="K117" s="26">
        <v>162742</v>
      </c>
      <c r="L117" s="26">
        <v>1819</v>
      </c>
      <c r="M117" s="26">
        <v>15520</v>
      </c>
      <c r="N117" s="26">
        <v>149</v>
      </c>
      <c r="O117" s="39">
        <v>70953</v>
      </c>
      <c r="P117" s="39">
        <v>1119</v>
      </c>
      <c r="Q117" s="39">
        <v>143757</v>
      </c>
      <c r="R117" s="39">
        <v>1783</v>
      </c>
      <c r="S117" s="39">
        <v>83867</v>
      </c>
      <c r="T117" s="39">
        <v>1203</v>
      </c>
      <c r="U117" s="60">
        <v>104024</v>
      </c>
      <c r="V117" s="60">
        <v>1428</v>
      </c>
      <c r="W117" s="32">
        <v>110939</v>
      </c>
      <c r="X117" s="32">
        <v>1423</v>
      </c>
      <c r="Y117" s="32">
        <v>77277</v>
      </c>
      <c r="Z117" s="32">
        <v>2045</v>
      </c>
      <c r="AA117" s="32">
        <v>136831</v>
      </c>
      <c r="AB117" s="32">
        <v>1760</v>
      </c>
    </row>
    <row r="118" spans="1:1868" ht="16">
      <c r="A118" s="4">
        <v>4</v>
      </c>
      <c r="B118" s="13" t="s">
        <v>101</v>
      </c>
      <c r="C118" s="12" t="s">
        <v>93</v>
      </c>
      <c r="D118" s="5" t="s">
        <v>30</v>
      </c>
      <c r="E118" s="26">
        <v>168318.97</v>
      </c>
      <c r="F118" s="26">
        <v>2115</v>
      </c>
      <c r="G118" s="26">
        <v>139302.88</v>
      </c>
      <c r="H118" s="26">
        <v>1801</v>
      </c>
      <c r="I118" s="26">
        <v>154567</v>
      </c>
      <c r="J118" s="26">
        <v>1981</v>
      </c>
      <c r="K118" s="26">
        <v>16082</v>
      </c>
      <c r="L118" s="26">
        <v>242</v>
      </c>
      <c r="M118" s="26">
        <v>90012</v>
      </c>
      <c r="N118" s="26">
        <v>1285</v>
      </c>
      <c r="O118" s="39">
        <v>131814</v>
      </c>
      <c r="P118" s="39">
        <v>1805</v>
      </c>
      <c r="Q118" s="39">
        <v>127133</v>
      </c>
      <c r="R118" s="39">
        <v>1686</v>
      </c>
      <c r="S118" s="39">
        <v>87603</v>
      </c>
      <c r="T118" s="39">
        <v>1232</v>
      </c>
      <c r="U118" s="60">
        <v>106217</v>
      </c>
      <c r="V118" s="60">
        <v>1396</v>
      </c>
      <c r="W118" s="32">
        <v>13100</v>
      </c>
      <c r="X118" s="32">
        <v>1619</v>
      </c>
      <c r="Y118" s="32">
        <v>69772</v>
      </c>
      <c r="Z118" s="32">
        <v>938</v>
      </c>
      <c r="AA118" s="32">
        <v>159267</v>
      </c>
      <c r="AB118" s="32">
        <v>1874</v>
      </c>
    </row>
    <row r="119" spans="1:1868" ht="16">
      <c r="A119" s="340" t="s">
        <v>52</v>
      </c>
      <c r="B119" s="341"/>
      <c r="C119" s="341"/>
      <c r="D119" s="342"/>
      <c r="E119" s="26">
        <f>SUMIF(D115:D118, "Diesel", E115:E118)</f>
        <v>799253.53</v>
      </c>
      <c r="F119" s="26">
        <f>SUMIF(D115:D118, "Diesel", F115:F118)</f>
        <v>7686</v>
      </c>
      <c r="G119" s="26">
        <f>SUMIF(D115:D118, "Diesel", G115:G118)</f>
        <v>484550.88</v>
      </c>
      <c r="H119" s="26">
        <f>SUMIF(D115:D118, "Diesel", H115:H118)</f>
        <v>5343</v>
      </c>
      <c r="I119" s="26">
        <f>SUMIF(D115:D118, "Diesel", I115:I118)</f>
        <v>540112.67000000004</v>
      </c>
      <c r="J119" s="26">
        <f>SUMIF(D115:D118, "Diesel", J115:J118)</f>
        <v>5296</v>
      </c>
      <c r="K119" s="26">
        <f>SUMIF(D115:D118, "Diesel", K115:K118)</f>
        <v>611248.80000000005</v>
      </c>
      <c r="L119" s="26">
        <f>SUMIF(D115:D118, "Diesel", L115:L118)</f>
        <v>5770</v>
      </c>
      <c r="M119" s="26">
        <f>SUMIF(D115:D118, "Diesel", M115:M118)</f>
        <v>461834.31</v>
      </c>
      <c r="N119" s="26">
        <f>SUMIF(D115:D118, "Diesel", N115:N118)</f>
        <v>4162</v>
      </c>
      <c r="O119" s="26">
        <f>SUMIF(D115:D118, "Diesel", O115:O118)</f>
        <v>571511</v>
      </c>
      <c r="P119" s="26">
        <f>SUMIF(D115:D118, "Diesel", P115:P118)</f>
        <v>6195</v>
      </c>
      <c r="Q119" s="26">
        <f>SUMIF(D115:D118, "Diesel", Q115:Q118)</f>
        <v>670990</v>
      </c>
      <c r="R119" s="26">
        <f>SUMIF(D115:D118, "Diesel", R115:R118)</f>
        <v>6919</v>
      </c>
      <c r="S119" s="151">
        <f>SUMIF(D115:D118, "Diesel", S115:S118)</f>
        <v>501030.9</v>
      </c>
      <c r="T119" s="26">
        <f>SUMIF(D115:D118, "Diesel", T115:T118)</f>
        <v>5090</v>
      </c>
      <c r="U119" s="26">
        <f>SUMIF(D115:D118, "Diesel", U115:U118)</f>
        <v>603377.89</v>
      </c>
      <c r="V119" s="26">
        <f>SUMIF(D115:D118, "Diesel", V115:V118)</f>
        <v>5845</v>
      </c>
      <c r="W119" s="26">
        <f>SUMIF(D115:D118, "Diesel", W115:W118)</f>
        <v>509344</v>
      </c>
      <c r="X119" s="26">
        <f>SUMIF(D115:D118, "Diesel", X115:X118)</f>
        <v>6301</v>
      </c>
      <c r="Y119" s="206">
        <f>SUMIF(D115:D118, "Diesel", Y115:Y118)</f>
        <v>436719</v>
      </c>
      <c r="Z119" s="206">
        <f>SUMIF(D115:D118, "Diesel", Z115:Z118)</f>
        <v>5287</v>
      </c>
      <c r="AA119" s="206">
        <f>SUMIF(D115:D118, "Diesel", AA115:AA118)</f>
        <v>747143.77</v>
      </c>
      <c r="AB119" s="206">
        <f>SUMIF(D115:D118, "Diesel", AB115:AB118)</f>
        <v>7443</v>
      </c>
    </row>
    <row r="120" spans="1:1868" ht="30" customHeight="1">
      <c r="A120" s="343" t="s">
        <v>53</v>
      </c>
      <c r="B120" s="344"/>
      <c r="C120" s="344"/>
      <c r="D120" s="345"/>
      <c r="E120" s="26">
        <f>SUMIF(D115:D118, "Petrol", E115:E118)</f>
        <v>0</v>
      </c>
      <c r="F120" s="26">
        <f>SUMIF(D115:D118, "Petrol", F115:F118)</f>
        <v>0</v>
      </c>
      <c r="G120" s="26">
        <f>SUMIF(D115:D118, "Petrol", G115:G118)</f>
        <v>0</v>
      </c>
      <c r="H120" s="26">
        <f>SUMIF(D115:D118, "Petrol", H115:H118)</f>
        <v>0</v>
      </c>
      <c r="I120" s="26">
        <f>SUMIF(D115:D118, "Petrol", I115:I118)</f>
        <v>0</v>
      </c>
      <c r="J120" s="26">
        <f>SUMIF(D115:D118, "Petrol", J115:J118)</f>
        <v>0</v>
      </c>
      <c r="K120" s="26">
        <f>SUMIF(D115:D118, "Petrol", K115:K118)</f>
        <v>0</v>
      </c>
      <c r="L120" s="26">
        <f>SUMIF(D115:D118, "Petrol", L115:L118)</f>
        <v>0</v>
      </c>
      <c r="M120" s="26">
        <f>SUMIF(D115:D118, "Petrol", M115:M118)</f>
        <v>0</v>
      </c>
      <c r="N120" s="26">
        <f>SUMIF(D115:D118, "Petrol", N115:N118)</f>
        <v>0</v>
      </c>
      <c r="O120" s="26">
        <f>SUMIF(D115:D118, "Petrol", O115:O118)</f>
        <v>0</v>
      </c>
      <c r="P120" s="26">
        <f>SUMIF(D115:D118, "Petrol", P115:P118)</f>
        <v>0</v>
      </c>
      <c r="Q120" s="26">
        <f>SUMIF(D115:D118, "Petrol", Q115:Q118)</f>
        <v>0</v>
      </c>
      <c r="R120" s="26">
        <f>SUMIF(D115:D118, "Petrol", R115:R118)</f>
        <v>0</v>
      </c>
      <c r="S120" s="26">
        <f>SUMIF(D115:D118, "Petrol", S115:S118)</f>
        <v>0</v>
      </c>
      <c r="T120" s="26">
        <f>SUMIF(D115:D118, "Petrol", T115:T118)</f>
        <v>0</v>
      </c>
      <c r="U120" s="26">
        <f>SUMIF(D115:D118, "Petrol", U115:U118)</f>
        <v>0</v>
      </c>
      <c r="V120" s="26">
        <f>SUMIF(D115:D118, "Petrol", V115:V118)</f>
        <v>0</v>
      </c>
      <c r="W120" s="26">
        <f>SUMIF(D115:D118, "Petrol", W115:W118)</f>
        <v>0</v>
      </c>
      <c r="X120" s="26">
        <f>SUMIF(D115:D118, "Petrol", X115:X118)</f>
        <v>0</v>
      </c>
      <c r="Y120" s="206">
        <f>SUMIF(D115:D118, "Petrol", Y115:Y118)</f>
        <v>0</v>
      </c>
      <c r="Z120" s="206">
        <f>SUMIF(D115:D118, "Petrol", Z115:Z118)</f>
        <v>0</v>
      </c>
      <c r="AA120" s="206">
        <f>SUMIF(D115:D118, "Petrol", AA115:AA118)</f>
        <v>0</v>
      </c>
      <c r="AB120" s="206">
        <f>SUMIF(D115:D118, "Petrol", AB115:AB118)</f>
        <v>0</v>
      </c>
    </row>
    <row r="121" spans="1:1868" ht="30" customHeight="1">
      <c r="A121" s="311" t="s">
        <v>158</v>
      </c>
      <c r="B121" s="312"/>
      <c r="C121" s="312"/>
      <c r="D121" s="317"/>
      <c r="E121" s="181">
        <f>SUM(E119:E120)</f>
        <v>799253.53</v>
      </c>
      <c r="F121" s="181">
        <f>SUM(F119:F120)</f>
        <v>7686</v>
      </c>
      <c r="G121" s="181">
        <f t="shared" ref="G121:AB121" si="4">SUM(G119:G120)</f>
        <v>484550.88</v>
      </c>
      <c r="H121" s="181">
        <f t="shared" si="4"/>
        <v>5343</v>
      </c>
      <c r="I121" s="181">
        <f t="shared" si="4"/>
        <v>540112.67000000004</v>
      </c>
      <c r="J121" s="181">
        <f t="shared" si="4"/>
        <v>5296</v>
      </c>
      <c r="K121" s="181">
        <f t="shared" si="4"/>
        <v>611248.80000000005</v>
      </c>
      <c r="L121" s="181">
        <f t="shared" si="4"/>
        <v>5770</v>
      </c>
      <c r="M121" s="181">
        <f t="shared" si="4"/>
        <v>461834.31</v>
      </c>
      <c r="N121" s="181">
        <f t="shared" si="4"/>
        <v>4162</v>
      </c>
      <c r="O121" s="181">
        <f t="shared" si="4"/>
        <v>571511</v>
      </c>
      <c r="P121" s="181">
        <f t="shared" si="4"/>
        <v>6195</v>
      </c>
      <c r="Q121" s="181">
        <f t="shared" si="4"/>
        <v>670990</v>
      </c>
      <c r="R121" s="181">
        <f t="shared" si="4"/>
        <v>6919</v>
      </c>
      <c r="S121" s="178">
        <f t="shared" si="4"/>
        <v>501030.9</v>
      </c>
      <c r="T121" s="181">
        <f t="shared" si="4"/>
        <v>5090</v>
      </c>
      <c r="U121" s="181">
        <f t="shared" si="4"/>
        <v>603377.89</v>
      </c>
      <c r="V121" s="181">
        <f t="shared" si="4"/>
        <v>5845</v>
      </c>
      <c r="W121" s="181">
        <f t="shared" si="4"/>
        <v>509344</v>
      </c>
      <c r="X121" s="181">
        <f t="shared" si="4"/>
        <v>6301</v>
      </c>
      <c r="Y121" s="181">
        <f t="shared" si="4"/>
        <v>436719</v>
      </c>
      <c r="Z121" s="181">
        <f t="shared" si="4"/>
        <v>5287</v>
      </c>
      <c r="AA121" s="181">
        <f t="shared" si="4"/>
        <v>747143.77</v>
      </c>
      <c r="AB121" s="25">
        <f t="shared" si="4"/>
        <v>7443</v>
      </c>
    </row>
    <row r="122" spans="1:1868" ht="30" customHeight="1">
      <c r="A122" s="7"/>
      <c r="B122" s="8"/>
      <c r="C122" s="8"/>
      <c r="D122" s="9"/>
      <c r="E122" s="207">
        <v>799253.53</v>
      </c>
      <c r="F122" s="10"/>
      <c r="G122" s="10"/>
      <c r="H122" s="10"/>
      <c r="I122" s="10"/>
      <c r="J122" s="10"/>
      <c r="K122" s="10"/>
      <c r="L122" s="10"/>
      <c r="M122" s="10"/>
      <c r="N122" s="10"/>
      <c r="O122" s="10"/>
      <c r="P122" s="10"/>
      <c r="Q122" s="10"/>
      <c r="R122" s="10"/>
      <c r="S122" s="10"/>
      <c r="T122" s="10"/>
      <c r="U122" s="10"/>
      <c r="V122" s="10"/>
      <c r="W122" s="10"/>
      <c r="X122" s="10"/>
      <c r="Y122" s="10"/>
      <c r="Z122" s="10"/>
      <c r="AA122" s="207"/>
    </row>
    <row r="123" spans="1:1868" ht="35.15" customHeight="1">
      <c r="A123" s="303" t="s">
        <v>244</v>
      </c>
      <c r="B123" s="304"/>
      <c r="C123" s="304"/>
      <c r="D123" s="304"/>
      <c r="E123" s="304"/>
      <c r="F123" s="304"/>
      <c r="G123" s="304"/>
      <c r="H123" s="304"/>
      <c r="I123" s="304"/>
      <c r="J123" s="304"/>
      <c r="K123" s="304"/>
      <c r="L123" s="304"/>
      <c r="M123" s="304"/>
      <c r="N123" s="304"/>
      <c r="O123" s="304"/>
      <c r="P123" s="304"/>
      <c r="Q123" s="304"/>
      <c r="R123" s="304"/>
      <c r="S123" s="304"/>
      <c r="T123" s="304"/>
      <c r="U123" s="304"/>
      <c r="V123" s="304"/>
      <c r="W123" s="304"/>
      <c r="X123" s="304"/>
      <c r="Y123" s="304"/>
      <c r="Z123" s="304"/>
      <c r="AA123" s="304"/>
      <c r="AB123" s="304"/>
      <c r="AC123" s="304"/>
      <c r="AD123" s="304"/>
      <c r="AE123" s="304"/>
      <c r="AF123" s="304"/>
      <c r="AG123" s="304"/>
      <c r="AH123" s="304"/>
      <c r="AI123" s="304"/>
      <c r="AJ123" s="304"/>
      <c r="AK123" s="304"/>
      <c r="AL123" s="304"/>
      <c r="AM123" s="304"/>
      <c r="AN123" s="304"/>
      <c r="AO123" s="304"/>
      <c r="AP123" s="304"/>
      <c r="AQ123" s="304"/>
      <c r="AR123" s="304"/>
      <c r="AS123" s="304"/>
      <c r="AT123" s="304"/>
      <c r="AU123" s="304"/>
      <c r="AV123" s="304"/>
      <c r="AW123" s="304"/>
      <c r="AX123" s="304"/>
      <c r="AY123" s="304"/>
    </row>
    <row r="124" spans="1:1868" ht="24.65" customHeight="1">
      <c r="A124" s="59"/>
      <c r="B124" s="59"/>
      <c r="C124" s="59"/>
      <c r="D124" s="284">
        <v>45292</v>
      </c>
      <c r="E124" s="284"/>
      <c r="F124" s="284"/>
      <c r="G124" s="284"/>
      <c r="H124" s="284">
        <v>45323</v>
      </c>
      <c r="I124" s="284"/>
      <c r="J124" s="284"/>
      <c r="K124" s="284"/>
      <c r="L124" s="284">
        <v>45352</v>
      </c>
      <c r="M124" s="285"/>
      <c r="N124" s="285"/>
      <c r="O124" s="285"/>
      <c r="P124" s="284">
        <v>45383</v>
      </c>
      <c r="Q124" s="285"/>
      <c r="R124" s="285"/>
      <c r="S124" s="285"/>
      <c r="T124" s="284">
        <v>45413</v>
      </c>
      <c r="U124" s="284"/>
      <c r="V124" s="284"/>
      <c r="W124" s="284"/>
      <c r="X124" s="278">
        <v>45444</v>
      </c>
      <c r="Y124" s="279"/>
      <c r="Z124" s="279"/>
      <c r="AA124" s="280"/>
      <c r="AB124" s="278">
        <v>45474</v>
      </c>
      <c r="AC124" s="279"/>
      <c r="AD124" s="279"/>
      <c r="AE124" s="280"/>
      <c r="AF124" s="278">
        <v>45505</v>
      </c>
      <c r="AG124" s="279"/>
      <c r="AH124" s="279"/>
      <c r="AI124" s="280"/>
      <c r="AJ124" s="278">
        <v>45536</v>
      </c>
      <c r="AK124" s="279"/>
      <c r="AL124" s="279"/>
      <c r="AM124" s="280"/>
      <c r="AN124" s="278">
        <v>45566</v>
      </c>
      <c r="AO124" s="279"/>
      <c r="AP124" s="279"/>
      <c r="AQ124" s="280"/>
      <c r="AR124" s="278">
        <v>45597</v>
      </c>
      <c r="AS124" s="279"/>
      <c r="AT124" s="279"/>
      <c r="AU124" s="280"/>
      <c r="AV124" s="284">
        <v>45627</v>
      </c>
      <c r="AW124" s="285"/>
      <c r="AX124" s="285"/>
      <c r="AY124" s="285"/>
    </row>
    <row r="125" spans="1:1868" customFormat="1" ht="22.5" customHeight="1">
      <c r="A125" s="315" t="s">
        <v>27</v>
      </c>
      <c r="B125" s="313" t="s">
        <v>34</v>
      </c>
      <c r="C125" s="313" t="s">
        <v>35</v>
      </c>
      <c r="D125" s="302" t="s">
        <v>216</v>
      </c>
      <c r="E125" s="302"/>
      <c r="F125" s="302"/>
      <c r="G125" s="302"/>
      <c r="H125" s="289" t="s">
        <v>216</v>
      </c>
      <c r="I125" s="289"/>
      <c r="J125" s="289"/>
      <c r="K125" s="290" t="s">
        <v>194</v>
      </c>
      <c r="L125" s="289" t="s">
        <v>216</v>
      </c>
      <c r="M125" s="289"/>
      <c r="N125" s="289"/>
      <c r="O125" s="290" t="s">
        <v>194</v>
      </c>
      <c r="P125" s="289" t="s">
        <v>216</v>
      </c>
      <c r="Q125" s="289"/>
      <c r="R125" s="289"/>
      <c r="S125" s="290" t="s">
        <v>197</v>
      </c>
      <c r="T125" s="296" t="s">
        <v>216</v>
      </c>
      <c r="U125" s="298"/>
      <c r="V125" s="298"/>
      <c r="W125" s="290" t="s">
        <v>198</v>
      </c>
      <c r="X125" s="296" t="s">
        <v>216</v>
      </c>
      <c r="Y125" s="298"/>
      <c r="Z125" s="298"/>
      <c r="AA125" s="290" t="s">
        <v>199</v>
      </c>
      <c r="AB125" s="296" t="s">
        <v>216</v>
      </c>
      <c r="AC125" s="298"/>
      <c r="AD125" s="298"/>
      <c r="AE125" s="290" t="s">
        <v>199</v>
      </c>
      <c r="AF125" s="296" t="s">
        <v>216</v>
      </c>
      <c r="AG125" s="298"/>
      <c r="AH125" s="298"/>
      <c r="AI125" s="290" t="s">
        <v>197</v>
      </c>
      <c r="AJ125" s="296" t="s">
        <v>216</v>
      </c>
      <c r="AK125" s="298"/>
      <c r="AL125" s="298"/>
      <c r="AM125" s="290" t="s">
        <v>199</v>
      </c>
      <c r="AN125" s="296" t="s">
        <v>216</v>
      </c>
      <c r="AO125" s="298"/>
      <c r="AP125" s="298"/>
      <c r="AQ125" s="290" t="s">
        <v>199</v>
      </c>
      <c r="AR125" s="296" t="s">
        <v>216</v>
      </c>
      <c r="AS125" s="298"/>
      <c r="AT125" s="298"/>
      <c r="AU125" s="290" t="s">
        <v>199</v>
      </c>
      <c r="AV125" s="296" t="s">
        <v>216</v>
      </c>
      <c r="AW125" s="298"/>
      <c r="AX125" s="298"/>
      <c r="AY125" s="290" t="s">
        <v>197</v>
      </c>
    </row>
    <row r="126" spans="1:1868" customFormat="1" ht="32">
      <c r="A126" s="316"/>
      <c r="B126" s="314"/>
      <c r="C126" s="314"/>
      <c r="D126" s="43" t="s">
        <v>29</v>
      </c>
      <c r="E126" s="3" t="s">
        <v>191</v>
      </c>
      <c r="F126" s="3" t="s">
        <v>192</v>
      </c>
      <c r="G126" s="3" t="s">
        <v>194</v>
      </c>
      <c r="H126" s="3" t="s">
        <v>29</v>
      </c>
      <c r="I126" s="3" t="s">
        <v>195</v>
      </c>
      <c r="J126" s="3" t="s">
        <v>192</v>
      </c>
      <c r="K126" s="291"/>
      <c r="L126" s="3" t="s">
        <v>29</v>
      </c>
      <c r="M126" s="3" t="s">
        <v>195</v>
      </c>
      <c r="N126" s="3" t="s">
        <v>192</v>
      </c>
      <c r="O126" s="291"/>
      <c r="P126" s="3" t="s">
        <v>29</v>
      </c>
      <c r="Q126" s="3" t="s">
        <v>195</v>
      </c>
      <c r="R126" s="3" t="s">
        <v>192</v>
      </c>
      <c r="S126" s="291"/>
      <c r="T126" s="3" t="s">
        <v>29</v>
      </c>
      <c r="U126" s="3" t="s">
        <v>195</v>
      </c>
      <c r="V126" s="58" t="s">
        <v>192</v>
      </c>
      <c r="W126" s="291"/>
      <c r="X126" s="3" t="s">
        <v>29</v>
      </c>
      <c r="Y126" s="3" t="s">
        <v>195</v>
      </c>
      <c r="Z126" s="58" t="s">
        <v>192</v>
      </c>
      <c r="AA126" s="291"/>
      <c r="AB126" s="3" t="s">
        <v>29</v>
      </c>
      <c r="AC126" s="3" t="s">
        <v>195</v>
      </c>
      <c r="AD126" s="58" t="s">
        <v>192</v>
      </c>
      <c r="AE126" s="291"/>
      <c r="AF126" s="3" t="s">
        <v>29</v>
      </c>
      <c r="AG126" s="3" t="s">
        <v>195</v>
      </c>
      <c r="AH126" s="58" t="s">
        <v>192</v>
      </c>
      <c r="AI126" s="291"/>
      <c r="AJ126" s="3" t="s">
        <v>29</v>
      </c>
      <c r="AK126" s="3" t="s">
        <v>195</v>
      </c>
      <c r="AL126" s="58" t="s">
        <v>192</v>
      </c>
      <c r="AM126" s="291"/>
      <c r="AN126" s="3" t="s">
        <v>29</v>
      </c>
      <c r="AO126" s="3" t="s">
        <v>195</v>
      </c>
      <c r="AP126" s="58" t="s">
        <v>192</v>
      </c>
      <c r="AQ126" s="291"/>
      <c r="AR126" s="3" t="s">
        <v>29</v>
      </c>
      <c r="AS126" s="3" t="s">
        <v>195</v>
      </c>
      <c r="AT126" s="58" t="s">
        <v>192</v>
      </c>
      <c r="AU126" s="291"/>
      <c r="AV126" s="3" t="s">
        <v>29</v>
      </c>
      <c r="AW126" s="3" t="s">
        <v>195</v>
      </c>
      <c r="AX126" s="58" t="s">
        <v>192</v>
      </c>
      <c r="AY126" s="291"/>
    </row>
    <row r="127" spans="1:1868" customFormat="1" ht="30" customHeight="1">
      <c r="A127" s="29">
        <v>1</v>
      </c>
      <c r="B127" s="13" t="s">
        <v>36</v>
      </c>
      <c r="C127" s="6" t="s">
        <v>162</v>
      </c>
      <c r="D127" s="5">
        <v>0</v>
      </c>
      <c r="E127" s="141">
        <v>58864</v>
      </c>
      <c r="F127" s="142">
        <v>0</v>
      </c>
      <c r="G127" s="143">
        <v>290.73599999999999</v>
      </c>
      <c r="H127" s="144">
        <v>0</v>
      </c>
      <c r="I127" s="145">
        <v>55771</v>
      </c>
      <c r="J127" s="144">
        <v>0</v>
      </c>
      <c r="K127" s="143">
        <v>1020</v>
      </c>
      <c r="L127" s="144">
        <v>0</v>
      </c>
      <c r="M127" s="145">
        <v>52220</v>
      </c>
      <c r="N127" s="144">
        <v>0</v>
      </c>
      <c r="O127" s="143">
        <v>961</v>
      </c>
      <c r="P127" s="145">
        <v>0</v>
      </c>
      <c r="Q127" s="145">
        <v>54265</v>
      </c>
      <c r="R127" s="144">
        <v>0</v>
      </c>
      <c r="S127" s="143">
        <v>1020</v>
      </c>
      <c r="T127" s="145">
        <v>0</v>
      </c>
      <c r="U127" s="145">
        <v>52813</v>
      </c>
      <c r="V127" s="144">
        <v>0</v>
      </c>
      <c r="W127" s="143">
        <v>976</v>
      </c>
      <c r="X127" s="145">
        <v>0</v>
      </c>
      <c r="Y127" s="145">
        <v>60760</v>
      </c>
      <c r="Z127" s="144">
        <v>0</v>
      </c>
      <c r="AA127" s="159">
        <v>1049</v>
      </c>
      <c r="AB127" s="137">
        <v>0</v>
      </c>
      <c r="AC127" s="137">
        <v>55430</v>
      </c>
      <c r="AD127" s="137">
        <v>0</v>
      </c>
      <c r="AE127" s="137">
        <v>1192</v>
      </c>
      <c r="AF127" s="137">
        <v>0</v>
      </c>
      <c r="AG127" s="137">
        <v>56610</v>
      </c>
      <c r="AH127" s="137">
        <v>0</v>
      </c>
      <c r="AI127" s="137">
        <v>1212</v>
      </c>
      <c r="AJ127" s="137">
        <v>0</v>
      </c>
      <c r="AK127" s="137">
        <v>57310</v>
      </c>
      <c r="AL127" s="137">
        <v>0</v>
      </c>
      <c r="AM127" s="137">
        <v>1053</v>
      </c>
      <c r="AN127" s="137">
        <v>0</v>
      </c>
      <c r="AO127" s="137">
        <v>54720</v>
      </c>
      <c r="AP127" s="137">
        <v>0</v>
      </c>
      <c r="AQ127" s="137">
        <v>1024</v>
      </c>
      <c r="AR127" s="137">
        <v>0</v>
      </c>
      <c r="AS127" s="137">
        <v>60310</v>
      </c>
      <c r="AT127" s="137">
        <v>0</v>
      </c>
      <c r="AU127" s="137">
        <v>1053</v>
      </c>
      <c r="AV127" s="137">
        <v>0</v>
      </c>
      <c r="AW127" s="137">
        <v>61590</v>
      </c>
      <c r="AX127" s="137">
        <v>0</v>
      </c>
      <c r="AY127" s="137">
        <v>1033</v>
      </c>
    </row>
    <row r="128" spans="1:1868" customFormat="1" ht="30" customHeight="1">
      <c r="A128" s="29">
        <v>2</v>
      </c>
      <c r="B128" s="13" t="s">
        <v>46</v>
      </c>
      <c r="C128" s="6" t="s">
        <v>40</v>
      </c>
      <c r="D128" s="5">
        <v>1518</v>
      </c>
      <c r="E128" s="141">
        <v>0</v>
      </c>
      <c r="F128" s="142">
        <v>0</v>
      </c>
      <c r="G128" s="143">
        <v>160</v>
      </c>
      <c r="H128" s="145">
        <v>1309</v>
      </c>
      <c r="I128" s="144">
        <v>0</v>
      </c>
      <c r="J128" s="144">
        <v>0</v>
      </c>
      <c r="K128" s="143">
        <v>167</v>
      </c>
      <c r="L128" s="145">
        <v>671</v>
      </c>
      <c r="M128" s="145">
        <v>0</v>
      </c>
      <c r="N128" s="144">
        <v>0</v>
      </c>
      <c r="O128" s="143">
        <v>104</v>
      </c>
      <c r="P128" s="145">
        <v>1340</v>
      </c>
      <c r="Q128" s="145">
        <v>0</v>
      </c>
      <c r="R128" s="144">
        <v>0</v>
      </c>
      <c r="S128" s="143">
        <v>131</v>
      </c>
      <c r="T128" s="145">
        <v>2216</v>
      </c>
      <c r="U128" s="145">
        <v>0</v>
      </c>
      <c r="V128" s="144">
        <v>0</v>
      </c>
      <c r="W128" s="143">
        <v>176</v>
      </c>
      <c r="X128" s="145">
        <v>1606</v>
      </c>
      <c r="Y128" s="145">
        <v>0</v>
      </c>
      <c r="Z128" s="144">
        <v>0</v>
      </c>
      <c r="AA128" s="39">
        <v>158</v>
      </c>
      <c r="AB128" s="137">
        <v>1849</v>
      </c>
      <c r="AC128" s="137">
        <v>0</v>
      </c>
      <c r="AD128" s="137">
        <v>0</v>
      </c>
      <c r="AE128" s="137">
        <v>134</v>
      </c>
      <c r="AF128" s="137">
        <v>801</v>
      </c>
      <c r="AG128" s="137">
        <v>0</v>
      </c>
      <c r="AH128" s="137">
        <v>0</v>
      </c>
      <c r="AI128" s="137">
        <v>54</v>
      </c>
      <c r="AJ128" s="137">
        <v>350</v>
      </c>
      <c r="AK128" s="137">
        <v>0</v>
      </c>
      <c r="AL128" s="137">
        <v>0</v>
      </c>
      <c r="AM128" s="137">
        <v>5</v>
      </c>
      <c r="AN128" s="137">
        <v>820</v>
      </c>
      <c r="AO128" s="137">
        <v>0</v>
      </c>
      <c r="AP128" s="137">
        <v>0</v>
      </c>
      <c r="AQ128" s="137">
        <v>42</v>
      </c>
      <c r="AR128" s="137">
        <v>1440</v>
      </c>
      <c r="AS128" s="137">
        <v>0</v>
      </c>
      <c r="AT128" s="137">
        <v>0</v>
      </c>
      <c r="AU128" s="137">
        <v>88</v>
      </c>
      <c r="AV128" s="137">
        <v>2250</v>
      </c>
      <c r="AW128" s="137">
        <v>0</v>
      </c>
      <c r="AX128" s="137">
        <v>0</v>
      </c>
      <c r="AY128" s="137">
        <v>163</v>
      </c>
    </row>
    <row r="129" spans="1:51" customFormat="1" ht="30" customHeight="1">
      <c r="A129" s="29">
        <v>3</v>
      </c>
      <c r="B129" s="13" t="s">
        <v>46</v>
      </c>
      <c r="C129" s="6" t="s">
        <v>41</v>
      </c>
      <c r="D129" s="5">
        <v>1140</v>
      </c>
      <c r="E129" s="142">
        <v>0</v>
      </c>
      <c r="F129" s="142">
        <v>0</v>
      </c>
      <c r="G129" s="143">
        <v>112</v>
      </c>
      <c r="H129" s="145">
        <v>2335</v>
      </c>
      <c r="I129" s="144">
        <v>0</v>
      </c>
      <c r="J129" s="144">
        <v>0</v>
      </c>
      <c r="K129" s="143">
        <v>155</v>
      </c>
      <c r="L129" s="145">
        <v>2623</v>
      </c>
      <c r="M129" s="145">
        <v>0</v>
      </c>
      <c r="N129" s="144">
        <v>0</v>
      </c>
      <c r="O129" s="143">
        <v>128</v>
      </c>
      <c r="P129" s="145">
        <v>1738</v>
      </c>
      <c r="Q129" s="145">
        <v>0</v>
      </c>
      <c r="R129" s="144">
        <v>0</v>
      </c>
      <c r="S129" s="143">
        <v>149</v>
      </c>
      <c r="T129" s="145">
        <v>1688</v>
      </c>
      <c r="U129" s="145">
        <v>0</v>
      </c>
      <c r="V129" s="144">
        <v>0</v>
      </c>
      <c r="W129" s="143">
        <v>140</v>
      </c>
      <c r="X129" s="145">
        <v>1760</v>
      </c>
      <c r="Y129" s="145">
        <v>0</v>
      </c>
      <c r="Z129" s="144">
        <v>0</v>
      </c>
      <c r="AA129" s="39">
        <v>129</v>
      </c>
      <c r="AB129" s="137">
        <v>871</v>
      </c>
      <c r="AC129" s="137">
        <v>0</v>
      </c>
      <c r="AD129" s="137">
        <v>0</v>
      </c>
      <c r="AE129" s="137">
        <v>93</v>
      </c>
      <c r="AF129" s="137">
        <v>1417</v>
      </c>
      <c r="AG129" s="137">
        <v>0</v>
      </c>
      <c r="AH129" s="137">
        <v>0</v>
      </c>
      <c r="AI129" s="137">
        <v>43</v>
      </c>
      <c r="AJ129" s="192">
        <v>1150.5899999999999</v>
      </c>
      <c r="AK129" s="137">
        <v>0</v>
      </c>
      <c r="AL129" s="137">
        <v>0</v>
      </c>
      <c r="AM129" s="137">
        <v>36</v>
      </c>
      <c r="AN129" s="137">
        <v>670</v>
      </c>
      <c r="AO129" s="137">
        <v>0</v>
      </c>
      <c r="AP129" s="137">
        <v>0</v>
      </c>
      <c r="AQ129" s="137">
        <v>73</v>
      </c>
      <c r="AR129" s="137">
        <v>1990</v>
      </c>
      <c r="AS129" s="137">
        <v>0</v>
      </c>
      <c r="AT129" s="137">
        <v>0</v>
      </c>
      <c r="AU129" s="137">
        <v>202</v>
      </c>
      <c r="AV129" s="137">
        <v>2510</v>
      </c>
      <c r="AW129" s="137">
        <v>0</v>
      </c>
      <c r="AX129" s="137">
        <v>0</v>
      </c>
      <c r="AY129" s="137">
        <v>161</v>
      </c>
    </row>
    <row r="130" spans="1:51" customFormat="1" ht="30" customHeight="1">
      <c r="A130" s="29">
        <v>4</v>
      </c>
      <c r="B130" s="13" t="s">
        <v>46</v>
      </c>
      <c r="C130" s="6" t="s">
        <v>42</v>
      </c>
      <c r="D130" s="5">
        <v>3990</v>
      </c>
      <c r="E130" s="141">
        <v>326</v>
      </c>
      <c r="F130" s="142">
        <v>0</v>
      </c>
      <c r="G130" s="143">
        <v>241</v>
      </c>
      <c r="H130" s="145">
        <v>3109</v>
      </c>
      <c r="I130" s="144">
        <v>0</v>
      </c>
      <c r="J130" s="144">
        <v>0</v>
      </c>
      <c r="K130" s="143">
        <v>463</v>
      </c>
      <c r="L130" s="145">
        <v>1656</v>
      </c>
      <c r="M130" s="145">
        <v>199</v>
      </c>
      <c r="N130" s="144">
        <v>0</v>
      </c>
      <c r="O130" s="143">
        <v>326</v>
      </c>
      <c r="P130" s="145">
        <v>1027</v>
      </c>
      <c r="Q130" s="145">
        <v>62</v>
      </c>
      <c r="R130" s="144">
        <v>0</v>
      </c>
      <c r="S130" s="143">
        <v>131</v>
      </c>
      <c r="T130" s="145">
        <v>0</v>
      </c>
      <c r="U130" s="145">
        <v>0</v>
      </c>
      <c r="V130" s="144">
        <v>0</v>
      </c>
      <c r="W130" s="144">
        <v>0</v>
      </c>
      <c r="X130" s="145">
        <v>1879</v>
      </c>
      <c r="Y130" s="145">
        <v>669</v>
      </c>
      <c r="Z130" s="144">
        <v>0</v>
      </c>
      <c r="AA130" s="39">
        <v>100</v>
      </c>
      <c r="AB130" s="191">
        <v>0</v>
      </c>
      <c r="AC130" s="191">
        <v>0</v>
      </c>
      <c r="AD130" s="191">
        <v>0</v>
      </c>
      <c r="AE130" s="191">
        <v>65</v>
      </c>
      <c r="AF130" s="137">
        <v>1159</v>
      </c>
      <c r="AG130" s="137">
        <v>559</v>
      </c>
      <c r="AH130" s="137">
        <v>0</v>
      </c>
      <c r="AI130" s="137">
        <v>237</v>
      </c>
      <c r="AJ130" s="192">
        <v>622.14</v>
      </c>
      <c r="AK130" s="192">
        <v>622.89</v>
      </c>
      <c r="AL130" s="137">
        <v>0</v>
      </c>
      <c r="AM130" s="137">
        <v>74</v>
      </c>
      <c r="AN130" s="137">
        <v>630</v>
      </c>
      <c r="AO130" s="137">
        <v>0</v>
      </c>
      <c r="AP130" s="137">
        <v>0</v>
      </c>
      <c r="AQ130" s="137">
        <v>193</v>
      </c>
      <c r="AR130" s="137">
        <v>2170</v>
      </c>
      <c r="AS130" s="137">
        <v>0</v>
      </c>
      <c r="AT130" s="137">
        <v>0</v>
      </c>
      <c r="AU130" s="137">
        <v>200</v>
      </c>
      <c r="AV130" s="137">
        <v>8160</v>
      </c>
      <c r="AW130" s="137">
        <v>0</v>
      </c>
      <c r="AX130" s="137">
        <v>0</v>
      </c>
      <c r="AY130" s="137">
        <v>234</v>
      </c>
    </row>
    <row r="131" spans="1:51" customFormat="1" ht="30" customHeight="1">
      <c r="A131" s="29">
        <v>5</v>
      </c>
      <c r="B131" s="13" t="s">
        <v>47</v>
      </c>
      <c r="C131" s="6" t="s">
        <v>43</v>
      </c>
      <c r="D131" s="5">
        <v>0</v>
      </c>
      <c r="E131" s="141">
        <v>35612</v>
      </c>
      <c r="F131" s="142">
        <v>0</v>
      </c>
      <c r="G131" s="143">
        <v>679.27499999999998</v>
      </c>
      <c r="H131" s="144">
        <v>0</v>
      </c>
      <c r="I131" s="145">
        <v>35846</v>
      </c>
      <c r="J131" s="144">
        <v>0</v>
      </c>
      <c r="K131" s="143">
        <v>711.40300000000002</v>
      </c>
      <c r="L131" s="145">
        <v>0</v>
      </c>
      <c r="M131" s="145">
        <v>35849</v>
      </c>
      <c r="N131" s="144">
        <v>0</v>
      </c>
      <c r="O131" s="143">
        <v>797.40300000000002</v>
      </c>
      <c r="P131" s="145">
        <v>0</v>
      </c>
      <c r="Q131" s="145">
        <v>37644</v>
      </c>
      <c r="R131" s="144">
        <v>0</v>
      </c>
      <c r="S131" s="143">
        <v>770.39</v>
      </c>
      <c r="T131" s="145">
        <v>0</v>
      </c>
      <c r="U131" s="145">
        <v>36069</v>
      </c>
      <c r="V131" s="144">
        <v>0</v>
      </c>
      <c r="W131" s="143">
        <v>761.36</v>
      </c>
      <c r="X131" s="145">
        <v>0</v>
      </c>
      <c r="Y131" s="145">
        <v>20712</v>
      </c>
      <c r="Z131" s="144">
        <v>0</v>
      </c>
      <c r="AA131" s="39">
        <v>834.13199999999995</v>
      </c>
      <c r="AB131" s="137">
        <v>0</v>
      </c>
      <c r="AC131" s="137">
        <v>19140</v>
      </c>
      <c r="AD131" s="137">
        <v>0</v>
      </c>
      <c r="AE131" s="137">
        <v>672</v>
      </c>
      <c r="AF131" s="137">
        <v>0</v>
      </c>
      <c r="AG131" s="137">
        <v>28680</v>
      </c>
      <c r="AH131" s="137">
        <v>0</v>
      </c>
      <c r="AI131" s="137">
        <v>890</v>
      </c>
      <c r="AJ131" s="137">
        <v>0</v>
      </c>
      <c r="AK131" s="137">
        <v>36056</v>
      </c>
      <c r="AL131" s="137">
        <v>0</v>
      </c>
      <c r="AM131" s="137">
        <v>1010</v>
      </c>
      <c r="AN131" s="137">
        <v>0</v>
      </c>
      <c r="AO131" s="137">
        <v>36188</v>
      </c>
      <c r="AP131" s="137">
        <v>0</v>
      </c>
      <c r="AQ131" s="137">
        <v>1018</v>
      </c>
      <c r="AR131" s="137">
        <v>0</v>
      </c>
      <c r="AS131" s="137">
        <v>36188</v>
      </c>
      <c r="AT131" s="137">
        <v>0</v>
      </c>
      <c r="AU131" s="137">
        <v>1040</v>
      </c>
      <c r="AV131" s="137">
        <v>0</v>
      </c>
      <c r="AW131" s="137">
        <v>39862</v>
      </c>
      <c r="AX131" s="137">
        <v>0</v>
      </c>
      <c r="AY131" s="137">
        <v>996</v>
      </c>
    </row>
    <row r="132" spans="1:51" customFormat="1" ht="30" customHeight="1">
      <c r="A132" s="29">
        <v>6</v>
      </c>
      <c r="B132" s="13" t="s">
        <v>47</v>
      </c>
      <c r="C132" s="6" t="s">
        <v>44</v>
      </c>
      <c r="D132" s="146">
        <v>40</v>
      </c>
      <c r="E132" s="142">
        <v>31720</v>
      </c>
      <c r="F132" s="147">
        <v>0</v>
      </c>
      <c r="G132" s="143">
        <v>999.13499999999999</v>
      </c>
      <c r="H132" s="144">
        <v>20</v>
      </c>
      <c r="I132" s="145">
        <v>9360</v>
      </c>
      <c r="J132" s="144">
        <v>0</v>
      </c>
      <c r="K132" s="143">
        <v>306</v>
      </c>
      <c r="L132" s="145">
        <v>20</v>
      </c>
      <c r="M132" s="145">
        <v>22160</v>
      </c>
      <c r="N132" s="144">
        <v>0</v>
      </c>
      <c r="O132" s="143">
        <v>1162</v>
      </c>
      <c r="P132" s="145">
        <v>15</v>
      </c>
      <c r="Q132" s="145">
        <v>14743</v>
      </c>
      <c r="R132" s="144">
        <v>0</v>
      </c>
      <c r="S132" s="143">
        <v>319.7</v>
      </c>
      <c r="T132" s="145">
        <v>15</v>
      </c>
      <c r="U132" s="148">
        <v>25700</v>
      </c>
      <c r="V132" s="144">
        <v>0</v>
      </c>
      <c r="W132" s="143">
        <v>325</v>
      </c>
      <c r="X132" s="145">
        <v>15</v>
      </c>
      <c r="Y132" s="145">
        <v>17510</v>
      </c>
      <c r="Z132" s="144">
        <v>0</v>
      </c>
      <c r="AA132" s="39">
        <v>554</v>
      </c>
      <c r="AB132" s="137">
        <v>15</v>
      </c>
      <c r="AC132" s="137">
        <v>9074</v>
      </c>
      <c r="AD132" s="137">
        <v>0</v>
      </c>
      <c r="AE132" s="137">
        <v>236</v>
      </c>
      <c r="AF132" s="137">
        <v>15</v>
      </c>
      <c r="AG132" s="137">
        <v>15900</v>
      </c>
      <c r="AH132" s="137">
        <v>0</v>
      </c>
      <c r="AI132" s="137">
        <v>407</v>
      </c>
      <c r="AJ132" s="137">
        <v>20</v>
      </c>
      <c r="AK132" s="137">
        <v>23460</v>
      </c>
      <c r="AL132" s="137">
        <v>0</v>
      </c>
      <c r="AM132" s="137">
        <v>615</v>
      </c>
      <c r="AN132" s="137">
        <v>20</v>
      </c>
      <c r="AO132" s="137">
        <v>44430</v>
      </c>
      <c r="AP132" s="137">
        <v>0</v>
      </c>
      <c r="AQ132" s="137">
        <v>512</v>
      </c>
      <c r="AR132" s="137">
        <v>20</v>
      </c>
      <c r="AS132" s="137">
        <v>27730</v>
      </c>
      <c r="AT132" s="137">
        <v>0</v>
      </c>
      <c r="AU132" s="137">
        <v>375</v>
      </c>
      <c r="AV132" s="137">
        <v>20</v>
      </c>
      <c r="AW132" s="137">
        <v>20130</v>
      </c>
      <c r="AX132" s="137">
        <v>0</v>
      </c>
      <c r="AY132" s="137">
        <v>282</v>
      </c>
    </row>
    <row r="133" spans="1:51" customFormat="1" ht="30" customHeight="1">
      <c r="A133" s="40">
        <v>7</v>
      </c>
      <c r="B133" s="34" t="s">
        <v>47</v>
      </c>
      <c r="C133" s="35" t="s">
        <v>45</v>
      </c>
      <c r="D133" s="5">
        <v>5</v>
      </c>
      <c r="E133" s="142">
        <v>33630</v>
      </c>
      <c r="F133" s="142">
        <v>0</v>
      </c>
      <c r="G133" s="143">
        <v>316</v>
      </c>
      <c r="H133" s="144">
        <v>15</v>
      </c>
      <c r="I133" s="145">
        <v>34040</v>
      </c>
      <c r="J133" s="144">
        <v>0</v>
      </c>
      <c r="K133" s="143">
        <v>893</v>
      </c>
      <c r="L133" s="144">
        <v>15</v>
      </c>
      <c r="M133" s="145">
        <v>36180</v>
      </c>
      <c r="N133" s="144">
        <v>0</v>
      </c>
      <c r="O133" s="143">
        <v>868</v>
      </c>
      <c r="P133" s="145">
        <v>15</v>
      </c>
      <c r="Q133" s="145">
        <v>58740</v>
      </c>
      <c r="R133" s="144">
        <v>0</v>
      </c>
      <c r="S133" s="143">
        <v>1436</v>
      </c>
      <c r="T133" s="145">
        <v>3</v>
      </c>
      <c r="U133" s="145">
        <v>59460</v>
      </c>
      <c r="V133" s="144">
        <v>0</v>
      </c>
      <c r="W133" s="143">
        <v>1435</v>
      </c>
      <c r="X133" s="145">
        <v>15</v>
      </c>
      <c r="Y133" s="145">
        <v>74560</v>
      </c>
      <c r="Z133" s="144">
        <v>0</v>
      </c>
      <c r="AA133" s="39">
        <v>601</v>
      </c>
      <c r="AB133" s="137">
        <v>15</v>
      </c>
      <c r="AC133" s="137">
        <v>87260</v>
      </c>
      <c r="AD133" s="137">
        <v>0</v>
      </c>
      <c r="AE133" s="137">
        <v>1445</v>
      </c>
      <c r="AF133" s="137">
        <v>15</v>
      </c>
      <c r="AG133" s="137">
        <v>65573</v>
      </c>
      <c r="AH133" s="137">
        <v>0</v>
      </c>
      <c r="AI133" s="137">
        <v>1403</v>
      </c>
      <c r="AJ133" s="137">
        <v>20</v>
      </c>
      <c r="AK133" s="137">
        <v>64700</v>
      </c>
      <c r="AL133" s="137">
        <v>0</v>
      </c>
      <c r="AM133" s="137">
        <v>550</v>
      </c>
      <c r="AN133" s="137">
        <v>20</v>
      </c>
      <c r="AO133" s="137">
        <v>40450</v>
      </c>
      <c r="AP133" s="137">
        <v>0</v>
      </c>
      <c r="AQ133" s="137">
        <v>836</v>
      </c>
      <c r="AR133" s="137">
        <v>15</v>
      </c>
      <c r="AS133" s="137">
        <v>48700</v>
      </c>
      <c r="AT133" s="137">
        <v>0</v>
      </c>
      <c r="AU133" s="137">
        <v>1015</v>
      </c>
      <c r="AV133" s="137">
        <v>150</v>
      </c>
      <c r="AW133" s="137">
        <v>43500</v>
      </c>
      <c r="AX133" s="137">
        <v>0</v>
      </c>
      <c r="AY133" s="137">
        <v>1041</v>
      </c>
    </row>
    <row r="134" spans="1:51" customFormat="1" ht="30" customHeight="1">
      <c r="A134" s="14">
        <v>8</v>
      </c>
      <c r="B134" s="36" t="s">
        <v>46</v>
      </c>
      <c r="C134" s="6" t="s">
        <v>159</v>
      </c>
      <c r="D134" s="149">
        <v>1475</v>
      </c>
      <c r="E134" s="141">
        <v>0</v>
      </c>
      <c r="F134" s="142">
        <v>0</v>
      </c>
      <c r="G134" s="143">
        <v>135</v>
      </c>
      <c r="H134" s="145">
        <v>2797</v>
      </c>
      <c r="I134" s="144">
        <v>53</v>
      </c>
      <c r="J134" s="144">
        <v>0</v>
      </c>
      <c r="K134" s="143">
        <v>163</v>
      </c>
      <c r="L134" s="144">
        <v>968</v>
      </c>
      <c r="M134" s="145">
        <v>40</v>
      </c>
      <c r="N134" s="144">
        <v>0</v>
      </c>
      <c r="O134" s="143">
        <v>260</v>
      </c>
      <c r="P134" s="145">
        <v>1253</v>
      </c>
      <c r="Q134" s="145">
        <v>61</v>
      </c>
      <c r="R134" s="144">
        <v>0</v>
      </c>
      <c r="S134" s="143">
        <v>188</v>
      </c>
      <c r="T134" s="145">
        <v>1285</v>
      </c>
      <c r="U134" s="144">
        <v>0</v>
      </c>
      <c r="V134" s="144">
        <v>0</v>
      </c>
      <c r="W134" s="143">
        <v>144</v>
      </c>
      <c r="X134" s="145">
        <v>1320</v>
      </c>
      <c r="Y134" s="145">
        <v>59</v>
      </c>
      <c r="Z134" s="144">
        <v>0</v>
      </c>
      <c r="AA134" s="39">
        <v>37</v>
      </c>
      <c r="AB134" s="191">
        <v>994</v>
      </c>
      <c r="AC134" s="191">
        <v>206</v>
      </c>
      <c r="AD134" s="191">
        <v>0</v>
      </c>
      <c r="AE134" s="191">
        <v>290</v>
      </c>
      <c r="AF134" s="191">
        <v>1688</v>
      </c>
      <c r="AG134" s="191">
        <v>250</v>
      </c>
      <c r="AH134" s="191">
        <v>0</v>
      </c>
      <c r="AI134" s="191">
        <v>266</v>
      </c>
      <c r="AJ134" s="192">
        <v>772.6</v>
      </c>
      <c r="AK134" s="192">
        <v>127.99</v>
      </c>
      <c r="AL134" s="137">
        <v>0</v>
      </c>
      <c r="AM134" s="137">
        <v>306</v>
      </c>
      <c r="AN134" s="137">
        <v>610</v>
      </c>
      <c r="AO134" s="137">
        <v>0</v>
      </c>
      <c r="AP134" s="137">
        <v>0</v>
      </c>
      <c r="AQ134" s="137">
        <v>178</v>
      </c>
      <c r="AR134" s="137">
        <v>5050</v>
      </c>
      <c r="AS134" s="137">
        <v>0</v>
      </c>
      <c r="AT134" s="137">
        <v>0</v>
      </c>
      <c r="AU134" s="137">
        <v>88</v>
      </c>
      <c r="AV134" s="137">
        <v>7880</v>
      </c>
      <c r="AW134" s="137">
        <v>0</v>
      </c>
      <c r="AX134" s="137">
        <v>0</v>
      </c>
      <c r="AY134" s="137">
        <v>141</v>
      </c>
    </row>
    <row r="135" spans="1:51" customFormat="1" ht="30" customHeight="1">
      <c r="A135" s="14">
        <v>9</v>
      </c>
      <c r="B135" s="36" t="s">
        <v>46</v>
      </c>
      <c r="C135" s="6" t="s">
        <v>160</v>
      </c>
      <c r="D135" s="5">
        <v>0</v>
      </c>
      <c r="E135" s="141">
        <v>0</v>
      </c>
      <c r="F135" s="141">
        <v>0</v>
      </c>
      <c r="G135" s="144">
        <v>0</v>
      </c>
      <c r="H135" s="144">
        <v>0</v>
      </c>
      <c r="I135" s="143">
        <v>0</v>
      </c>
      <c r="J135" s="144">
        <v>0</v>
      </c>
      <c r="K135" s="144">
        <v>0</v>
      </c>
      <c r="L135" s="144">
        <v>747</v>
      </c>
      <c r="M135" s="145">
        <v>69</v>
      </c>
      <c r="N135" s="144">
        <v>0</v>
      </c>
      <c r="O135" s="143">
        <v>140</v>
      </c>
      <c r="P135" s="150">
        <v>3005</v>
      </c>
      <c r="Q135" s="145">
        <v>9</v>
      </c>
      <c r="R135" s="144">
        <v>0</v>
      </c>
      <c r="S135" s="143">
        <v>207</v>
      </c>
      <c r="T135" s="145">
        <v>366</v>
      </c>
      <c r="U135" s="144">
        <v>0</v>
      </c>
      <c r="V135" s="144">
        <v>0</v>
      </c>
      <c r="W135" s="143">
        <v>305</v>
      </c>
      <c r="X135" s="145">
        <v>2189</v>
      </c>
      <c r="Y135" s="145">
        <v>122</v>
      </c>
      <c r="Z135" s="144">
        <v>0</v>
      </c>
      <c r="AA135" s="39">
        <v>211</v>
      </c>
      <c r="AB135" s="137">
        <v>3107</v>
      </c>
      <c r="AC135" s="137">
        <v>152</v>
      </c>
      <c r="AD135" s="137">
        <v>0</v>
      </c>
      <c r="AE135" s="137">
        <v>268</v>
      </c>
      <c r="AF135" s="137">
        <v>1509</v>
      </c>
      <c r="AG135" s="137">
        <v>267</v>
      </c>
      <c r="AH135" s="137">
        <v>0</v>
      </c>
      <c r="AI135" s="137">
        <v>342</v>
      </c>
      <c r="AJ135" s="192">
        <v>2397.31</v>
      </c>
      <c r="AK135" s="137">
        <v>0</v>
      </c>
      <c r="AL135" s="137">
        <v>0</v>
      </c>
      <c r="AM135" s="137">
        <v>170</v>
      </c>
      <c r="AN135" s="137">
        <v>3580</v>
      </c>
      <c r="AO135" s="137">
        <v>0</v>
      </c>
      <c r="AP135" s="137">
        <v>0</v>
      </c>
      <c r="AQ135" s="137">
        <v>297</v>
      </c>
      <c r="AR135" s="137">
        <v>2800</v>
      </c>
      <c r="AS135" s="137">
        <v>0</v>
      </c>
      <c r="AT135" s="137">
        <v>0</v>
      </c>
      <c r="AU135" s="137">
        <v>128</v>
      </c>
      <c r="AV135" s="137">
        <v>3270</v>
      </c>
      <c r="AW135" s="137">
        <v>0</v>
      </c>
      <c r="AX135" s="137">
        <v>0</v>
      </c>
      <c r="AY135" s="137">
        <v>150</v>
      </c>
    </row>
    <row r="136" spans="1:51" customFormat="1" ht="30" customHeight="1">
      <c r="A136" s="14">
        <v>10</v>
      </c>
      <c r="B136" s="36" t="s">
        <v>46</v>
      </c>
      <c r="C136" s="6" t="s">
        <v>161</v>
      </c>
      <c r="D136" s="5">
        <v>0</v>
      </c>
      <c r="E136" s="141">
        <v>0</v>
      </c>
      <c r="F136" s="141">
        <v>0</v>
      </c>
      <c r="G136" s="144">
        <v>0</v>
      </c>
      <c r="H136" s="144">
        <v>0</v>
      </c>
      <c r="I136" s="144">
        <v>0</v>
      </c>
      <c r="J136" s="144">
        <v>0</v>
      </c>
      <c r="K136" s="144">
        <v>0</v>
      </c>
      <c r="L136" s="144">
        <v>0</v>
      </c>
      <c r="M136" s="145">
        <v>0</v>
      </c>
      <c r="N136" s="144">
        <v>0</v>
      </c>
      <c r="O136" s="144">
        <v>0</v>
      </c>
      <c r="P136" s="145">
        <v>814</v>
      </c>
      <c r="Q136" s="145">
        <v>0</v>
      </c>
      <c r="R136" s="144">
        <v>0</v>
      </c>
      <c r="S136" s="143">
        <v>29</v>
      </c>
      <c r="T136" s="145">
        <v>1112</v>
      </c>
      <c r="U136" s="144">
        <v>0</v>
      </c>
      <c r="V136" s="144">
        <v>0</v>
      </c>
      <c r="W136" s="143">
        <v>70</v>
      </c>
      <c r="X136" s="145">
        <v>983</v>
      </c>
      <c r="Y136" s="145">
        <v>0</v>
      </c>
      <c r="Z136" s="144">
        <v>0</v>
      </c>
      <c r="AA136" s="39">
        <v>74</v>
      </c>
      <c r="AB136" s="137">
        <v>598</v>
      </c>
      <c r="AC136" s="137">
        <v>0</v>
      </c>
      <c r="AD136" s="137">
        <v>0</v>
      </c>
      <c r="AE136" s="137">
        <v>39</v>
      </c>
      <c r="AF136" s="137">
        <v>0</v>
      </c>
      <c r="AG136" s="137">
        <v>0</v>
      </c>
      <c r="AH136" s="137">
        <v>0</v>
      </c>
      <c r="AI136" s="137">
        <v>0</v>
      </c>
      <c r="AJ136" s="192">
        <v>1208.03</v>
      </c>
      <c r="AK136" s="137">
        <v>0</v>
      </c>
      <c r="AL136" s="137">
        <v>0</v>
      </c>
      <c r="AM136" s="137">
        <v>34</v>
      </c>
      <c r="AN136" s="137">
        <v>1660</v>
      </c>
      <c r="AO136" s="137">
        <v>0</v>
      </c>
      <c r="AP136" s="137">
        <v>0</v>
      </c>
      <c r="AQ136" s="137">
        <v>110</v>
      </c>
      <c r="AR136" s="137">
        <v>1290</v>
      </c>
      <c r="AS136" s="137">
        <v>0</v>
      </c>
      <c r="AT136" s="137">
        <v>0</v>
      </c>
      <c r="AU136" s="137">
        <v>134</v>
      </c>
      <c r="AV136" s="137">
        <v>2170</v>
      </c>
      <c r="AW136" s="137">
        <v>0</v>
      </c>
      <c r="AX136" s="137">
        <v>0</v>
      </c>
      <c r="AY136" s="137">
        <v>140</v>
      </c>
    </row>
    <row r="137" spans="1:51" customFormat="1" ht="30" customHeight="1">
      <c r="A137" s="14">
        <v>11</v>
      </c>
      <c r="B137" s="309" t="s">
        <v>193</v>
      </c>
      <c r="C137" s="310"/>
      <c r="D137" s="5">
        <v>16</v>
      </c>
      <c r="E137" s="141">
        <v>0</v>
      </c>
      <c r="F137" s="142">
        <v>0</v>
      </c>
      <c r="G137" s="144">
        <v>0</v>
      </c>
      <c r="H137" s="144">
        <v>6</v>
      </c>
      <c r="I137" s="144">
        <v>0</v>
      </c>
      <c r="J137" s="144">
        <v>0</v>
      </c>
      <c r="K137" s="144">
        <v>0</v>
      </c>
      <c r="L137" s="144">
        <v>0</v>
      </c>
      <c r="M137" s="145">
        <v>0</v>
      </c>
      <c r="N137" s="144">
        <v>0</v>
      </c>
      <c r="O137" s="144">
        <v>0</v>
      </c>
      <c r="P137" s="144">
        <v>0</v>
      </c>
      <c r="Q137" s="144">
        <v>0</v>
      </c>
      <c r="R137" s="144">
        <v>0</v>
      </c>
      <c r="S137" s="144">
        <v>0</v>
      </c>
      <c r="T137" s="144">
        <v>0</v>
      </c>
      <c r="U137" s="144">
        <v>0</v>
      </c>
      <c r="V137" s="144">
        <v>0</v>
      </c>
      <c r="W137" s="144">
        <v>0</v>
      </c>
      <c r="X137" s="144">
        <v>0</v>
      </c>
      <c r="Y137" s="145">
        <v>0</v>
      </c>
      <c r="Z137" s="144">
        <v>0</v>
      </c>
      <c r="AA137" s="39">
        <v>0</v>
      </c>
      <c r="AB137" s="137">
        <v>0</v>
      </c>
      <c r="AC137" s="137">
        <v>0</v>
      </c>
      <c r="AD137" s="137">
        <v>0</v>
      </c>
      <c r="AE137" s="137">
        <v>0</v>
      </c>
      <c r="AF137" s="137">
        <v>0</v>
      </c>
      <c r="AG137" s="137">
        <v>0</v>
      </c>
      <c r="AH137" s="137">
        <v>0</v>
      </c>
      <c r="AI137" s="137">
        <v>0</v>
      </c>
      <c r="AJ137" s="137">
        <v>0</v>
      </c>
      <c r="AK137" s="137">
        <v>0</v>
      </c>
      <c r="AL137" s="137">
        <v>0</v>
      </c>
      <c r="AM137" s="137">
        <v>0</v>
      </c>
      <c r="AN137" s="137">
        <v>0</v>
      </c>
      <c r="AO137" s="137">
        <v>0</v>
      </c>
      <c r="AP137" s="137">
        <v>0</v>
      </c>
      <c r="AQ137" s="137">
        <v>0</v>
      </c>
      <c r="AR137" s="137"/>
      <c r="AS137" s="137"/>
      <c r="AT137" s="137"/>
      <c r="AU137" s="137"/>
      <c r="AV137" s="137">
        <v>0</v>
      </c>
      <c r="AW137" s="137">
        <v>0</v>
      </c>
      <c r="AX137" s="137">
        <v>0</v>
      </c>
      <c r="AY137" s="137">
        <v>0</v>
      </c>
    </row>
    <row r="138" spans="1:51" ht="30" customHeight="1">
      <c r="A138" s="311" t="s">
        <v>196</v>
      </c>
      <c r="B138" s="312"/>
      <c r="C138" s="312"/>
      <c r="D138" s="136">
        <f>SUM(D127:D137)</f>
        <v>8184</v>
      </c>
      <c r="E138" s="136">
        <f t="shared" ref="E138:AY138" si="5">SUM(E127:E137)</f>
        <v>160152</v>
      </c>
      <c r="F138" s="136">
        <f t="shared" si="5"/>
        <v>0</v>
      </c>
      <c r="G138" s="136">
        <f t="shared" si="5"/>
        <v>2933.1459999999997</v>
      </c>
      <c r="H138" s="136">
        <f t="shared" si="5"/>
        <v>9591</v>
      </c>
      <c r="I138" s="136">
        <f t="shared" si="5"/>
        <v>135070</v>
      </c>
      <c r="J138" s="136">
        <f t="shared" si="5"/>
        <v>0</v>
      </c>
      <c r="K138" s="136">
        <f t="shared" si="5"/>
        <v>3878.4030000000002</v>
      </c>
      <c r="L138" s="136">
        <f t="shared" si="5"/>
        <v>6700</v>
      </c>
      <c r="M138" s="136">
        <f t="shared" si="5"/>
        <v>146717</v>
      </c>
      <c r="N138" s="136">
        <f t="shared" si="5"/>
        <v>0</v>
      </c>
      <c r="O138" s="136">
        <f t="shared" si="5"/>
        <v>4746.4030000000002</v>
      </c>
      <c r="P138" s="136">
        <f t="shared" si="5"/>
        <v>9207</v>
      </c>
      <c r="Q138" s="136">
        <f t="shared" si="5"/>
        <v>165524</v>
      </c>
      <c r="R138" s="136">
        <f t="shared" si="5"/>
        <v>0</v>
      </c>
      <c r="S138" s="136">
        <f t="shared" si="5"/>
        <v>4381.09</v>
      </c>
      <c r="T138" s="136">
        <f t="shared" si="5"/>
        <v>6685</v>
      </c>
      <c r="U138" s="136">
        <f t="shared" si="5"/>
        <v>174042</v>
      </c>
      <c r="V138" s="136">
        <f t="shared" si="5"/>
        <v>0</v>
      </c>
      <c r="W138" s="136">
        <f t="shared" si="5"/>
        <v>4332.3600000000006</v>
      </c>
      <c r="X138" s="136">
        <f t="shared" si="5"/>
        <v>9767</v>
      </c>
      <c r="Y138" s="136">
        <f t="shared" si="5"/>
        <v>174392</v>
      </c>
      <c r="Z138" s="136">
        <f t="shared" si="5"/>
        <v>0</v>
      </c>
      <c r="AA138" s="136">
        <f t="shared" si="5"/>
        <v>3747.1320000000001</v>
      </c>
      <c r="AB138" s="136">
        <f t="shared" si="5"/>
        <v>7449</v>
      </c>
      <c r="AC138" s="136">
        <f t="shared" si="5"/>
        <v>171262</v>
      </c>
      <c r="AD138" s="136">
        <f t="shared" si="5"/>
        <v>0</v>
      </c>
      <c r="AE138" s="136">
        <f t="shared" si="5"/>
        <v>4434</v>
      </c>
      <c r="AF138" s="136">
        <f t="shared" si="5"/>
        <v>6604</v>
      </c>
      <c r="AG138" s="136">
        <f t="shared" si="5"/>
        <v>167839</v>
      </c>
      <c r="AH138" s="136">
        <f t="shared" si="5"/>
        <v>0</v>
      </c>
      <c r="AI138" s="136">
        <f t="shared" si="5"/>
        <v>4854</v>
      </c>
      <c r="AJ138" s="136">
        <f t="shared" si="5"/>
        <v>6540.6699999999992</v>
      </c>
      <c r="AK138" s="136">
        <f t="shared" si="5"/>
        <v>182276.88</v>
      </c>
      <c r="AL138" s="136">
        <f t="shared" si="5"/>
        <v>0</v>
      </c>
      <c r="AM138" s="136">
        <f t="shared" si="5"/>
        <v>3853</v>
      </c>
      <c r="AN138" s="136">
        <f t="shared" si="5"/>
        <v>8010</v>
      </c>
      <c r="AO138" s="136">
        <f t="shared" si="5"/>
        <v>175788</v>
      </c>
      <c r="AP138" s="136">
        <f t="shared" si="5"/>
        <v>0</v>
      </c>
      <c r="AQ138" s="136">
        <f t="shared" si="5"/>
        <v>4283</v>
      </c>
      <c r="AR138" s="136">
        <f t="shared" si="5"/>
        <v>14775</v>
      </c>
      <c r="AS138" s="136">
        <f t="shared" si="5"/>
        <v>172928</v>
      </c>
      <c r="AT138" s="136">
        <f t="shared" si="5"/>
        <v>0</v>
      </c>
      <c r="AU138" s="136">
        <f t="shared" si="5"/>
        <v>4323</v>
      </c>
      <c r="AV138" s="136">
        <f t="shared" si="5"/>
        <v>26410</v>
      </c>
      <c r="AW138" s="136">
        <f t="shared" si="5"/>
        <v>165082</v>
      </c>
      <c r="AX138" s="136">
        <f t="shared" si="5"/>
        <v>0</v>
      </c>
      <c r="AY138" s="136">
        <f t="shared" si="5"/>
        <v>4341</v>
      </c>
    </row>
    <row r="139" spans="1:51" ht="30" customHeight="1">
      <c r="A139" s="126"/>
      <c r="B139" s="122"/>
      <c r="C139" s="122"/>
      <c r="D139" s="122"/>
      <c r="E139" s="138">
        <f>SUM(D138:F138)</f>
        <v>168336</v>
      </c>
      <c r="F139" s="124"/>
      <c r="G139" s="124"/>
      <c r="H139" s="138">
        <f>SUM(H138:J138)</f>
        <v>144661</v>
      </c>
      <c r="I139" s="124"/>
      <c r="J139" s="124"/>
      <c r="K139" s="124"/>
      <c r="L139" s="124"/>
      <c r="M139" s="124"/>
      <c r="N139" s="124"/>
      <c r="O139" s="124"/>
      <c r="P139" s="124"/>
      <c r="Q139" s="138">
        <f>SUM(P138:R138)</f>
        <v>174731</v>
      </c>
      <c r="R139" s="124"/>
      <c r="S139" s="124"/>
      <c r="T139" s="124"/>
      <c r="U139" s="138">
        <f>SUM(T138:V138)</f>
        <v>180727</v>
      </c>
      <c r="V139" s="124"/>
      <c r="W139" s="124"/>
      <c r="X139" s="124"/>
      <c r="Y139" s="138">
        <f>SUM(X138:Z138)</f>
        <v>184159</v>
      </c>
      <c r="Z139" s="124"/>
      <c r="AA139" s="124"/>
      <c r="AB139" s="125"/>
      <c r="AC139" s="160">
        <f>SUM(AB138:AC138)</f>
        <v>178711</v>
      </c>
      <c r="AG139" s="160">
        <f>SUM(AF138:AH138)</f>
        <v>174443</v>
      </c>
    </row>
    <row r="140" spans="1:51" customFormat="1" ht="35.15" customHeight="1">
      <c r="A140" s="364" t="s">
        <v>245</v>
      </c>
      <c r="B140" s="364"/>
      <c r="C140" s="364"/>
      <c r="D140" s="364"/>
      <c r="E140" s="364"/>
      <c r="F140" s="364"/>
      <c r="G140" s="364"/>
      <c r="H140" s="364"/>
      <c r="I140" s="364"/>
      <c r="J140" s="364"/>
      <c r="K140" s="364"/>
      <c r="L140" s="364"/>
      <c r="M140" s="364"/>
      <c r="N140" s="364"/>
      <c r="O140" s="364"/>
      <c r="P140" s="364"/>
      <c r="Q140" s="364"/>
      <c r="R140" s="364"/>
      <c r="S140" s="364"/>
      <c r="T140" s="364"/>
      <c r="U140" s="364"/>
      <c r="V140" s="364"/>
      <c r="W140" s="364"/>
      <c r="X140" s="364"/>
      <c r="Y140" s="364"/>
      <c r="Z140" s="364"/>
      <c r="AA140" s="364"/>
      <c r="AB140" s="364"/>
      <c r="AC140" s="364"/>
      <c r="AD140" s="364"/>
      <c r="AE140" s="364"/>
      <c r="AF140" s="364"/>
      <c r="AG140" s="364"/>
      <c r="AH140" s="364"/>
      <c r="AI140" s="364"/>
      <c r="AJ140" s="364"/>
      <c r="AK140" s="364"/>
      <c r="AL140" s="364"/>
      <c r="AM140" s="364"/>
      <c r="AT140" s="213"/>
      <c r="AW140" s="211"/>
      <c r="AX140" s="213"/>
    </row>
    <row r="141" spans="1:51" customFormat="1" ht="16">
      <c r="A141" s="285" t="s">
        <v>27</v>
      </c>
      <c r="B141" s="285" t="s">
        <v>34</v>
      </c>
      <c r="C141" s="285" t="s">
        <v>35</v>
      </c>
      <c r="D141" s="296">
        <v>45292</v>
      </c>
      <c r="E141" s="298"/>
      <c r="F141" s="297"/>
      <c r="G141" s="296">
        <v>45323</v>
      </c>
      <c r="H141" s="298"/>
      <c r="I141" s="297"/>
      <c r="J141" s="296">
        <v>45352</v>
      </c>
      <c r="K141" s="298"/>
      <c r="L141" s="297"/>
      <c r="M141" s="296">
        <v>45383</v>
      </c>
      <c r="N141" s="298"/>
      <c r="O141" s="297"/>
      <c r="P141" s="296">
        <v>45413</v>
      </c>
      <c r="Q141" s="298"/>
      <c r="R141" s="297"/>
      <c r="S141" s="296">
        <v>45444</v>
      </c>
      <c r="T141" s="298"/>
      <c r="U141" s="297"/>
      <c r="V141" s="296">
        <v>45474</v>
      </c>
      <c r="W141" s="298"/>
      <c r="X141" s="297"/>
      <c r="Y141" s="296">
        <v>45505</v>
      </c>
      <c r="Z141" s="298"/>
      <c r="AA141" s="297"/>
      <c r="AB141" s="296">
        <v>45536</v>
      </c>
      <c r="AC141" s="298"/>
      <c r="AD141" s="297"/>
      <c r="AE141" s="296">
        <v>45566</v>
      </c>
      <c r="AF141" s="298"/>
      <c r="AG141" s="297"/>
      <c r="AH141" s="296">
        <v>45597</v>
      </c>
      <c r="AI141" s="298"/>
      <c r="AJ141" s="297"/>
      <c r="AK141" s="296">
        <v>45627</v>
      </c>
      <c r="AL141" s="298"/>
      <c r="AM141" s="297"/>
    </row>
    <row r="142" spans="1:51" customFormat="1" ht="37.5" customHeight="1">
      <c r="A142" s="285"/>
      <c r="B142" s="285"/>
      <c r="C142" s="285"/>
      <c r="D142" s="299" t="s">
        <v>216</v>
      </c>
      <c r="E142" s="300"/>
      <c r="F142" s="290" t="s">
        <v>197</v>
      </c>
      <c r="G142" s="296" t="s">
        <v>216</v>
      </c>
      <c r="H142" s="297"/>
      <c r="I142" s="290" t="s">
        <v>197</v>
      </c>
      <c r="J142" s="296" t="s">
        <v>216</v>
      </c>
      <c r="K142" s="297"/>
      <c r="L142" s="290" t="s">
        <v>197</v>
      </c>
      <c r="M142" s="296" t="s">
        <v>216</v>
      </c>
      <c r="N142" s="297"/>
      <c r="O142" s="290" t="s">
        <v>197</v>
      </c>
      <c r="P142" s="296" t="s">
        <v>216</v>
      </c>
      <c r="Q142" s="297"/>
      <c r="R142" s="290" t="s">
        <v>197</v>
      </c>
      <c r="S142" s="296" t="s">
        <v>216</v>
      </c>
      <c r="T142" s="297"/>
      <c r="U142" s="290" t="s">
        <v>197</v>
      </c>
      <c r="V142" s="296" t="s">
        <v>216</v>
      </c>
      <c r="W142" s="297"/>
      <c r="X142" s="290" t="s">
        <v>197</v>
      </c>
      <c r="Y142" s="296" t="s">
        <v>216</v>
      </c>
      <c r="Z142" s="297"/>
      <c r="AA142" s="290" t="s">
        <v>197</v>
      </c>
      <c r="AB142" s="296" t="s">
        <v>216</v>
      </c>
      <c r="AC142" s="297"/>
      <c r="AD142" s="290" t="s">
        <v>197</v>
      </c>
      <c r="AE142" s="296" t="s">
        <v>216</v>
      </c>
      <c r="AF142" s="297"/>
      <c r="AG142" s="290" t="s">
        <v>197</v>
      </c>
      <c r="AH142" s="296" t="s">
        <v>216</v>
      </c>
      <c r="AI142" s="297"/>
      <c r="AJ142" s="290" t="s">
        <v>197</v>
      </c>
      <c r="AK142" s="296" t="s">
        <v>216</v>
      </c>
      <c r="AL142" s="297"/>
      <c r="AM142" s="290" t="s">
        <v>197</v>
      </c>
    </row>
    <row r="143" spans="1:51" customFormat="1" ht="16">
      <c r="A143" s="285"/>
      <c r="B143" s="285"/>
      <c r="C143" s="285"/>
      <c r="D143" s="43" t="s">
        <v>29</v>
      </c>
      <c r="E143" s="3" t="s">
        <v>195</v>
      </c>
      <c r="F143" s="291"/>
      <c r="G143" s="3" t="s">
        <v>29</v>
      </c>
      <c r="H143" s="3" t="s">
        <v>195</v>
      </c>
      <c r="I143" s="291"/>
      <c r="J143" s="3" t="s">
        <v>29</v>
      </c>
      <c r="K143" s="3" t="s">
        <v>195</v>
      </c>
      <c r="L143" s="291"/>
      <c r="M143" s="3" t="s">
        <v>53</v>
      </c>
      <c r="N143" s="3" t="s">
        <v>195</v>
      </c>
      <c r="O143" s="291"/>
      <c r="P143" s="3" t="s">
        <v>29</v>
      </c>
      <c r="Q143" s="3" t="s">
        <v>195</v>
      </c>
      <c r="R143" s="291"/>
      <c r="S143" s="3" t="s">
        <v>29</v>
      </c>
      <c r="T143" s="3" t="s">
        <v>195</v>
      </c>
      <c r="U143" s="291"/>
      <c r="V143" s="3" t="s">
        <v>29</v>
      </c>
      <c r="W143" s="3" t="s">
        <v>195</v>
      </c>
      <c r="X143" s="291"/>
      <c r="Y143" s="3" t="s">
        <v>29</v>
      </c>
      <c r="Z143" s="3" t="s">
        <v>195</v>
      </c>
      <c r="AA143" s="291"/>
      <c r="AB143" s="3" t="s">
        <v>29</v>
      </c>
      <c r="AC143" s="3" t="s">
        <v>195</v>
      </c>
      <c r="AD143" s="291"/>
      <c r="AE143" s="3" t="s">
        <v>29</v>
      </c>
      <c r="AF143" s="3" t="s">
        <v>195</v>
      </c>
      <c r="AG143" s="291"/>
      <c r="AH143" s="3" t="s">
        <v>29</v>
      </c>
      <c r="AI143" s="3" t="s">
        <v>195</v>
      </c>
      <c r="AJ143" s="291"/>
      <c r="AK143" s="3" t="s">
        <v>29</v>
      </c>
      <c r="AL143" s="3" t="s">
        <v>195</v>
      </c>
      <c r="AM143" s="291"/>
    </row>
    <row r="144" spans="1:51" customFormat="1" ht="30" customHeight="1">
      <c r="A144" s="286" t="s">
        <v>190</v>
      </c>
      <c r="B144" s="287"/>
      <c r="C144" s="288"/>
      <c r="D144" s="23">
        <v>44719.5</v>
      </c>
      <c r="E144" s="23">
        <v>1075425.67</v>
      </c>
      <c r="F144" s="23">
        <v>0</v>
      </c>
      <c r="G144" s="23">
        <v>29103.95</v>
      </c>
      <c r="H144" s="23">
        <v>925486.9</v>
      </c>
      <c r="I144" s="23">
        <v>0</v>
      </c>
      <c r="J144" s="23">
        <v>36348.639999999999</v>
      </c>
      <c r="K144" s="23">
        <v>1086242.5</v>
      </c>
      <c r="L144" s="4">
        <v>0</v>
      </c>
      <c r="M144" s="60">
        <v>38274.299999999901</v>
      </c>
      <c r="N144" s="60">
        <v>964842.88</v>
      </c>
      <c r="O144" s="60">
        <v>0</v>
      </c>
      <c r="P144" s="60">
        <v>65132.1</v>
      </c>
      <c r="Q144" s="60">
        <v>809282.84</v>
      </c>
      <c r="R144" s="60">
        <v>0</v>
      </c>
      <c r="S144" s="60">
        <v>49514.12</v>
      </c>
      <c r="T144" s="60">
        <v>987989.87</v>
      </c>
      <c r="U144" s="60">
        <v>0</v>
      </c>
      <c r="V144" s="60">
        <v>52099.16</v>
      </c>
      <c r="W144" s="60">
        <v>1132408.5</v>
      </c>
      <c r="X144" s="60">
        <v>0</v>
      </c>
      <c r="Y144" s="163">
        <v>60325.46</v>
      </c>
      <c r="Z144" s="163">
        <v>2717086.01</v>
      </c>
      <c r="AA144" s="60">
        <v>0</v>
      </c>
      <c r="AB144" s="60">
        <v>63261</v>
      </c>
      <c r="AC144" s="163">
        <v>2197988.85</v>
      </c>
      <c r="AD144" s="60">
        <v>0</v>
      </c>
      <c r="AE144" s="60">
        <v>2479.1999999999998</v>
      </c>
      <c r="AF144" s="163">
        <v>2662346.1</v>
      </c>
      <c r="AG144" s="60">
        <v>0</v>
      </c>
      <c r="AH144" s="60">
        <v>1881.91</v>
      </c>
      <c r="AI144" s="163">
        <v>2985791.89</v>
      </c>
      <c r="AJ144" s="60">
        <v>0</v>
      </c>
      <c r="AK144" s="39">
        <v>1640</v>
      </c>
      <c r="AL144" s="163">
        <v>2765217.46</v>
      </c>
      <c r="AM144" s="60">
        <v>0</v>
      </c>
    </row>
    <row r="145" spans="1:39" customFormat="1" ht="30" customHeight="1">
      <c r="A145" s="1"/>
      <c r="B145" s="1"/>
      <c r="C145" s="1"/>
      <c r="D145" s="134">
        <f t="shared" ref="D145:U145" si="6">D144</f>
        <v>44719.5</v>
      </c>
      <c r="E145" s="134">
        <f t="shared" si="6"/>
        <v>1075425.67</v>
      </c>
      <c r="F145" s="134">
        <f t="shared" si="6"/>
        <v>0</v>
      </c>
      <c r="G145" s="134">
        <f t="shared" si="6"/>
        <v>29103.95</v>
      </c>
      <c r="H145" s="133">
        <f t="shared" si="6"/>
        <v>925486.9</v>
      </c>
      <c r="I145" s="134">
        <f t="shared" si="6"/>
        <v>0</v>
      </c>
      <c r="J145" s="134">
        <f t="shared" si="6"/>
        <v>36348.639999999999</v>
      </c>
      <c r="K145" s="134">
        <f t="shared" si="6"/>
        <v>1086242.5</v>
      </c>
      <c r="L145" s="134">
        <f t="shared" si="6"/>
        <v>0</v>
      </c>
      <c r="M145" s="134">
        <f t="shared" si="6"/>
        <v>38274.299999999901</v>
      </c>
      <c r="N145" s="134">
        <f t="shared" si="6"/>
        <v>964842.88</v>
      </c>
      <c r="O145" s="134">
        <f t="shared" si="6"/>
        <v>0</v>
      </c>
      <c r="P145" s="134">
        <f t="shared" si="6"/>
        <v>65132.1</v>
      </c>
      <c r="Q145" s="134">
        <f t="shared" si="6"/>
        <v>809282.84</v>
      </c>
      <c r="R145" s="134">
        <f t="shared" si="6"/>
        <v>0</v>
      </c>
      <c r="S145" s="134">
        <f t="shared" si="6"/>
        <v>49514.12</v>
      </c>
      <c r="T145" s="134">
        <f t="shared" si="6"/>
        <v>987989.87</v>
      </c>
      <c r="U145" s="134">
        <f t="shared" si="6"/>
        <v>0</v>
      </c>
      <c r="V145" s="152">
        <f>SUM(V144)</f>
        <v>52099.16</v>
      </c>
      <c r="W145" s="152">
        <f>SUM(W144)</f>
        <v>1132408.5</v>
      </c>
      <c r="X145" s="133">
        <v>0</v>
      </c>
      <c r="Y145" s="164">
        <v>60325.46</v>
      </c>
      <c r="Z145" s="164">
        <v>2717086.01</v>
      </c>
      <c r="AA145" s="113">
        <v>0</v>
      </c>
      <c r="AB145" s="113">
        <v>63261</v>
      </c>
      <c r="AC145" s="164">
        <v>2197988.85</v>
      </c>
      <c r="AD145" s="113">
        <v>0</v>
      </c>
      <c r="AE145" s="113">
        <v>2479.1999999999998</v>
      </c>
      <c r="AF145" s="164">
        <v>2662346.1</v>
      </c>
      <c r="AG145" s="113">
        <v>0</v>
      </c>
      <c r="AH145" s="113">
        <v>1881.91</v>
      </c>
      <c r="AI145" s="164">
        <v>2985791.89</v>
      </c>
      <c r="AJ145" s="113">
        <v>0</v>
      </c>
      <c r="AK145" s="152">
        <v>1640</v>
      </c>
      <c r="AL145" s="164">
        <v>2765217.46</v>
      </c>
      <c r="AM145" s="113">
        <v>0</v>
      </c>
    </row>
    <row r="146" spans="1:39" ht="30" customHeight="1">
      <c r="A146" s="126"/>
      <c r="B146" s="122"/>
      <c r="C146" s="122"/>
      <c r="D146" s="122"/>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5"/>
    </row>
    <row r="147" spans="1:39" customFormat="1" ht="30" customHeight="1">
      <c r="A147" s="301" t="s">
        <v>188</v>
      </c>
      <c r="B147" s="301"/>
      <c r="C147" s="301"/>
      <c r="D147" s="301"/>
      <c r="E147" s="301"/>
      <c r="F147" s="301"/>
      <c r="G147" s="301"/>
      <c r="H147" s="301"/>
      <c r="I147" s="301"/>
      <c r="J147" s="301"/>
      <c r="K147" s="301"/>
      <c r="L147" s="301"/>
      <c r="M147" s="301"/>
      <c r="N147" s="301"/>
      <c r="O147" s="301"/>
      <c r="P147" s="301"/>
      <c r="Q147" s="301"/>
      <c r="R147" s="301"/>
      <c r="S147" s="301"/>
      <c r="T147" s="301"/>
      <c r="U147" s="301"/>
      <c r="V147" s="301"/>
      <c r="W147" s="301"/>
      <c r="X147" s="301"/>
      <c r="Y147" s="301"/>
      <c r="Z147" s="301"/>
      <c r="AA147" s="301"/>
      <c r="AB147" s="301"/>
      <c r="AC147" s="301"/>
      <c r="AD147" s="301"/>
      <c r="AE147" s="301"/>
      <c r="AF147" s="301"/>
      <c r="AG147" s="301"/>
      <c r="AH147" s="301"/>
      <c r="AI147" s="301"/>
      <c r="AJ147" s="301"/>
      <c r="AK147" s="301"/>
      <c r="AL147" s="301"/>
      <c r="AM147" s="301"/>
    </row>
    <row r="148" spans="1:39" customFormat="1" ht="30" customHeight="1">
      <c r="A148" s="285" t="s">
        <v>27</v>
      </c>
      <c r="B148" s="285" t="s">
        <v>34</v>
      </c>
      <c r="C148" s="285" t="s">
        <v>35</v>
      </c>
      <c r="D148" s="289">
        <v>45292</v>
      </c>
      <c r="E148" s="289"/>
      <c r="F148" s="289"/>
      <c r="G148" s="289">
        <v>45323</v>
      </c>
      <c r="H148" s="289"/>
      <c r="I148" s="289"/>
      <c r="J148" s="289">
        <v>45352</v>
      </c>
      <c r="K148" s="289"/>
      <c r="L148" s="289"/>
      <c r="M148" s="289">
        <v>45383</v>
      </c>
      <c r="N148" s="289"/>
      <c r="O148" s="289"/>
      <c r="P148" s="289">
        <v>45413</v>
      </c>
      <c r="Q148" s="289"/>
      <c r="R148" s="289"/>
      <c r="S148" s="289">
        <v>45444</v>
      </c>
      <c r="T148" s="289"/>
      <c r="U148" s="289"/>
      <c r="V148" s="289">
        <v>45474</v>
      </c>
      <c r="W148" s="289"/>
      <c r="X148" s="289"/>
      <c r="Y148" s="296">
        <v>45505</v>
      </c>
      <c r="Z148" s="298"/>
      <c r="AA148" s="297"/>
      <c r="AB148" s="296">
        <v>45536</v>
      </c>
      <c r="AC148" s="298"/>
      <c r="AD148" s="297"/>
      <c r="AE148" s="296">
        <v>45566</v>
      </c>
      <c r="AF148" s="298"/>
      <c r="AG148" s="297"/>
      <c r="AH148" s="296">
        <v>45597</v>
      </c>
      <c r="AI148" s="298"/>
      <c r="AJ148" s="297"/>
      <c r="AK148" s="296">
        <v>45627</v>
      </c>
      <c r="AL148" s="298"/>
      <c r="AM148" s="297"/>
    </row>
    <row r="149" spans="1:39" customFormat="1" ht="30" customHeight="1">
      <c r="A149" s="285"/>
      <c r="B149" s="285"/>
      <c r="C149" s="285"/>
      <c r="D149" s="302" t="s">
        <v>216</v>
      </c>
      <c r="E149" s="302"/>
      <c r="F149" s="289" t="s">
        <v>197</v>
      </c>
      <c r="G149" s="289" t="s">
        <v>216</v>
      </c>
      <c r="H149" s="289"/>
      <c r="I149" s="289" t="s">
        <v>197</v>
      </c>
      <c r="J149" s="289" t="s">
        <v>216</v>
      </c>
      <c r="K149" s="289"/>
      <c r="L149" s="289" t="s">
        <v>197</v>
      </c>
      <c r="M149" s="289" t="s">
        <v>216</v>
      </c>
      <c r="N149" s="289"/>
      <c r="O149" s="289" t="s">
        <v>197</v>
      </c>
      <c r="P149" s="289" t="s">
        <v>216</v>
      </c>
      <c r="Q149" s="289"/>
      <c r="R149" s="289" t="s">
        <v>197</v>
      </c>
      <c r="S149" s="289" t="s">
        <v>216</v>
      </c>
      <c r="T149" s="289"/>
      <c r="U149" s="289" t="s">
        <v>197</v>
      </c>
      <c r="V149" s="289" t="s">
        <v>216</v>
      </c>
      <c r="W149" s="289"/>
      <c r="X149" s="289" t="s">
        <v>197</v>
      </c>
      <c r="Y149" s="296" t="s">
        <v>216</v>
      </c>
      <c r="Z149" s="297"/>
      <c r="AA149" s="290" t="s">
        <v>197</v>
      </c>
      <c r="AB149" s="296" t="s">
        <v>216</v>
      </c>
      <c r="AC149" s="297"/>
      <c r="AD149" s="290" t="s">
        <v>197</v>
      </c>
      <c r="AE149" s="296" t="s">
        <v>216</v>
      </c>
      <c r="AF149" s="297"/>
      <c r="AG149" s="290" t="s">
        <v>197</v>
      </c>
      <c r="AH149" s="296" t="s">
        <v>216</v>
      </c>
      <c r="AI149" s="297"/>
      <c r="AJ149" s="290" t="s">
        <v>197</v>
      </c>
      <c r="AK149" s="296" t="s">
        <v>216</v>
      </c>
      <c r="AL149" s="297"/>
      <c r="AM149" s="290" t="s">
        <v>197</v>
      </c>
    </row>
    <row r="150" spans="1:39" customFormat="1" ht="66" customHeight="1">
      <c r="A150" s="285"/>
      <c r="B150" s="285"/>
      <c r="C150" s="285"/>
      <c r="D150" s="43" t="s">
        <v>29</v>
      </c>
      <c r="E150" s="3" t="s">
        <v>195</v>
      </c>
      <c r="F150" s="289"/>
      <c r="G150" s="3" t="s">
        <v>29</v>
      </c>
      <c r="H150" s="3" t="s">
        <v>195</v>
      </c>
      <c r="I150" s="289"/>
      <c r="J150" s="3" t="s">
        <v>29</v>
      </c>
      <c r="K150" s="3" t="s">
        <v>195</v>
      </c>
      <c r="L150" s="289"/>
      <c r="M150" s="3" t="s">
        <v>53</v>
      </c>
      <c r="N150" s="3" t="s">
        <v>195</v>
      </c>
      <c r="O150" s="289"/>
      <c r="P150" s="3" t="s">
        <v>29</v>
      </c>
      <c r="Q150" s="3" t="s">
        <v>195</v>
      </c>
      <c r="R150" s="289"/>
      <c r="S150" s="3" t="s">
        <v>29</v>
      </c>
      <c r="T150" s="3" t="s">
        <v>195</v>
      </c>
      <c r="U150" s="289"/>
      <c r="V150" s="3" t="s">
        <v>29</v>
      </c>
      <c r="W150" s="3" t="s">
        <v>195</v>
      </c>
      <c r="X150" s="289"/>
      <c r="Y150" s="3" t="s">
        <v>29</v>
      </c>
      <c r="Z150" s="3" t="s">
        <v>195</v>
      </c>
      <c r="AA150" s="291"/>
      <c r="AB150" s="3" t="s">
        <v>29</v>
      </c>
      <c r="AC150" s="3" t="s">
        <v>195</v>
      </c>
      <c r="AD150" s="291"/>
      <c r="AE150" s="3" t="s">
        <v>29</v>
      </c>
      <c r="AF150" s="3" t="s">
        <v>195</v>
      </c>
      <c r="AG150" s="291"/>
      <c r="AH150" s="3" t="s">
        <v>29</v>
      </c>
      <c r="AI150" s="3" t="s">
        <v>195</v>
      </c>
      <c r="AJ150" s="291"/>
      <c r="AK150" s="3" t="s">
        <v>29</v>
      </c>
      <c r="AL150" s="3" t="s">
        <v>195</v>
      </c>
      <c r="AM150" s="291"/>
    </row>
    <row r="151" spans="1:39" customFormat="1" ht="30" customHeight="1">
      <c r="A151" s="286" t="s">
        <v>190</v>
      </c>
      <c r="B151" s="287"/>
      <c r="C151" s="288"/>
      <c r="D151" s="23">
        <v>0</v>
      </c>
      <c r="E151" s="23">
        <v>969480</v>
      </c>
      <c r="F151" s="23">
        <v>0</v>
      </c>
      <c r="G151" s="23">
        <v>0</v>
      </c>
      <c r="H151" s="23">
        <v>804710</v>
      </c>
      <c r="I151" s="23">
        <v>0</v>
      </c>
      <c r="J151" s="23">
        <v>0</v>
      </c>
      <c r="K151" s="23">
        <v>39810</v>
      </c>
      <c r="L151" s="4">
        <v>0</v>
      </c>
      <c r="M151" s="60">
        <v>0</v>
      </c>
      <c r="N151" s="60">
        <v>0</v>
      </c>
      <c r="O151" s="60">
        <v>0</v>
      </c>
      <c r="P151" s="60">
        <v>0</v>
      </c>
      <c r="Q151" s="60">
        <v>0</v>
      </c>
      <c r="R151" s="60">
        <v>0</v>
      </c>
      <c r="S151" s="60">
        <v>0</v>
      </c>
      <c r="T151" s="60">
        <v>0</v>
      </c>
      <c r="U151" s="60">
        <v>0</v>
      </c>
      <c r="V151" s="60">
        <v>0</v>
      </c>
      <c r="W151" s="60">
        <v>0</v>
      </c>
      <c r="X151" s="60">
        <v>0</v>
      </c>
      <c r="Y151" s="60">
        <v>0</v>
      </c>
      <c r="Z151" s="60">
        <v>0</v>
      </c>
      <c r="AA151" s="60">
        <v>0</v>
      </c>
      <c r="AB151" s="60">
        <v>0</v>
      </c>
      <c r="AC151" s="60">
        <v>0</v>
      </c>
      <c r="AD151" s="60">
        <v>0</v>
      </c>
      <c r="AE151" s="60">
        <v>0</v>
      </c>
      <c r="AF151" s="60">
        <v>0</v>
      </c>
      <c r="AG151" s="60">
        <v>0</v>
      </c>
      <c r="AH151" s="60">
        <v>0</v>
      </c>
      <c r="AI151" s="60">
        <v>0</v>
      </c>
      <c r="AJ151" s="60">
        <v>0</v>
      </c>
      <c r="AK151" s="60">
        <v>0</v>
      </c>
      <c r="AL151" s="60">
        <v>0</v>
      </c>
      <c r="AM151" s="60">
        <v>0</v>
      </c>
    </row>
    <row r="152" spans="1:39" customFormat="1" ht="30" customHeight="1">
      <c r="A152" s="293" t="s">
        <v>189</v>
      </c>
      <c r="B152" s="294"/>
      <c r="C152" s="295"/>
      <c r="D152" s="61">
        <f>D151</f>
        <v>0</v>
      </c>
      <c r="E152" s="134">
        <f t="shared" ref="E152:AA152" si="7">E151</f>
        <v>969480</v>
      </c>
      <c r="F152" s="61">
        <f t="shared" si="7"/>
        <v>0</v>
      </c>
      <c r="G152" s="61">
        <f t="shared" si="7"/>
        <v>0</v>
      </c>
      <c r="H152" s="61">
        <f t="shared" si="7"/>
        <v>804710</v>
      </c>
      <c r="I152" s="61">
        <f t="shared" si="7"/>
        <v>0</v>
      </c>
      <c r="J152" s="61">
        <f t="shared" si="7"/>
        <v>0</v>
      </c>
      <c r="K152" s="61">
        <f t="shared" si="7"/>
        <v>39810</v>
      </c>
      <c r="L152" s="61">
        <f t="shared" si="7"/>
        <v>0</v>
      </c>
      <c r="M152" s="61">
        <f t="shared" si="7"/>
        <v>0</v>
      </c>
      <c r="N152" s="61">
        <f t="shared" si="7"/>
        <v>0</v>
      </c>
      <c r="O152" s="61">
        <f t="shared" si="7"/>
        <v>0</v>
      </c>
      <c r="P152" s="61">
        <f t="shared" si="7"/>
        <v>0</v>
      </c>
      <c r="Q152" s="61">
        <f t="shared" si="7"/>
        <v>0</v>
      </c>
      <c r="R152" s="61">
        <f t="shared" si="7"/>
        <v>0</v>
      </c>
      <c r="S152" s="61">
        <f t="shared" si="7"/>
        <v>0</v>
      </c>
      <c r="T152" s="61">
        <f t="shared" si="7"/>
        <v>0</v>
      </c>
      <c r="U152" s="61">
        <f t="shared" si="7"/>
        <v>0</v>
      </c>
      <c r="V152" s="61">
        <f t="shared" si="7"/>
        <v>0</v>
      </c>
      <c r="W152" s="61">
        <f t="shared" si="7"/>
        <v>0</v>
      </c>
      <c r="X152" s="61">
        <f t="shared" si="7"/>
        <v>0</v>
      </c>
      <c r="Y152" s="61">
        <f t="shared" si="7"/>
        <v>0</v>
      </c>
      <c r="Z152" s="61">
        <f t="shared" si="7"/>
        <v>0</v>
      </c>
      <c r="AA152" s="61">
        <f t="shared" si="7"/>
        <v>0</v>
      </c>
      <c r="AB152" s="113">
        <v>0</v>
      </c>
      <c r="AC152" s="113">
        <v>0</v>
      </c>
      <c r="AD152" s="113">
        <v>0</v>
      </c>
      <c r="AE152" s="113">
        <v>0</v>
      </c>
      <c r="AF152" s="113">
        <v>0</v>
      </c>
      <c r="AG152" s="113">
        <v>0</v>
      </c>
      <c r="AH152" s="113">
        <v>0</v>
      </c>
      <c r="AI152" s="113">
        <v>0</v>
      </c>
      <c r="AJ152" s="113">
        <v>0</v>
      </c>
      <c r="AK152" s="113">
        <v>0</v>
      </c>
      <c r="AL152" s="113">
        <v>0</v>
      </c>
      <c r="AM152" s="113">
        <v>0</v>
      </c>
    </row>
    <row r="153" spans="1:39" customFormat="1" ht="30" customHeight="1">
      <c r="A153" s="121"/>
      <c r="B153" s="122"/>
      <c r="C153" s="122"/>
      <c r="D153" s="122"/>
      <c r="E153" s="122"/>
      <c r="F153" s="122"/>
      <c r="G153" s="122"/>
      <c r="H153" s="122"/>
      <c r="I153" s="122"/>
      <c r="J153" s="122"/>
      <c r="K153" s="122"/>
      <c r="L153" s="124"/>
      <c r="M153" s="127"/>
      <c r="N153" s="127"/>
      <c r="O153" s="127"/>
      <c r="P153" s="127"/>
      <c r="Q153" s="127"/>
      <c r="R153" s="127"/>
      <c r="S153" s="127"/>
      <c r="T153" s="127"/>
      <c r="U153" s="127"/>
      <c r="V153" s="128"/>
      <c r="W153" s="128"/>
      <c r="X153" s="128"/>
      <c r="Y153" s="128"/>
      <c r="Z153" s="128"/>
      <c r="AA153" s="128"/>
      <c r="AB153" s="129"/>
    </row>
    <row r="154" spans="1:39" customFormat="1" ht="30.65" customHeight="1">
      <c r="A154" s="363" t="s">
        <v>246</v>
      </c>
      <c r="B154" s="363"/>
      <c r="C154" s="363"/>
      <c r="D154" s="363"/>
      <c r="E154" s="363"/>
      <c r="F154" s="363"/>
      <c r="G154" s="363"/>
      <c r="H154" s="363"/>
      <c r="I154" s="363"/>
      <c r="J154" s="363"/>
      <c r="K154" s="363"/>
      <c r="L154" s="363"/>
      <c r="M154" s="363"/>
      <c r="N154" s="363"/>
      <c r="O154" s="363"/>
      <c r="P154" s="363"/>
      <c r="Q154" s="363"/>
      <c r="R154" s="363"/>
      <c r="S154" s="363"/>
      <c r="T154" s="363"/>
      <c r="U154" s="363"/>
      <c r="V154" s="363"/>
      <c r="W154" s="363"/>
      <c r="X154" s="363"/>
      <c r="Y154" s="363"/>
      <c r="Z154" s="363"/>
      <c r="AA154" s="363"/>
      <c r="AB154" s="363"/>
      <c r="AC154" s="363"/>
      <c r="AD154" s="363"/>
      <c r="AE154" s="363"/>
      <c r="AF154" s="363"/>
      <c r="AG154" s="363"/>
      <c r="AH154" s="363"/>
      <c r="AI154" s="363"/>
      <c r="AJ154" s="363"/>
      <c r="AK154" s="363"/>
      <c r="AL154" s="363"/>
      <c r="AM154" s="363"/>
    </row>
    <row r="155" spans="1:39" customFormat="1" ht="26.15" customHeight="1">
      <c r="A155" s="358" t="s">
        <v>186</v>
      </c>
      <c r="B155" s="358" t="s">
        <v>34</v>
      </c>
      <c r="C155" s="358" t="s">
        <v>35</v>
      </c>
      <c r="D155" s="356">
        <v>45292</v>
      </c>
      <c r="E155" s="357"/>
      <c r="F155" s="357"/>
      <c r="G155" s="361">
        <v>45323</v>
      </c>
      <c r="H155" s="362"/>
      <c r="I155" s="360"/>
      <c r="J155" s="361">
        <v>45352</v>
      </c>
      <c r="K155" s="362"/>
      <c r="L155" s="360"/>
      <c r="M155" s="361">
        <v>45383</v>
      </c>
      <c r="N155" s="362"/>
      <c r="O155" s="360"/>
      <c r="P155" s="352">
        <v>45413</v>
      </c>
      <c r="Q155" s="353"/>
      <c r="R155" s="349"/>
      <c r="S155" s="352">
        <v>45444</v>
      </c>
      <c r="T155" s="353"/>
      <c r="U155" s="349"/>
      <c r="V155" s="352">
        <v>45474</v>
      </c>
      <c r="W155" s="353"/>
      <c r="X155" s="349"/>
      <c r="Y155" s="352">
        <v>45505</v>
      </c>
      <c r="Z155" s="353"/>
      <c r="AA155" s="349"/>
      <c r="AB155" s="352">
        <v>45536</v>
      </c>
      <c r="AC155" s="353"/>
      <c r="AD155" s="349"/>
      <c r="AE155" s="352">
        <v>45566</v>
      </c>
      <c r="AF155" s="353"/>
      <c r="AG155" s="349"/>
      <c r="AH155" s="352">
        <v>45597</v>
      </c>
      <c r="AI155" s="353"/>
      <c r="AJ155" s="349"/>
      <c r="AK155" s="352">
        <v>45627</v>
      </c>
      <c r="AL155" s="353"/>
      <c r="AM155" s="349"/>
    </row>
    <row r="156" spans="1:39" customFormat="1" ht="31.5" customHeight="1">
      <c r="A156" s="358"/>
      <c r="B156" s="358"/>
      <c r="C156" s="358"/>
      <c r="D156" s="359" t="s">
        <v>217</v>
      </c>
      <c r="E156" s="360"/>
      <c r="F156" s="350" t="s">
        <v>32</v>
      </c>
      <c r="G156" s="359" t="s">
        <v>216</v>
      </c>
      <c r="H156" s="360"/>
      <c r="I156" s="350" t="s">
        <v>32</v>
      </c>
      <c r="J156" s="359" t="s">
        <v>216</v>
      </c>
      <c r="K156" s="360"/>
      <c r="L156" s="350" t="s">
        <v>32</v>
      </c>
      <c r="M156" s="359" t="s">
        <v>216</v>
      </c>
      <c r="N156" s="360"/>
      <c r="O156" s="350" t="s">
        <v>32</v>
      </c>
      <c r="P156" s="348" t="s">
        <v>216</v>
      </c>
      <c r="Q156" s="349"/>
      <c r="R156" s="350" t="s">
        <v>32</v>
      </c>
      <c r="S156" s="348" t="s">
        <v>216</v>
      </c>
      <c r="T156" s="349"/>
      <c r="U156" s="350" t="s">
        <v>32</v>
      </c>
      <c r="V156" s="348" t="s">
        <v>216</v>
      </c>
      <c r="W156" s="349"/>
      <c r="X156" s="350" t="s">
        <v>32</v>
      </c>
      <c r="Y156" s="348" t="s">
        <v>216</v>
      </c>
      <c r="Z156" s="349"/>
      <c r="AA156" s="350" t="s">
        <v>32</v>
      </c>
      <c r="AB156" s="348" t="s">
        <v>216</v>
      </c>
      <c r="AC156" s="349"/>
      <c r="AD156" s="350" t="s">
        <v>32</v>
      </c>
      <c r="AE156" s="348" t="s">
        <v>216</v>
      </c>
      <c r="AF156" s="349"/>
      <c r="AG156" s="350" t="s">
        <v>32</v>
      </c>
      <c r="AH156" s="348" t="s">
        <v>216</v>
      </c>
      <c r="AI156" s="349"/>
      <c r="AJ156" s="350" t="s">
        <v>32</v>
      </c>
      <c r="AK156" s="348" t="s">
        <v>216</v>
      </c>
      <c r="AL156" s="349"/>
      <c r="AM156" s="350" t="s">
        <v>32</v>
      </c>
    </row>
    <row r="157" spans="1:39" customFormat="1" ht="40.5" customHeight="1">
      <c r="A157" s="358"/>
      <c r="B157" s="358"/>
      <c r="C157" s="358"/>
      <c r="D157" s="62" t="s">
        <v>53</v>
      </c>
      <c r="E157" s="63" t="s">
        <v>185</v>
      </c>
      <c r="F157" s="351"/>
      <c r="G157" s="62" t="s">
        <v>53</v>
      </c>
      <c r="H157" s="63" t="s">
        <v>185</v>
      </c>
      <c r="I157" s="351"/>
      <c r="J157" s="62" t="s">
        <v>53</v>
      </c>
      <c r="K157" s="63" t="s">
        <v>185</v>
      </c>
      <c r="L157" s="351"/>
      <c r="M157" s="62" t="s">
        <v>53</v>
      </c>
      <c r="N157" s="63" t="s">
        <v>185</v>
      </c>
      <c r="O157" s="351"/>
      <c r="P157" s="62" t="s">
        <v>53</v>
      </c>
      <c r="Q157" s="63" t="s">
        <v>165</v>
      </c>
      <c r="R157" s="351"/>
      <c r="S157" s="62" t="s">
        <v>53</v>
      </c>
      <c r="T157" s="63" t="s">
        <v>165</v>
      </c>
      <c r="U157" s="351"/>
      <c r="V157" s="62" t="s">
        <v>53</v>
      </c>
      <c r="W157" s="63" t="s">
        <v>165</v>
      </c>
      <c r="X157" s="351"/>
      <c r="Y157" s="62" t="s">
        <v>53</v>
      </c>
      <c r="Z157" s="63" t="s">
        <v>165</v>
      </c>
      <c r="AA157" s="351"/>
      <c r="AB157" s="62" t="s">
        <v>53</v>
      </c>
      <c r="AC157" s="63" t="s">
        <v>165</v>
      </c>
      <c r="AD157" s="351"/>
      <c r="AE157" s="62" t="s">
        <v>53</v>
      </c>
      <c r="AF157" s="63" t="s">
        <v>165</v>
      </c>
      <c r="AG157" s="351"/>
      <c r="AH157" s="62" t="s">
        <v>53</v>
      </c>
      <c r="AI157" s="63" t="s">
        <v>165</v>
      </c>
      <c r="AJ157" s="351"/>
      <c r="AK157" s="62" t="s">
        <v>53</v>
      </c>
      <c r="AL157" s="63" t="s">
        <v>165</v>
      </c>
      <c r="AM157" s="351"/>
    </row>
    <row r="158" spans="1:39" customFormat="1" ht="30" customHeight="1">
      <c r="A158" s="354" t="s">
        <v>190</v>
      </c>
      <c r="B158" s="355"/>
      <c r="C158" s="355"/>
      <c r="D158" s="60">
        <v>36598</v>
      </c>
      <c r="E158" s="60">
        <v>15909</v>
      </c>
      <c r="F158" s="60">
        <v>0</v>
      </c>
      <c r="G158" s="60">
        <v>36910</v>
      </c>
      <c r="H158" s="60">
        <v>25540</v>
      </c>
      <c r="I158" s="60">
        <v>0</v>
      </c>
      <c r="J158" s="60">
        <v>36910</v>
      </c>
      <c r="K158" s="60">
        <v>28540</v>
      </c>
      <c r="L158" s="60">
        <v>0</v>
      </c>
      <c r="M158" s="60">
        <v>36930</v>
      </c>
      <c r="N158" s="60">
        <v>22190</v>
      </c>
      <c r="O158" s="23">
        <v>0</v>
      </c>
      <c r="P158" s="23">
        <v>34750</v>
      </c>
      <c r="Q158" s="23">
        <v>20220</v>
      </c>
      <c r="R158" s="23">
        <v>0</v>
      </c>
      <c r="S158" s="23">
        <v>167400</v>
      </c>
      <c r="T158" s="23">
        <v>50800</v>
      </c>
      <c r="U158" s="23">
        <v>0</v>
      </c>
      <c r="V158" s="23">
        <v>28700</v>
      </c>
      <c r="W158" s="23">
        <v>36300</v>
      </c>
      <c r="X158" s="23">
        <v>0</v>
      </c>
      <c r="Y158" s="23">
        <v>29700</v>
      </c>
      <c r="Z158" s="23">
        <v>30600</v>
      </c>
      <c r="AA158" s="23">
        <v>0</v>
      </c>
      <c r="AB158" s="23">
        <v>29700</v>
      </c>
      <c r="AC158" s="23">
        <v>44900</v>
      </c>
      <c r="AD158" s="23">
        <v>0</v>
      </c>
      <c r="AE158" s="23">
        <v>24900</v>
      </c>
      <c r="AF158" s="23">
        <v>38340</v>
      </c>
      <c r="AG158" s="23">
        <v>0</v>
      </c>
      <c r="AH158" s="23">
        <v>21910</v>
      </c>
      <c r="AI158" s="23">
        <v>11746</v>
      </c>
      <c r="AJ158" s="23">
        <v>0</v>
      </c>
      <c r="AK158" s="162">
        <v>19620</v>
      </c>
      <c r="AL158" s="162">
        <v>9600</v>
      </c>
      <c r="AM158" s="23">
        <v>0</v>
      </c>
    </row>
    <row r="159" spans="1:39" ht="30" customHeight="1">
      <c r="A159" s="292" t="s">
        <v>189</v>
      </c>
      <c r="B159" s="292"/>
      <c r="C159" s="292"/>
      <c r="D159" s="135">
        <f>SUM(D158)</f>
        <v>36598</v>
      </c>
      <c r="E159" s="203">
        <f t="shared" ref="E159:U159" si="8">E158</f>
        <v>15909</v>
      </c>
      <c r="F159" s="135">
        <f t="shared" si="8"/>
        <v>0</v>
      </c>
      <c r="G159" s="135">
        <f t="shared" si="8"/>
        <v>36910</v>
      </c>
      <c r="H159" s="135">
        <f t="shared" si="8"/>
        <v>25540</v>
      </c>
      <c r="I159" s="135">
        <f t="shared" si="8"/>
        <v>0</v>
      </c>
      <c r="J159" s="135">
        <f t="shared" si="8"/>
        <v>36910</v>
      </c>
      <c r="K159" s="135">
        <f t="shared" si="8"/>
        <v>28540</v>
      </c>
      <c r="L159" s="135">
        <f t="shared" si="8"/>
        <v>0</v>
      </c>
      <c r="M159" s="135">
        <f t="shared" si="8"/>
        <v>36930</v>
      </c>
      <c r="N159" s="135">
        <f t="shared" si="8"/>
        <v>22190</v>
      </c>
      <c r="O159" s="135">
        <f t="shared" si="8"/>
        <v>0</v>
      </c>
      <c r="P159" s="135">
        <f t="shared" si="8"/>
        <v>34750</v>
      </c>
      <c r="Q159" s="135">
        <f t="shared" si="8"/>
        <v>20220</v>
      </c>
      <c r="R159" s="135">
        <f t="shared" si="8"/>
        <v>0</v>
      </c>
      <c r="S159" s="135">
        <f t="shared" si="8"/>
        <v>167400</v>
      </c>
      <c r="T159" s="135">
        <f t="shared" si="8"/>
        <v>50800</v>
      </c>
      <c r="U159" s="135">
        <f t="shared" si="8"/>
        <v>0</v>
      </c>
      <c r="V159" s="61">
        <f t="shared" ref="V159:AA159" si="9">SUM(V158)</f>
        <v>28700</v>
      </c>
      <c r="W159" s="61">
        <f t="shared" si="9"/>
        <v>36300</v>
      </c>
      <c r="X159" s="61">
        <f t="shared" si="9"/>
        <v>0</v>
      </c>
      <c r="Y159" s="61">
        <f t="shared" si="9"/>
        <v>29700</v>
      </c>
      <c r="Z159" s="61">
        <f t="shared" si="9"/>
        <v>30600</v>
      </c>
      <c r="AA159" s="61">
        <f t="shared" si="9"/>
        <v>0</v>
      </c>
      <c r="AB159" s="61">
        <v>29700</v>
      </c>
      <c r="AC159" s="61">
        <v>44900</v>
      </c>
      <c r="AD159" s="61">
        <v>0</v>
      </c>
      <c r="AE159" s="61">
        <v>24900</v>
      </c>
      <c r="AF159" s="61">
        <v>38340</v>
      </c>
      <c r="AG159" s="61">
        <v>0</v>
      </c>
      <c r="AH159" s="61">
        <v>21910</v>
      </c>
      <c r="AI159" s="61">
        <v>11746</v>
      </c>
      <c r="AJ159" s="61">
        <v>0</v>
      </c>
      <c r="AK159" s="214">
        <v>19620</v>
      </c>
      <c r="AL159" s="214">
        <v>9600</v>
      </c>
      <c r="AM159" s="61">
        <v>0</v>
      </c>
    </row>
    <row r="160" spans="1:39" customFormat="1" ht="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customForma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customForma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customForma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customForma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customForma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customForma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customForma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customForma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customForma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customForma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customForma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customForma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customForma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customForma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customForma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customForma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customForma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customForma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customForma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customForma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customForma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customForma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customForma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customForma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customForma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customForma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customForma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customForma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customForma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customForma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customForma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customForma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customForma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customForma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customForma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customForma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customForma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customForma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ustomForma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ustomForma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ustomForma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ustomForma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ustomForma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ustomForma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ustomForma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ustomForma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ustomForma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ustomForma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ustomForma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ustomForma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30" customHeight="1"/>
    <row r="212" spans="1:29" ht="30" customHeight="1"/>
    <row r="213" spans="1:29" customFormat="1" ht="35.1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ustomFormat="1" ht="4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ustomFormat="1" ht="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ustomFormat="1" ht="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ustomFormat="1" ht="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30" customHeight="1"/>
    <row r="219" spans="1:29" customFormat="1" ht="35.1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ustomFormat="1" ht="4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ustomFormat="1" ht="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ustomFormat="1" ht="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ustomFormat="1" ht="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ustomFormat="1" ht="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30" customHeight="1"/>
    <row r="226" spans="1:29" customForma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35.15" customHeight="1"/>
    <row r="228" spans="1:29" ht="46.5" customHeight="1"/>
    <row r="233" spans="1:29" ht="30" customHeight="1"/>
    <row r="234" spans="1:29" customForma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7" spans="1:29" customFormat="1" ht="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ustomFormat="1" ht="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ustomFormat="1" ht="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ustomFormat="1" ht="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ustomFormat="1" ht="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ustomFormat="1" ht="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ustomFormat="1" ht="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ustomFormat="1" ht="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ustomFormat="1" ht="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ustomFormat="1" ht="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ustomFormat="1" ht="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ustomFormat="1" ht="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ustomFormat="1" ht="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ustomFormat="1" ht="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ustomFormat="1" ht="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ustomFormat="1" ht="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ustomFormat="1" ht="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ustomFormat="1" ht="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ustomFormat="1" ht="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ustomForma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ht="30" customHeight="1"/>
    <row r="260" ht="35.15" customHeight="1"/>
    <row r="261" ht="46.5" customHeight="1"/>
    <row r="278" ht="30" customHeight="1"/>
  </sheetData>
  <mergeCells count="296">
    <mergeCell ref="A71:BK71"/>
    <mergeCell ref="BB110:BE110"/>
    <mergeCell ref="BG72:BK72"/>
    <mergeCell ref="BG73:BJ73"/>
    <mergeCell ref="BK73:BK74"/>
    <mergeCell ref="BG110:BJ110"/>
    <mergeCell ref="BB72:BF72"/>
    <mergeCell ref="BB73:BE73"/>
    <mergeCell ref="BF73:BF74"/>
    <mergeCell ref="AM72:AQ72"/>
    <mergeCell ref="AM73:AP73"/>
    <mergeCell ref="AQ73:AQ74"/>
    <mergeCell ref="I72:M72"/>
    <mergeCell ref="X72:AB72"/>
    <mergeCell ref="AW72:BA72"/>
    <mergeCell ref="AW73:AZ73"/>
    <mergeCell ref="AQ125:AQ126"/>
    <mergeCell ref="AR124:AU124"/>
    <mergeCell ref="AR125:AT125"/>
    <mergeCell ref="AU125:AU126"/>
    <mergeCell ref="AN125:AP125"/>
    <mergeCell ref="K113:L113"/>
    <mergeCell ref="A119:D119"/>
    <mergeCell ref="A120:D120"/>
    <mergeCell ref="S113:T113"/>
    <mergeCell ref="U113:V113"/>
    <mergeCell ref="W113:X113"/>
    <mergeCell ref="M113:N113"/>
    <mergeCell ref="C113:C114"/>
    <mergeCell ref="D113:D114"/>
    <mergeCell ref="E113:F113"/>
    <mergeCell ref="G113:H113"/>
    <mergeCell ref="Y113:Z113"/>
    <mergeCell ref="AA113:AB113"/>
    <mergeCell ref="AV124:AY124"/>
    <mergeCell ref="AV125:AX125"/>
    <mergeCell ref="AY125:AY126"/>
    <mergeCell ref="A154:AM154"/>
    <mergeCell ref="AB124:AE124"/>
    <mergeCell ref="AB125:AD125"/>
    <mergeCell ref="AE125:AE126"/>
    <mergeCell ref="AF124:AI124"/>
    <mergeCell ref="AF125:AH125"/>
    <mergeCell ref="AI125:AI126"/>
    <mergeCell ref="AJ124:AM124"/>
    <mergeCell ref="AJ125:AL125"/>
    <mergeCell ref="AM125:AM126"/>
    <mergeCell ref="A140:AM140"/>
    <mergeCell ref="V148:X148"/>
    <mergeCell ref="V149:W149"/>
    <mergeCell ref="X149:X150"/>
    <mergeCell ref="Y148:AA148"/>
    <mergeCell ref="AB148:AD148"/>
    <mergeCell ref="AN124:AQ124"/>
    <mergeCell ref="AK148:AM148"/>
    <mergeCell ref="Y149:Z149"/>
    <mergeCell ref="AA149:AA150"/>
    <mergeCell ref="AB149:AC149"/>
    <mergeCell ref="AD149:AD150"/>
    <mergeCell ref="AE149:AF149"/>
    <mergeCell ref="AE155:AG155"/>
    <mergeCell ref="AG149:AG150"/>
    <mergeCell ref="AH149:AI149"/>
    <mergeCell ref="AJ149:AJ150"/>
    <mergeCell ref="AK149:AL149"/>
    <mergeCell ref="AM149:AM150"/>
    <mergeCell ref="AK155:AM155"/>
    <mergeCell ref="AK156:AL156"/>
    <mergeCell ref="AM156:AM157"/>
    <mergeCell ref="V155:X155"/>
    <mergeCell ref="V156:W156"/>
    <mergeCell ref="X156:X157"/>
    <mergeCell ref="Y155:AA155"/>
    <mergeCell ref="Y156:Z156"/>
    <mergeCell ref="AA156:AA157"/>
    <mergeCell ref="AB155:AD155"/>
    <mergeCell ref="AB156:AC156"/>
    <mergeCell ref="AD156:AD157"/>
    <mergeCell ref="AE156:AF156"/>
    <mergeCell ref="AG156:AG157"/>
    <mergeCell ref="AH155:AJ155"/>
    <mergeCell ref="AH156:AI156"/>
    <mergeCell ref="AJ156:AJ157"/>
    <mergeCell ref="J155:L155"/>
    <mergeCell ref="J156:K156"/>
    <mergeCell ref="L156:L157"/>
    <mergeCell ref="M155:O155"/>
    <mergeCell ref="M156:N156"/>
    <mergeCell ref="O156:O157"/>
    <mergeCell ref="P155:R155"/>
    <mergeCell ref="P156:Q156"/>
    <mergeCell ref="R156:R157"/>
    <mergeCell ref="AE148:AG148"/>
    <mergeCell ref="AH148:AJ148"/>
    <mergeCell ref="S156:T156"/>
    <mergeCell ref="U156:U157"/>
    <mergeCell ref="S155:U155"/>
    <mergeCell ref="A158:C158"/>
    <mergeCell ref="D155:F155"/>
    <mergeCell ref="A155:A157"/>
    <mergeCell ref="B155:B157"/>
    <mergeCell ref="C155:C157"/>
    <mergeCell ref="D156:E156"/>
    <mergeCell ref="F156:F157"/>
    <mergeCell ref="G155:I155"/>
    <mergeCell ref="G156:H156"/>
    <mergeCell ref="I156:I157"/>
    <mergeCell ref="G148:I148"/>
    <mergeCell ref="J148:L148"/>
    <mergeCell ref="M148:O148"/>
    <mergeCell ref="P148:R148"/>
    <mergeCell ref="S148:U148"/>
    <mergeCell ref="F149:F150"/>
    <mergeCell ref="G149:H149"/>
    <mergeCell ref="I149:I150"/>
    <mergeCell ref="J149:K149"/>
    <mergeCell ref="A1:AB1"/>
    <mergeCell ref="A69:D69"/>
    <mergeCell ref="K2:L2"/>
    <mergeCell ref="M2:N2"/>
    <mergeCell ref="O2:P2"/>
    <mergeCell ref="Q2:R2"/>
    <mergeCell ref="S2:T2"/>
    <mergeCell ref="U2:V2"/>
    <mergeCell ref="W2:X2"/>
    <mergeCell ref="A64:AB64"/>
    <mergeCell ref="I2:J2"/>
    <mergeCell ref="A67:D67"/>
    <mergeCell ref="A68:D68"/>
    <mergeCell ref="A2:A3"/>
    <mergeCell ref="B2:B3"/>
    <mergeCell ref="C2:C3"/>
    <mergeCell ref="A61:AB61"/>
    <mergeCell ref="U45:V45"/>
    <mergeCell ref="Y2:Z2"/>
    <mergeCell ref="E2:F2"/>
    <mergeCell ref="A4:AB4"/>
    <mergeCell ref="A14:AB14"/>
    <mergeCell ref="D2:D3"/>
    <mergeCell ref="S45:T45"/>
    <mergeCell ref="BA73:BA74"/>
    <mergeCell ref="AW110:AZ110"/>
    <mergeCell ref="M73:M74"/>
    <mergeCell ref="S73:V73"/>
    <mergeCell ref="W73:W74"/>
    <mergeCell ref="X110:AA110"/>
    <mergeCell ref="X73:AA73"/>
    <mergeCell ref="AC110:AF110"/>
    <mergeCell ref="AB73:AB74"/>
    <mergeCell ref="AR72:AV72"/>
    <mergeCell ref="AR73:AU73"/>
    <mergeCell ref="AV73:AV74"/>
    <mergeCell ref="AG73:AG74"/>
    <mergeCell ref="AC72:AG72"/>
    <mergeCell ref="AH72:AL72"/>
    <mergeCell ref="AH73:AK73"/>
    <mergeCell ref="AL73:AL74"/>
    <mergeCell ref="S18:T18"/>
    <mergeCell ref="A37:AB37"/>
    <mergeCell ref="AC73:AF73"/>
    <mergeCell ref="N72:R72"/>
    <mergeCell ref="N73:Q73"/>
    <mergeCell ref="R73:R74"/>
    <mergeCell ref="S72:W72"/>
    <mergeCell ref="I73:L73"/>
    <mergeCell ref="S62:T62"/>
    <mergeCell ref="S63:T63"/>
    <mergeCell ref="W62:X62"/>
    <mergeCell ref="W63:X63"/>
    <mergeCell ref="Y62:Z62"/>
    <mergeCell ref="Y63:Z63"/>
    <mergeCell ref="C72:C74"/>
    <mergeCell ref="D72:H72"/>
    <mergeCell ref="AA2:AB2"/>
    <mergeCell ref="W17:X17"/>
    <mergeCell ref="W29:X29"/>
    <mergeCell ref="W60:X60"/>
    <mergeCell ref="Y17:Z17"/>
    <mergeCell ref="Y18:Z18"/>
    <mergeCell ref="W18:X18"/>
    <mergeCell ref="U15:V15"/>
    <mergeCell ref="U18:V18"/>
    <mergeCell ref="A50:AB50"/>
    <mergeCell ref="A52:AB52"/>
    <mergeCell ref="A31:AB31"/>
    <mergeCell ref="G2:H2"/>
    <mergeCell ref="Y60:Z60"/>
    <mergeCell ref="Q46:R46"/>
    <mergeCell ref="Q28:R28"/>
    <mergeCell ref="Y29:Z29"/>
    <mergeCell ref="Y42:Z42"/>
    <mergeCell ref="W42:X42"/>
    <mergeCell ref="AA29:AB29"/>
    <mergeCell ref="AA46:AB46"/>
    <mergeCell ref="AA17:AB17"/>
    <mergeCell ref="AA15:AB15"/>
    <mergeCell ref="A138:C138"/>
    <mergeCell ref="H124:K124"/>
    <mergeCell ref="B125:B126"/>
    <mergeCell ref="C125:C126"/>
    <mergeCell ref="A125:A126"/>
    <mergeCell ref="D125:G125"/>
    <mergeCell ref="D73:G73"/>
    <mergeCell ref="H73:H74"/>
    <mergeCell ref="A121:D121"/>
    <mergeCell ref="D124:G124"/>
    <mergeCell ref="A112:AB112"/>
    <mergeCell ref="A113:A114"/>
    <mergeCell ref="B113:B114"/>
    <mergeCell ref="O113:P113"/>
    <mergeCell ref="Q113:R113"/>
    <mergeCell ref="A109:C109"/>
    <mergeCell ref="A110:C110"/>
    <mergeCell ref="A72:A74"/>
    <mergeCell ref="B72:B74"/>
    <mergeCell ref="A141:A143"/>
    <mergeCell ref="L124:O124"/>
    <mergeCell ref="A123:AY123"/>
    <mergeCell ref="AH110:AK110"/>
    <mergeCell ref="AM110:AP110"/>
    <mergeCell ref="AR110:AU110"/>
    <mergeCell ref="I113:J113"/>
    <mergeCell ref="AM142:AM143"/>
    <mergeCell ref="V141:X141"/>
    <mergeCell ref="V142:W142"/>
    <mergeCell ref="X142:X143"/>
    <mergeCell ref="X125:Z125"/>
    <mergeCell ref="AA125:AA126"/>
    <mergeCell ref="L125:N125"/>
    <mergeCell ref="O125:O126"/>
    <mergeCell ref="Y141:AA141"/>
    <mergeCell ref="Y142:Z142"/>
    <mergeCell ref="AB141:AD141"/>
    <mergeCell ref="AB142:AC142"/>
    <mergeCell ref="AD142:AD143"/>
    <mergeCell ref="AA142:AA143"/>
    <mergeCell ref="M141:O141"/>
    <mergeCell ref="P141:R141"/>
    <mergeCell ref="B137:C137"/>
    <mergeCell ref="B148:B150"/>
    <mergeCell ref="C148:C150"/>
    <mergeCell ref="D149:E149"/>
    <mergeCell ref="P149:Q149"/>
    <mergeCell ref="R149:R150"/>
    <mergeCell ref="S149:T149"/>
    <mergeCell ref="U149:U150"/>
    <mergeCell ref="D148:F148"/>
    <mergeCell ref="A144:C144"/>
    <mergeCell ref="A159:C159"/>
    <mergeCell ref="A152:C152"/>
    <mergeCell ref="S142:T142"/>
    <mergeCell ref="U142:U143"/>
    <mergeCell ref="B141:B143"/>
    <mergeCell ref="C141:C143"/>
    <mergeCell ref="D141:F141"/>
    <mergeCell ref="D142:E142"/>
    <mergeCell ref="F142:F143"/>
    <mergeCell ref="G141:I141"/>
    <mergeCell ref="G142:H142"/>
    <mergeCell ref="I142:I143"/>
    <mergeCell ref="J141:L141"/>
    <mergeCell ref="J142:K142"/>
    <mergeCell ref="L142:L143"/>
    <mergeCell ref="M142:N142"/>
    <mergeCell ref="O142:O143"/>
    <mergeCell ref="P142:Q142"/>
    <mergeCell ref="R142:R143"/>
    <mergeCell ref="S141:U141"/>
    <mergeCell ref="A148:A150"/>
    <mergeCell ref="L149:L150"/>
    <mergeCell ref="M149:N149"/>
    <mergeCell ref="O149:O150"/>
    <mergeCell ref="Y65:Z65"/>
    <mergeCell ref="X124:AA124"/>
    <mergeCell ref="D110:G110"/>
    <mergeCell ref="I110:L110"/>
    <mergeCell ref="N110:Q110"/>
    <mergeCell ref="S110:V110"/>
    <mergeCell ref="P124:S124"/>
    <mergeCell ref="T124:W124"/>
    <mergeCell ref="A151:C151"/>
    <mergeCell ref="H125:J125"/>
    <mergeCell ref="K125:K126"/>
    <mergeCell ref="T125:V125"/>
    <mergeCell ref="W125:W126"/>
    <mergeCell ref="P125:R125"/>
    <mergeCell ref="S125:S126"/>
    <mergeCell ref="A147:AM147"/>
    <mergeCell ref="AE141:AG141"/>
    <mergeCell ref="AE142:AF142"/>
    <mergeCell ref="AG142:AG143"/>
    <mergeCell ref="AH141:AJ141"/>
    <mergeCell ref="AH142:AI142"/>
    <mergeCell ref="AJ142:AJ143"/>
    <mergeCell ref="AK141:AM141"/>
    <mergeCell ref="AK142:AL142"/>
  </mergeCells>
  <conditionalFormatting sqref="D2">
    <cfRule type="duplicateValues" dxfId="104" priority="73"/>
    <cfRule type="duplicateValues" dxfId="103" priority="74"/>
  </conditionalFormatting>
  <conditionalFormatting sqref="D75:D108">
    <cfRule type="duplicateValues" dxfId="102" priority="1"/>
    <cfRule type="duplicateValues" dxfId="101" priority="2"/>
  </conditionalFormatting>
  <conditionalFormatting sqref="I72 S72 X73 AC72 N73">
    <cfRule type="duplicateValues" dxfId="100" priority="434"/>
    <cfRule type="duplicateValues" dxfId="99" priority="435"/>
  </conditionalFormatting>
  <conditionalFormatting sqref="L125 P125 T125 X125 AB125">
    <cfRule type="duplicateValues" dxfId="98" priority="31"/>
    <cfRule type="duplicateValues" dxfId="97" priority="32"/>
  </conditionalFormatting>
  <conditionalFormatting sqref="P141 G141 D141 M141 S141 V141 Y141 AB141 AE141 AH141 AK141">
    <cfRule type="duplicateValues" dxfId="96" priority="29"/>
    <cfRule type="duplicateValues" dxfId="95" priority="30"/>
  </conditionalFormatting>
  <conditionalFormatting sqref="P148 G148 D148 M148 S148 V148">
    <cfRule type="duplicateValues" dxfId="94" priority="23"/>
    <cfRule type="duplicateValues" dxfId="93" priority="24"/>
  </conditionalFormatting>
  <conditionalFormatting sqref="Y148 AB148 AE148 AH148 AK148">
    <cfRule type="duplicateValues" dxfId="92" priority="13"/>
    <cfRule type="duplicateValues" dxfId="91" priority="14"/>
  </conditionalFormatting>
  <conditionalFormatting sqref="AA2 E2 G2 K2 M2 O2 Q2 S2 U2 W2 Y2 I2">
    <cfRule type="duplicateValues" dxfId="90" priority="75"/>
    <cfRule type="duplicateValues" dxfId="89" priority="76"/>
  </conditionalFormatting>
  <conditionalFormatting sqref="AF125">
    <cfRule type="duplicateValues" dxfId="88" priority="11"/>
    <cfRule type="duplicateValues" dxfId="87" priority="12"/>
  </conditionalFormatting>
  <conditionalFormatting sqref="AJ125">
    <cfRule type="duplicateValues" dxfId="86" priority="9"/>
    <cfRule type="duplicateValues" dxfId="85" priority="10"/>
  </conditionalFormatting>
  <conditionalFormatting sqref="AN125">
    <cfRule type="duplicateValues" dxfId="84" priority="7"/>
    <cfRule type="duplicateValues" dxfId="83" priority="8"/>
  </conditionalFormatting>
  <conditionalFormatting sqref="AR125">
    <cfRule type="duplicateValues" dxfId="82" priority="5"/>
    <cfRule type="duplicateValues" dxfId="81" priority="6"/>
  </conditionalFormatting>
  <conditionalFormatting sqref="AV125">
    <cfRule type="duplicateValues" dxfId="80" priority="3"/>
    <cfRule type="duplicateValues" dxfId="79" priority="4"/>
  </conditionalFormatting>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1491-250D-4BD8-8D24-32144EED0461}">
  <sheetPr>
    <tabColor theme="2" tint="-0.499984740745262"/>
  </sheetPr>
  <dimension ref="A1:AM207"/>
  <sheetViews>
    <sheetView topLeftCell="A106" zoomScale="70" zoomScaleNormal="70" workbookViewId="0">
      <selection activeCell="C89" sqref="C89"/>
    </sheetView>
  </sheetViews>
  <sheetFormatPr defaultColWidth="22.54296875" defaultRowHeight="14.5"/>
  <cols>
    <col min="1" max="1" width="9.81640625" style="2" customWidth="1"/>
    <col min="2" max="2" width="56.7265625" style="2" customWidth="1"/>
    <col min="3" max="3" width="33.54296875" style="2" bestFit="1" customWidth="1"/>
    <col min="4" max="4" width="20.7265625" style="2" customWidth="1"/>
    <col min="5" max="5" width="24.7265625" style="2" customWidth="1"/>
    <col min="6" max="6" width="22.90625" style="2" customWidth="1"/>
    <col min="7" max="27" width="20.7265625" style="2" customWidth="1"/>
    <col min="28" max="28" width="27.26953125" style="2" customWidth="1"/>
    <col min="29" max="16384" width="22.54296875" style="2"/>
  </cols>
  <sheetData>
    <row r="1" spans="1:27" ht="35.15" customHeight="1">
      <c r="A1" s="337" t="s">
        <v>241</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9"/>
    </row>
    <row r="2" spans="1:27" ht="16">
      <c r="A2" s="313" t="s">
        <v>27</v>
      </c>
      <c r="B2" s="313" t="s">
        <v>34</v>
      </c>
      <c r="C2" s="346" t="s">
        <v>50</v>
      </c>
      <c r="D2" s="296">
        <v>45292</v>
      </c>
      <c r="E2" s="297"/>
      <c r="F2" s="296">
        <v>45323</v>
      </c>
      <c r="G2" s="297"/>
      <c r="H2" s="296">
        <v>45352</v>
      </c>
      <c r="I2" s="297"/>
      <c r="J2" s="296">
        <v>45383</v>
      </c>
      <c r="K2" s="297"/>
      <c r="L2" s="296">
        <v>45413</v>
      </c>
      <c r="M2" s="297"/>
      <c r="N2" s="296">
        <v>45444</v>
      </c>
      <c r="O2" s="297"/>
      <c r="P2" s="296">
        <v>45474</v>
      </c>
      <c r="Q2" s="297"/>
      <c r="R2" s="296">
        <v>45505</v>
      </c>
      <c r="S2" s="297"/>
      <c r="T2" s="296">
        <v>45536</v>
      </c>
      <c r="U2" s="297"/>
      <c r="V2" s="296">
        <v>45566</v>
      </c>
      <c r="W2" s="297"/>
      <c r="X2" s="296">
        <v>45597</v>
      </c>
      <c r="Y2" s="297"/>
      <c r="Z2" s="296">
        <v>45627</v>
      </c>
      <c r="AA2" s="297"/>
    </row>
    <row r="3" spans="1:27" ht="16">
      <c r="A3" s="314"/>
      <c r="B3" s="314"/>
      <c r="C3" s="347"/>
      <c r="D3" s="3" t="s">
        <v>97</v>
      </c>
      <c r="E3" s="3" t="s">
        <v>32</v>
      </c>
      <c r="F3" s="3" t="s">
        <v>97</v>
      </c>
      <c r="G3" s="3" t="s">
        <v>32</v>
      </c>
      <c r="H3" s="3" t="s">
        <v>97</v>
      </c>
      <c r="I3" s="3" t="s">
        <v>32</v>
      </c>
      <c r="J3" s="3" t="s">
        <v>97</v>
      </c>
      <c r="K3" s="3" t="s">
        <v>32</v>
      </c>
      <c r="L3" s="3" t="s">
        <v>97</v>
      </c>
      <c r="M3" s="3" t="s">
        <v>32</v>
      </c>
      <c r="N3" s="3" t="s">
        <v>97</v>
      </c>
      <c r="O3" s="3" t="s">
        <v>32</v>
      </c>
      <c r="P3" s="3" t="s">
        <v>97</v>
      </c>
      <c r="Q3" s="3" t="s">
        <v>32</v>
      </c>
      <c r="R3" s="3" t="s">
        <v>97</v>
      </c>
      <c r="S3" s="3" t="s">
        <v>32</v>
      </c>
      <c r="T3" s="3" t="s">
        <v>97</v>
      </c>
      <c r="U3" s="3" t="s">
        <v>32</v>
      </c>
      <c r="V3" s="3" t="s">
        <v>97</v>
      </c>
      <c r="W3" s="3" t="s">
        <v>32</v>
      </c>
      <c r="X3" s="3" t="s">
        <v>97</v>
      </c>
      <c r="Y3" s="3" t="s">
        <v>32</v>
      </c>
      <c r="Z3" s="3" t="s">
        <v>97</v>
      </c>
      <c r="AA3" s="3" t="s">
        <v>32</v>
      </c>
    </row>
    <row r="4" spans="1:27" ht="16">
      <c r="A4" s="374">
        <v>1</v>
      </c>
      <c r="B4" s="374" t="s">
        <v>114</v>
      </c>
      <c r="C4" s="5" t="s">
        <v>30</v>
      </c>
      <c r="D4" s="5">
        <f>SUMIFS('Fuel Breakdown'!E5:E66,'Fuel Breakdown'!B5:B66, "ASD Harbor tug",'Fuel Breakdown'!D5:D66, "Diesel")</f>
        <v>588924</v>
      </c>
      <c r="E4" s="5">
        <f>SUMIFS('Fuel Breakdown'!F5:F66,'Fuel Breakdown'!B5:B66, "ASD Harbor tug",'Fuel Breakdown'!D5:D66, "Diesel")</f>
        <v>2548</v>
      </c>
      <c r="F4" s="5">
        <f>SUMIFS('Fuel Breakdown'!G5:G66,'Fuel Breakdown'!B5:B66, "ASD Harbor tug",'Fuel Breakdown'!D5:D66, "Diesel")</f>
        <v>533340</v>
      </c>
      <c r="G4" s="5">
        <f>SUMIFS('Fuel Breakdown'!H5:H66,'Fuel Breakdown'!B5:B66, "ASD Harbor tug",'Fuel Breakdown'!D5:D66, "Diesel")</f>
        <v>2171</v>
      </c>
      <c r="H4" s="5">
        <f>SUMIFS('Fuel Breakdown'!I5:I66,'Fuel Breakdown'!B5:B66, "ASD Harbor tug",'Fuel Breakdown'!D5:D66, "Diesel")</f>
        <v>645687</v>
      </c>
      <c r="I4" s="5">
        <f>SUMIFS('Fuel Breakdown'!J5:J66,'Fuel Breakdown'!B5:B66, "ASD Harbor tug",'Fuel Breakdown'!D5:D66, "Diesel")</f>
        <v>2421</v>
      </c>
      <c r="J4" s="5">
        <f>SUMIFS('Fuel Breakdown'!K5:K66,'Fuel Breakdown'!B5:B66, "ASD Harbor tug",'Fuel Breakdown'!D5:D66, "Diesel")</f>
        <v>587379</v>
      </c>
      <c r="K4" s="5">
        <f>SUMIFS('Fuel Breakdown'!L5:L66,'Fuel Breakdown'!B5:B66, "ASD Harbor tug",'Fuel Breakdown'!D5:D66, "Diesel")</f>
        <v>2325</v>
      </c>
      <c r="L4" s="5">
        <f>SUMIFS('Fuel Breakdown'!M5:M66,'Fuel Breakdown'!B5:B66, "ASD Harbor tug",'Fuel Breakdown'!D5:D66, "Diesel")</f>
        <v>613992</v>
      </c>
      <c r="M4" s="5">
        <f>SUMIFS('Fuel Breakdown'!N5:N66,'Fuel Breakdown'!B5:B66, "ASD Harbor tug",'Fuel Breakdown'!D5:D66, "Diesel")</f>
        <v>2636</v>
      </c>
      <c r="N4" s="5">
        <f>SUMIFS('Fuel Breakdown'!O5:O66,'Fuel Breakdown'!B5:B66, "ASD Harbor tug",'Fuel Breakdown'!D5:D66, "Diesel")</f>
        <v>557029</v>
      </c>
      <c r="O4" s="5">
        <f>SUMIFS('Fuel Breakdown'!P5:P66,'Fuel Breakdown'!B5:B66, "ASD Harbor tug",'Fuel Breakdown'!D5:D66, "Diesel")</f>
        <v>2366</v>
      </c>
      <c r="P4" s="5">
        <f>SUMIFS('Fuel Breakdown'!Q5:Q66,'Fuel Breakdown'!B5:B66, "ASD Harbor tug",'Fuel Breakdown'!D5:D66, "Diesel")</f>
        <v>518289</v>
      </c>
      <c r="Q4" s="5">
        <f>SUMIFS('Fuel Breakdown'!R5:R66,'Fuel Breakdown'!B5:B66, "ASD Harbor tug",'Fuel Breakdown'!D5:D66, "Diesel")</f>
        <v>2270</v>
      </c>
      <c r="R4" s="5">
        <f>SUMIFS('Fuel Breakdown'!S5:S66,'Fuel Breakdown'!B5:B66, "ASD Harbor tug",'Fuel Breakdown'!D5:D66, "Diesel")</f>
        <v>544853</v>
      </c>
      <c r="S4" s="5">
        <f>SUMIFS('Fuel Breakdown'!T5:T66,'Fuel Breakdown'!B5:B66, "ASD Harbor tug",'Fuel Breakdown'!D5:D66, "Diesel")</f>
        <v>2403</v>
      </c>
      <c r="T4" s="5">
        <f>SUMIFS('Fuel Breakdown'!U5:U66,'Fuel Breakdown'!B5:B66, "ASD Harbor tug",'Fuel Breakdown'!D5:D66, "Diesel")</f>
        <v>538905</v>
      </c>
      <c r="U4" s="5">
        <f>SUMIFS('Fuel Breakdown'!V5:V66,'Fuel Breakdown'!B5:B66, "ASD Harbor tug",'Fuel Breakdown'!D5:D66, "Diesel")</f>
        <v>2258</v>
      </c>
      <c r="V4" s="5">
        <v>571531</v>
      </c>
      <c r="W4" s="5">
        <f>SUMIFS('Fuel Breakdown'!X5:X66,'Fuel Breakdown'!B5:B66, "ASD Harbor tug",'Fuel Breakdown'!D5:D66, "Diesel")</f>
        <v>2730</v>
      </c>
      <c r="X4" s="5">
        <f>SUMIFS('Fuel Breakdown'!Y5:Y66,'Fuel Breakdown'!B5:B66, "ASD Harbor tug",'Fuel Breakdown'!D5:D66, "Diesel")</f>
        <v>585638</v>
      </c>
      <c r="Y4" s="5">
        <f>SUMIFS('Fuel Breakdown'!Z5:Z66,'Fuel Breakdown'!B5:B66, "ASD Harbor tug",'Fuel Breakdown'!D5:D66, "Diesel")</f>
        <v>2766</v>
      </c>
      <c r="Z4" s="5">
        <f>SUMIFS('Fuel Breakdown'!AA5:AA66,'Fuel Breakdown'!B5:B66, "ASD Harbor tug",'Fuel Breakdown'!D5:D66, "Diesel")</f>
        <v>681992</v>
      </c>
      <c r="AA4" s="5">
        <f>SUMIFS('Fuel Breakdown'!AB5:AB66,'Fuel Breakdown'!B5:B66, "ASD Harbor tug",'Fuel Breakdown'!D5:D66, "Diesel")</f>
        <v>2723</v>
      </c>
    </row>
    <row r="5" spans="1:27" ht="16">
      <c r="A5" s="376"/>
      <c r="B5" s="376"/>
      <c r="C5" s="5" t="s">
        <v>29</v>
      </c>
      <c r="D5" s="5">
        <f>SUMIFS('Fuel Breakdown'!E5:E66,'Fuel Breakdown'!B5:B66, "ASD Harbor tug",'Fuel Breakdown'!D5:D66, "Petrol")</f>
        <v>0</v>
      </c>
      <c r="E5" s="5">
        <f>SUMIFS('Fuel Breakdown'!F5:F66,'Fuel Breakdown'!B5:B66, "ASD Harbor tug",'Fuel Breakdown'!D5:D66, "Petrol")</f>
        <v>0</v>
      </c>
      <c r="F5" s="5">
        <f>SUMIFS('Fuel Breakdown'!G5:G66,'Fuel Breakdown'!B5:B66, "ASD Harbor tug",'Fuel Breakdown'!D6:D67, "Petrol")</f>
        <v>0</v>
      </c>
      <c r="G5" s="5">
        <f>SUMIFS('Fuel Breakdown'!H5:H66,'Fuel Breakdown'!B5:B66, "ASD Harbor tug",'Fuel Breakdown'!D5:D66, "Petrol")</f>
        <v>0</v>
      </c>
      <c r="H5" s="5">
        <f>SUMIFS('Fuel Breakdown'!I5:I66,'Fuel Breakdown'!B5:B66, "ASD Harbor tug",'Fuel Breakdown'!D5:D66, "Petrol")</f>
        <v>0</v>
      </c>
      <c r="I5" s="5">
        <f>SUMIFS('Fuel Breakdown'!J5:J66,'Fuel Breakdown'!B5:B66, "ASD Harbor tug",'Fuel Breakdown'!D5:D66, "Petrol")</f>
        <v>0</v>
      </c>
      <c r="J5" s="5">
        <f>SUMIFS('Fuel Breakdown'!K5:K66,'Fuel Breakdown'!B5:B66, "ASD Harbor tug",'Fuel Breakdown'!D5:D66, "Petrol")</f>
        <v>0</v>
      </c>
      <c r="K5" s="5">
        <f>SUMIFS('Fuel Breakdown'!L5:L66,'Fuel Breakdown'!B5:B66, "ASD Harbor tug",'Fuel Breakdown'!D5:D66, "Petrol")</f>
        <v>0</v>
      </c>
      <c r="L5" s="5">
        <f>SUMIFS('Fuel Breakdown'!M5:M66,'Fuel Breakdown'!B5:B66, "ASD Harbor tug",'Fuel Breakdown'!D5:D66, "Petrol")</f>
        <v>0</v>
      </c>
      <c r="M5" s="5">
        <f>SUMIFS('Fuel Breakdown'!N5:N66,'Fuel Breakdown'!B5:B66, "ASD Harbor tug",'Fuel Breakdown'!D5:D66, "Petrol")</f>
        <v>0</v>
      </c>
      <c r="N5" s="5">
        <f>SUMIFS('Fuel Breakdown'!O5:O66,'Fuel Breakdown'!B5:B66, "ASD Harbor tug",'Fuel Breakdown'!D5:D66, "Petrol")</f>
        <v>0</v>
      </c>
      <c r="O5" s="5">
        <f>SUMIFS('Fuel Breakdown'!P5:P66,'Fuel Breakdown'!B5:B66, "ASD Harbor tug",'Fuel Breakdown'!D5:D66, "Petrol")</f>
        <v>0</v>
      </c>
      <c r="P5" s="5">
        <f>SUMIFS('Fuel Breakdown'!Q5:Q66,'Fuel Breakdown'!$B5:$B66, "ASD Harbor tug",'Fuel Breakdown'!$D5:$D66, "Petrol")</f>
        <v>0</v>
      </c>
      <c r="Q5" s="5">
        <f>SUMIFS('Fuel Breakdown'!R5:R66,'Fuel Breakdown'!$B5:$B66, "ASD Harbor tug",'Fuel Breakdown'!$D5:$D66, "Petrol")</f>
        <v>0</v>
      </c>
      <c r="R5" s="5">
        <f>SUMIFS('Fuel Breakdown'!S5:S66,'Fuel Breakdown'!$B5:$B66, "ASD Harbor tug",'Fuel Breakdown'!$D5:$D66, "Petrol")</f>
        <v>0</v>
      </c>
      <c r="S5" s="5">
        <f>SUMIFS('Fuel Breakdown'!T5:T66,'Fuel Breakdown'!$B5:$B66, "ASD Harbor tug",'Fuel Breakdown'!$D5:$D66, "Petrol")</f>
        <v>0</v>
      </c>
      <c r="T5" s="5">
        <f>SUMIFS('Fuel Breakdown'!U5:U66,'Fuel Breakdown'!$B5:$B66, "ASD Harbor tug",'Fuel Breakdown'!$D5:$D66, "Petrol")</f>
        <v>0</v>
      </c>
      <c r="U5" s="5">
        <f>SUMIFS('Fuel Breakdown'!V5:V66,'Fuel Breakdown'!$B5:$B66, "ASD Harbor tug",'Fuel Breakdown'!$D5:$D66, "Petrol")</f>
        <v>0</v>
      </c>
      <c r="V5" s="5">
        <v>0</v>
      </c>
      <c r="W5" s="5">
        <f>SUMIFS('Fuel Breakdown'!X5:X66,'Fuel Breakdown'!$B5:$B66, "ASD Harbor tug",'Fuel Breakdown'!$D5:$D66, "Petrol")</f>
        <v>0</v>
      </c>
      <c r="X5" s="5">
        <f>SUMIFS('Fuel Breakdown'!Y5:Y66,'Fuel Breakdown'!$B5:$B66, "ASD Harbor tug",'Fuel Breakdown'!$D5:$D66, "Petrol")</f>
        <v>0</v>
      </c>
      <c r="Y5" s="5">
        <f>SUMIFS('Fuel Breakdown'!Z5:Z66,'Fuel Breakdown'!$B5:$B66, "ASD Harbor tug",'Fuel Breakdown'!$D5:$D66, "Petrol")</f>
        <v>0</v>
      </c>
      <c r="Z5" s="5">
        <f>SUMIFS('Fuel Breakdown'!AA5:AA66,'Fuel Breakdown'!$B5:$B66, "ASD Harbor tug",'Fuel Breakdown'!$D5:$D66, "Petrol")</f>
        <v>0</v>
      </c>
      <c r="AA5" s="5">
        <f>SUMIFS('Fuel Breakdown'!AB5:AB66,'Fuel Breakdown'!$B5:$B66, "ASD Harbor tug",'Fuel Breakdown'!$D5:$D66, "Petrol")</f>
        <v>0</v>
      </c>
    </row>
    <row r="6" spans="1:27" ht="16">
      <c r="A6" s="374">
        <v>2</v>
      </c>
      <c r="B6" s="374" t="s">
        <v>36</v>
      </c>
      <c r="C6" s="5" t="s">
        <v>30</v>
      </c>
      <c r="D6" s="5">
        <f>SUMIFS('Fuel Breakdown'!E5:E66,'Fuel Breakdown'!B5:B66, "Landing Craft",'Fuel Breakdown'!D5:D66, "Diesel")</f>
        <v>302328</v>
      </c>
      <c r="E6" s="5">
        <f>SUMIFS('Fuel Breakdown'!F5:F66,'Fuel Breakdown'!B5:B66, "Landing Craft",'Fuel Breakdown'!D5:D66, "Diesel")</f>
        <v>1619</v>
      </c>
      <c r="F6" s="5">
        <f>SUMIFS('Fuel Breakdown'!G5:G66,'Fuel Breakdown'!B5:B66, "Landing Craft",'Fuel Breakdown'!D5:D66, "Diesel")</f>
        <v>186236</v>
      </c>
      <c r="G6" s="5">
        <f>SUMIFS('Fuel Breakdown'!H5:H66,'Fuel Breakdown'!B5:B66, "Landing Craft",'Fuel Breakdown'!D5:D66, "Diesel")</f>
        <v>2201</v>
      </c>
      <c r="H6" s="5">
        <f>SUMIFS('Fuel Breakdown'!I5:I66,'Fuel Breakdown'!B5:B66, "Landing Craft",'Fuel Breakdown'!D5:D66, "Diesel")</f>
        <v>310418</v>
      </c>
      <c r="I6" s="5">
        <f>SUMIFS('Fuel Breakdown'!J5:J66,'Fuel Breakdown'!B5:B66, "Landing Craft",'Fuel Breakdown'!D5:D66, "Diesel")</f>
        <v>2012</v>
      </c>
      <c r="J6" s="5">
        <f>SUMIFS('Fuel Breakdown'!K5:K66,'Fuel Breakdown'!B5:B66, "Landing Craft",'Fuel Breakdown'!D5:D66, "Diesel")</f>
        <v>216179</v>
      </c>
      <c r="K6" s="5">
        <f>SUMIFS('Fuel Breakdown'!L5:L66,'Fuel Breakdown'!B5:B66, "Landing Craft",'Fuel Breakdown'!D5:D66, "Diesel")</f>
        <v>1921</v>
      </c>
      <c r="L6" s="5">
        <f>SUMIFS('Fuel Breakdown'!M5:M66,'Fuel Breakdown'!B5:B66, "Landing Craft",'Fuel Breakdown'!D5:D66, "Diesel")</f>
        <v>386374.78</v>
      </c>
      <c r="M6" s="5">
        <f>SUMIFS('Fuel Breakdown'!N5:N66,'Fuel Breakdown'!B5:B66, "Landing Craft",'Fuel Breakdown'!D5:D66, "Diesel")</f>
        <v>2093</v>
      </c>
      <c r="N6" s="5">
        <f>SUMIFS('Fuel Breakdown'!O5:O66,'Fuel Breakdown'!B5:B66, "Landing Craft",'Fuel Breakdown'!D5:D66, "Diesel")</f>
        <v>337986.277</v>
      </c>
      <c r="O6" s="5">
        <f>SUMIFS('Fuel Breakdown'!P5:P66,'Fuel Breakdown'!B5:B66, "Landing Craft",'Fuel Breakdown'!D5:D66, "Diesel")</f>
        <v>2064</v>
      </c>
      <c r="P6" s="5">
        <f>SUMIFS('Fuel Breakdown'!Q5:Q66,'Fuel Breakdown'!$B5:$B66, "Landing Craft",'Fuel Breakdown'!$D5:$D66, "Diesel")</f>
        <v>350839</v>
      </c>
      <c r="Q6" s="5">
        <f>SUMIFS('Fuel Breakdown'!R5:R66,'Fuel Breakdown'!$B5:$B66, "Landing Craft",'Fuel Breakdown'!$D5:$D66, "Diesel")</f>
        <v>2110</v>
      </c>
      <c r="R6" s="5">
        <f>SUMIFS('Fuel Breakdown'!S5:S66,'Fuel Breakdown'!$B5:$B66, "Landing Craft",'Fuel Breakdown'!$D5:$D66, "Diesel")</f>
        <v>349457</v>
      </c>
      <c r="S6" s="5">
        <f>SUMIFS('Fuel Breakdown'!T5:T66,'Fuel Breakdown'!$B5:$B66, "Landing Craft",'Fuel Breakdown'!$D5:$D66, "Diesel")</f>
        <v>4584</v>
      </c>
      <c r="T6" s="5">
        <f>SUMIFS('Fuel Breakdown'!U5:U66,'Fuel Breakdown'!$B5:$B66, "Landing Craft",'Fuel Breakdown'!$D5:$D66, "Diesel")</f>
        <v>338646</v>
      </c>
      <c r="U6" s="5">
        <f>SUMIFS('Fuel Breakdown'!V5:V66,'Fuel Breakdown'!$B5:$B66, "Landing Craft",'Fuel Breakdown'!$D5:$D66, "Diesel")</f>
        <v>2047</v>
      </c>
      <c r="V6" s="5">
        <f>SUMIFS('Fuel Breakdown'!W5:W66,'Fuel Breakdown'!$B5:$B66, "Landing Craft",'Fuel Breakdown'!$D5:$D66, "Diesel")</f>
        <v>347942</v>
      </c>
      <c r="W6" s="5">
        <f>SUMIFS('Fuel Breakdown'!X5:X66,'Fuel Breakdown'!$B5:$B66, "Landing Craft",'Fuel Breakdown'!$D5:$D66, "Diesel")</f>
        <v>2013</v>
      </c>
      <c r="X6" s="5">
        <f>SUMIFS('Fuel Breakdown'!Y5:Y66,'Fuel Breakdown'!$B5:$B66, "Landing Craft",'Fuel Breakdown'!$D5:$D66, "Diesel")</f>
        <v>343420</v>
      </c>
      <c r="Y6" s="5">
        <f>SUMIFS('Fuel Breakdown'!Z5:Z66,'Fuel Breakdown'!$B5:$B66, "Landing Craft",'Fuel Breakdown'!$D5:$D66, "Diesel")</f>
        <v>1707</v>
      </c>
      <c r="Z6" s="5">
        <v>451156</v>
      </c>
      <c r="AA6" s="5">
        <f>SUMIFS('Fuel Breakdown'!AB5:AB66,'Fuel Breakdown'!$B5:$B66, "Landing Craft",'Fuel Breakdown'!$D5:$D66, "Diesel")</f>
        <v>3127</v>
      </c>
    </row>
    <row r="7" spans="1:27" ht="16">
      <c r="A7" s="376"/>
      <c r="B7" s="376"/>
      <c r="C7" s="5" t="s">
        <v>29</v>
      </c>
      <c r="D7" s="5">
        <f>SUMIFS('Fuel Breakdown'!E5:E66,'Fuel Breakdown'!B5:B66, "Landing Craft",'Fuel Breakdown'!D5:D66, "Petrol")</f>
        <v>0</v>
      </c>
      <c r="E7" s="5">
        <f>SUMIFS('Fuel Breakdown'!F5:F66,'Fuel Breakdown'!B5:B66, "Landing Craft",'Fuel Breakdown'!D5:D66, "Petrol")</f>
        <v>0</v>
      </c>
      <c r="F7" s="5">
        <f>SUMIFS('Fuel Breakdown'!G5:G66,'Fuel Breakdown'!B5:B66, "Landing Craft",'Fuel Breakdown'!D5:D66, "Petrol")</f>
        <v>0</v>
      </c>
      <c r="G7" s="5">
        <f>SUMIFS('Fuel Breakdown'!H5:H66,'Fuel Breakdown'!B5:B66, "Landing Craft",'Fuel Breakdown'!D5:D66, "Petrol")</f>
        <v>0</v>
      </c>
      <c r="H7" s="5">
        <f>SUMIFS('Fuel Breakdown'!I5:I66,'Fuel Breakdown'!B5:B66, "Landing Craft",'Fuel Breakdown'!D5:D66, "Petrol")</f>
        <v>0</v>
      </c>
      <c r="I7" s="5">
        <f>SUMIFS('Fuel Breakdown'!J5:J66,'Fuel Breakdown'!B5:B66, "Landing Craft",'Fuel Breakdown'!D5:D66, "Petrol")</f>
        <v>0</v>
      </c>
      <c r="J7" s="5">
        <f>SUMIFS('Fuel Breakdown'!K5:K66,'Fuel Breakdown'!B5:B66, "Landing Craft",'Fuel Breakdown'!D5:D66, "Petrol")</f>
        <v>0</v>
      </c>
      <c r="K7" s="5">
        <f>SUMIFS('Fuel Breakdown'!L5:L66,'Fuel Breakdown'!B5:B66, "Landing Craft",'Fuel Breakdown'!D5:D66, "Petrol")</f>
        <v>0</v>
      </c>
      <c r="L7" s="5">
        <f>SUMIFS('Fuel Breakdown'!M5:M66,'Fuel Breakdown'!B5:B66, "Landing Craft",'Fuel Breakdown'!D5:D66, "Petrol")</f>
        <v>0</v>
      </c>
      <c r="M7" s="5">
        <f>SUMIFS('Fuel Breakdown'!N5:N66,'Fuel Breakdown'!B5:B66, "Landing Craft",'Fuel Breakdown'!D5:D66, "Petrol")</f>
        <v>0</v>
      </c>
      <c r="N7" s="5">
        <f>SUMIFS('Fuel Breakdown'!O5:O66,'Fuel Breakdown'!B5:B66, "Landing Craft",'Fuel Breakdown'!D5:D66, "Petrol")</f>
        <v>0</v>
      </c>
      <c r="O7" s="5">
        <f>SUMIFS('Fuel Breakdown'!P5:P66,'Fuel Breakdown'!B5:B66, "Landing Craft",'Fuel Breakdown'!D5:D66, "Petrol")</f>
        <v>0</v>
      </c>
      <c r="P7" s="5">
        <f>SUMIFS('Fuel Breakdown'!Q5:Q66,'Fuel Breakdown'!$B5:$B66, "Landing Craft",'Fuel Breakdown'!$D5:$D66, "Petrol")</f>
        <v>0</v>
      </c>
      <c r="Q7" s="5">
        <f>SUMIFS('Fuel Breakdown'!R5:R66,'Fuel Breakdown'!$B5:$B66, "Landing Craft",'Fuel Breakdown'!$D5:$D66, "Petrol")</f>
        <v>0</v>
      </c>
      <c r="R7" s="5">
        <f>SUMIFS('Fuel Breakdown'!S5:S66,'Fuel Breakdown'!$B5:$B66, "Landing Craft",'Fuel Breakdown'!$D5:$D66, "Petrol")</f>
        <v>0</v>
      </c>
      <c r="S7" s="5">
        <f>SUMIFS('Fuel Breakdown'!T5:T66,'Fuel Breakdown'!$B5:$B66, "Landing Craft",'Fuel Breakdown'!$D5:$D66, "Petrol")</f>
        <v>0</v>
      </c>
      <c r="T7" s="5">
        <f>SUMIFS('Fuel Breakdown'!U5:U66,'Fuel Breakdown'!$B5:$B66, "Landing Craft",'Fuel Breakdown'!$D5:$D66, "Petrol")</f>
        <v>0</v>
      </c>
      <c r="U7" s="5">
        <f>SUMIFS('Fuel Breakdown'!V5:V66,'Fuel Breakdown'!$B5:$B66, "Landing Craft",'Fuel Breakdown'!$D5:$D66, "Petrol")</f>
        <v>0</v>
      </c>
      <c r="V7" s="5">
        <f>SUMIFS('Fuel Breakdown'!W5:W66,'Fuel Breakdown'!$B5:$B66, "Landing Craft",'Fuel Breakdown'!$D5:$D66, "Petrol")</f>
        <v>0</v>
      </c>
      <c r="W7" s="5">
        <f>SUMIFS('Fuel Breakdown'!X5:X66,'Fuel Breakdown'!$B5:$B66, "Landing Craft",'Fuel Breakdown'!$D5:$D66, "Petrol")</f>
        <v>0</v>
      </c>
      <c r="X7" s="5">
        <f>SUMIFS('Fuel Breakdown'!Y5:Y66,'Fuel Breakdown'!$B5:$B66, "Landing Craft",'Fuel Breakdown'!$D5:$D66, "Petrol")</f>
        <v>0</v>
      </c>
      <c r="Y7" s="5">
        <f>SUMIFS('Fuel Breakdown'!Z5:Z66,'Fuel Breakdown'!$B5:$B66, "Landing Craft",'Fuel Breakdown'!$D5:$D66, "Petrol")</f>
        <v>0</v>
      </c>
      <c r="Z7" s="5">
        <f>SUMIFS('Fuel Breakdown'!AA5:AA66,'Fuel Breakdown'!$B5:$B66, "Landing Craft",'Fuel Breakdown'!$D5:$D66, "Petrol")</f>
        <v>0</v>
      </c>
      <c r="AA7" s="5">
        <f>SUMIFS('Fuel Breakdown'!AB5:AB66,'Fuel Breakdown'!$B5:$B66, "Landing Craft",'Fuel Breakdown'!$D5:$D66, "Petrol")</f>
        <v>0</v>
      </c>
    </row>
    <row r="8" spans="1:27" ht="16">
      <c r="A8" s="374">
        <v>3</v>
      </c>
      <c r="B8" s="374" t="s">
        <v>37</v>
      </c>
      <c r="C8" s="5" t="s">
        <v>30</v>
      </c>
      <c r="D8" s="5">
        <f>SUMIFS('Fuel Breakdown'!E5:E66,'Fuel Breakdown'!B5:B66, "Pilot boat",'Fuel Breakdown'!D5:D66, "Diesel")</f>
        <v>80415</v>
      </c>
      <c r="E8" s="5">
        <f>SUMIFS('Fuel Breakdown'!F5:F66,'Fuel Breakdown'!B5:B66, "Pilot boat",'Fuel Breakdown'!D5:D66, "Diesel")</f>
        <v>891</v>
      </c>
      <c r="F8" s="5">
        <f>SUMIFS('Fuel Breakdown'!G5:G66,'Fuel Breakdown'!B5:B66, "Pilot boat",'Fuel Breakdown'!D5:D66, "Diesel")</f>
        <v>70909</v>
      </c>
      <c r="G8" s="5">
        <f>SUMIFS('Fuel Breakdown'!H5:H66,'Fuel Breakdown'!B5:B66, "Pilot boat",'Fuel Breakdown'!D5:D66, "Diesel")</f>
        <v>774</v>
      </c>
      <c r="H8" s="5">
        <f>SUMIFS('Fuel Breakdown'!I5:I66,'Fuel Breakdown'!B5:B66, "Pilot boat",'Fuel Breakdown'!D5:D66, "Diesel")</f>
        <v>78099</v>
      </c>
      <c r="I8" s="5">
        <f>SUMIFS('Fuel Breakdown'!J5:J66,'Fuel Breakdown'!B5:B66, "Pilot boat",'Fuel Breakdown'!D5:D66, "Diesel")</f>
        <v>799</v>
      </c>
      <c r="J8" s="5">
        <f>SUMIFS('Fuel Breakdown'!K5:K66,'Fuel Breakdown'!B5:B66, "Pilot boat",'Fuel Breakdown'!D5:D66, "Diesel")</f>
        <v>77317</v>
      </c>
      <c r="K8" s="5">
        <f>SUMIFS('Fuel Breakdown'!L5:L66,'Fuel Breakdown'!B5:B66, "Pilot boat",'Fuel Breakdown'!D5:D66, "Diesel")</f>
        <v>791</v>
      </c>
      <c r="L8" s="5">
        <f>SUMIFS('Fuel Breakdown'!M5:M66,'Fuel Breakdown'!B5:B66, "Pilot boat",'Fuel Breakdown'!D5:D66, "Diesel")</f>
        <v>83552</v>
      </c>
      <c r="M8" s="5">
        <f>SUMIFS('Fuel Breakdown'!N5:N66,'Fuel Breakdown'!B5:B66, "Pilot boat",'Fuel Breakdown'!D5:D66, "Diesel")</f>
        <v>855</v>
      </c>
      <c r="N8" s="5">
        <f>SUMIFS('Fuel Breakdown'!O5:O66,'Fuel Breakdown'!B5:B66, "Pilot boat",'Fuel Breakdown'!D5:D66, "Diesel")</f>
        <v>77632</v>
      </c>
      <c r="O8" s="5">
        <f>SUMIFS('Fuel Breakdown'!P5:P66,'Fuel Breakdown'!B5:B66, "Pilot boat",'Fuel Breakdown'!D5:D66, "Diesel")</f>
        <v>814</v>
      </c>
      <c r="P8" s="5">
        <f>SUMIFS('Fuel Breakdown'!Q5:Q66,'Fuel Breakdown'!$B5:$B66, "Pilot boat",'Fuel Breakdown'!$D5:$D66, "Diesel")</f>
        <v>82858</v>
      </c>
      <c r="Q8" s="5">
        <f>SUMIFS('Fuel Breakdown'!R5:R66,'Fuel Breakdown'!$B5:$B66, "Pilot boat",'Fuel Breakdown'!$D5:$D66, "Diesel")</f>
        <v>823</v>
      </c>
      <c r="R8" s="5">
        <f>SUMIFS('Fuel Breakdown'!S5:S66,'Fuel Breakdown'!$B5:$B66, "Pilot boat",'Fuel Breakdown'!$D5:$D66, "Diesel")</f>
        <v>89739</v>
      </c>
      <c r="S8" s="5">
        <f>SUMIFS('Fuel Breakdown'!T5:T66,'Fuel Breakdown'!$B5:$B66, "Pilot boat",'Fuel Breakdown'!$D5:$D66, "Diesel")</f>
        <v>826</v>
      </c>
      <c r="T8" s="5">
        <f>SUMIFS('Fuel Breakdown'!U5:U66,'Fuel Breakdown'!$B5:$B66, "Pilot boat",'Fuel Breakdown'!$D5:$D66, "Diesel")</f>
        <v>85571</v>
      </c>
      <c r="U8" s="5">
        <f>SUMIFS('Fuel Breakdown'!V5:V66,'Fuel Breakdown'!$B5:$B66, "Pilot boat",'Fuel Breakdown'!$D5:$D66, "Diesel")</f>
        <v>803</v>
      </c>
      <c r="V8" s="5">
        <f>SUMIFS('Fuel Breakdown'!W5:W66,'Fuel Breakdown'!$B5:$B66, "Pilot boat",'Fuel Breakdown'!$D5:$D66, "Diesel")</f>
        <v>87050</v>
      </c>
      <c r="W8" s="5">
        <f>SUMIFS('Fuel Breakdown'!X5:X66,'Fuel Breakdown'!$B5:$B66, "Pilot boat",'Fuel Breakdown'!$D5:$D66, "Diesel")</f>
        <v>910</v>
      </c>
      <c r="X8" s="5">
        <f>SUMIFS('Fuel Breakdown'!Y5:Y66,'Fuel Breakdown'!$B5:$B66, "Pilot boat",'Fuel Breakdown'!$D5:$D66, "Diesel")</f>
        <v>86980</v>
      </c>
      <c r="Y8" s="5">
        <f>SUMIFS('Fuel Breakdown'!Z5:Z66,'Fuel Breakdown'!$B5:$B66, "Pilot boat",'Fuel Breakdown'!$D5:$D66, "Diesel")</f>
        <v>910</v>
      </c>
      <c r="Z8" s="5">
        <f>SUMIFS('Fuel Breakdown'!AA5:AA66,'Fuel Breakdown'!$B5:$B66, "Pilot boat",'Fuel Breakdown'!$D5:$D66, "Diesel")</f>
        <v>93028</v>
      </c>
      <c r="AA8" s="5">
        <f>SUMIFS('Fuel Breakdown'!AB5:AB66,'Fuel Breakdown'!$B5:$B66, "Pilot boat",'Fuel Breakdown'!$D5:$D66, "Diesel")</f>
        <v>895</v>
      </c>
    </row>
    <row r="9" spans="1:27" ht="16">
      <c r="A9" s="376"/>
      <c r="B9" s="376"/>
      <c r="C9" s="5" t="s">
        <v>29</v>
      </c>
      <c r="D9" s="5">
        <f>SUMIFS('Fuel Breakdown'!E5:E66,'Fuel Breakdown'!B5:B66, "Pilot boat",'Fuel Breakdown'!D5:D66, "Petrol")</f>
        <v>0</v>
      </c>
      <c r="E9" s="5">
        <f>SUMIFS('Fuel Breakdown'!F5:F66,'Fuel Breakdown'!B5:B66, "Pilot boat",'Fuel Breakdown'!D5:D66, "Petrol")</f>
        <v>0</v>
      </c>
      <c r="F9" s="5">
        <f>SUMIFS('Fuel Breakdown'!G5:G66,'Fuel Breakdown'!B5:B66, "Pilot boat",'Fuel Breakdown'!D5:D66, "Petrol")</f>
        <v>0</v>
      </c>
      <c r="G9" s="5">
        <f>SUMIFS('Fuel Breakdown'!H5:H66,'Fuel Breakdown'!B5:B66, "Pilot boat",'Fuel Breakdown'!D5:D66, "Petrol")</f>
        <v>0</v>
      </c>
      <c r="H9" s="5">
        <f>SUMIFS('Fuel Breakdown'!I5:I66,'Fuel Breakdown'!B5:B66, "Pilot boat",'Fuel Breakdown'!D5:D66, "Petrol")</f>
        <v>0</v>
      </c>
      <c r="I9" s="5">
        <f>SUMIFS('Fuel Breakdown'!I5:I66,'Fuel Breakdown'!B5:B66, "Pilot boat",'Fuel Breakdown'!D5:D66, "Petrol")</f>
        <v>0</v>
      </c>
      <c r="J9" s="5">
        <f>SUMIFS('Fuel Breakdown'!K5:K66,'Fuel Breakdown'!B5:B66, "Pilot boat",'Fuel Breakdown'!D5:D66, "Petrol")</f>
        <v>0</v>
      </c>
      <c r="K9" s="5">
        <f>SUMIFS('Fuel Breakdown'!L5:L66,'Fuel Breakdown'!B5:B66, "Pilot boat",'Fuel Breakdown'!D5:D66, "Petrol")</f>
        <v>0</v>
      </c>
      <c r="L9" s="5">
        <f>SUMIFS('Fuel Breakdown'!M5:M66,'Fuel Breakdown'!B5:B66, "Pilot boat",'Fuel Breakdown'!D5:D66, "Petrol")</f>
        <v>0</v>
      </c>
      <c r="M9" s="5">
        <f>SUMIFS('Fuel Breakdown'!N5:N66,'Fuel Breakdown'!B5:B66, "Pilot boat",'Fuel Breakdown'!D5:D66, "Petrol")</f>
        <v>0</v>
      </c>
      <c r="N9" s="5">
        <f>SUMIFS('Fuel Breakdown'!O5:O66,'Fuel Breakdown'!B5:B66, "Pilot boat",'Fuel Breakdown'!D5:D66, "Petrol")</f>
        <v>0</v>
      </c>
      <c r="O9" s="5">
        <f>SUMIFS('Fuel Breakdown'!P5:P66,'Fuel Breakdown'!$B5:$B66, "Pilot boat",'Fuel Breakdown'!$D5:$D66, "Petrol")</f>
        <v>0</v>
      </c>
      <c r="P9" s="5">
        <f>SUMIFS('Fuel Breakdown'!Q5:Q66,'Fuel Breakdown'!$B5:$B66, "Pilot boat",'Fuel Breakdown'!$D5:$D66, "Petrol")</f>
        <v>0</v>
      </c>
      <c r="Q9" s="5">
        <f>SUMIFS('Fuel Breakdown'!R5:R66,'Fuel Breakdown'!$B5:$B66, "Pilot boat",'Fuel Breakdown'!$D5:$D66, "Petrol")</f>
        <v>0</v>
      </c>
      <c r="R9" s="5">
        <f>SUMIFS('Fuel Breakdown'!S5:S66,'Fuel Breakdown'!$B5:$B66, "Pilot boat",'Fuel Breakdown'!$D5:$D66, "Petrol")</f>
        <v>0</v>
      </c>
      <c r="S9" s="5">
        <f>SUMIFS('Fuel Breakdown'!T5:T66,'Fuel Breakdown'!$B5:$B66, "Pilot boat",'Fuel Breakdown'!$D5:$D66, "Petrol")</f>
        <v>0</v>
      </c>
      <c r="T9" s="5">
        <f>SUMIFS('Fuel Breakdown'!U5:U66,'Fuel Breakdown'!$B5:$B66, "Pilot boat",'Fuel Breakdown'!$D5:$D66, "Petrol")</f>
        <v>0</v>
      </c>
      <c r="U9" s="5">
        <f>SUMIFS('Fuel Breakdown'!V5:V66,'Fuel Breakdown'!$B5:$B66, "Pilot boat",'Fuel Breakdown'!$D5:$D66, "Petrol")</f>
        <v>0</v>
      </c>
      <c r="V9" s="5">
        <f>SUMIFS('Fuel Breakdown'!W5:W66,'Fuel Breakdown'!$B5:$B66, "Pilot boat",'Fuel Breakdown'!$D5:$D66, "Petrol")</f>
        <v>0</v>
      </c>
      <c r="W9" s="5">
        <f>SUMIFS('Fuel Breakdown'!X5:X66,'Fuel Breakdown'!$B5:$B66, "Pilot boat",'Fuel Breakdown'!$D5:$D66, "Petrol")</f>
        <v>0</v>
      </c>
      <c r="X9" s="5">
        <f>SUMIFS('Fuel Breakdown'!Y5:Y66,'Fuel Breakdown'!$B5:$B66, "Pilot boat",'Fuel Breakdown'!$D5:$D66, "Petrol")</f>
        <v>0</v>
      </c>
      <c r="Y9" s="5">
        <f>SUMIFS('Fuel Breakdown'!Z5:Z66,'Fuel Breakdown'!$B5:$B66, "Pilot boat",'Fuel Breakdown'!$D5:$D66, "Petrol")</f>
        <v>0</v>
      </c>
      <c r="Z9" s="5">
        <f>SUMIFS('Fuel Breakdown'!AA5:AA66,'Fuel Breakdown'!$B5:$B66, "Pilot boat",'Fuel Breakdown'!$D5:$D66, "Petrol")</f>
        <v>0</v>
      </c>
      <c r="AA9" s="5">
        <f>SUMIFS('Fuel Breakdown'!AB5:AB66,'Fuel Breakdown'!$B5:$B66, "Pilot boat",'Fuel Breakdown'!$D5:$D66, "Petrol")</f>
        <v>0</v>
      </c>
    </row>
    <row r="10" spans="1:27" ht="16">
      <c r="A10" s="374">
        <v>4</v>
      </c>
      <c r="B10" s="374" t="s">
        <v>201</v>
      </c>
      <c r="C10" s="5" t="s">
        <v>30</v>
      </c>
      <c r="D10" s="5">
        <f>SUMIFS('Fuel Breakdown'!E5:E66,'Fuel Breakdown'!B5:B66, "Buoy Handling",'Fuel Breakdown'!D5:D66, "Diesel")</f>
        <v>16949</v>
      </c>
      <c r="E10" s="5">
        <f>SUMIFS('Fuel Breakdown'!F5:F66,'Fuel Breakdown'!B5:B66, "Buoy Handling",'Fuel Breakdown'!D5:D66, "Diesel")</f>
        <v>151</v>
      </c>
      <c r="F10" s="5">
        <f>SUMIFS('Fuel Breakdown'!G5:G66,'Fuel Breakdown'!B5:B66, "Buoy Handling",'Fuel Breakdown'!D5:D66, "Diesel")</f>
        <v>0</v>
      </c>
      <c r="G10" s="5">
        <f>SUMIFS('Fuel Breakdown'!H5:H66,'Fuel Breakdown'!B5:B66, "Buoy Handling",'Fuel Breakdown'!D5:D66, "Diesel")</f>
        <v>53</v>
      </c>
      <c r="H10" s="5">
        <f>SUMIFS('Fuel Breakdown'!I5:I66,'Fuel Breakdown'!B5:B66, "Buoy Handling",'Fuel Breakdown'!D5:D66, "Diesel")</f>
        <v>10003</v>
      </c>
      <c r="I10" s="5">
        <f>SUMIFS('Fuel Breakdown'!J5:J66,'Fuel Breakdown'!B5:B66, "Buoy Handling",'Fuel Breakdown'!D5:D66, "Diesel")</f>
        <v>77</v>
      </c>
      <c r="J10" s="5">
        <f>SUMIFS('Fuel Breakdown'!K5:K66,'Fuel Breakdown'!B5:B66, "Buoy Handling",'Fuel Breakdown'!D5:D66, "Diesel")</f>
        <v>11411</v>
      </c>
      <c r="K10" s="5">
        <f>SUMIFS('Fuel Breakdown'!L5:L66,'Fuel Breakdown'!B5:B66, "Buoy Handling",'Fuel Breakdown'!D5:D66, "Diesel")</f>
        <v>82</v>
      </c>
      <c r="L10" s="5">
        <f>SUMIFS('Fuel Breakdown'!M5:M66,'Fuel Breakdown'!B5:B66, "Buoy Handling",'Fuel Breakdown'!D5:D66, "Diesel")</f>
        <v>18319</v>
      </c>
      <c r="M10" s="5">
        <f>SUMIFS('Fuel Breakdown'!N5:N66,'Fuel Breakdown'!B5:B66, "Buoy Handling",'Fuel Breakdown'!D5:D66, "Diesel")</f>
        <v>153</v>
      </c>
      <c r="N10" s="5">
        <f>SUMIFS('Fuel Breakdown'!O5:O66,'Fuel Breakdown'!B5:B66, "Buoy Handling",'Fuel Breakdown'!D5:D66, "Diesel")</f>
        <v>14947</v>
      </c>
      <c r="O10" s="5">
        <f>SUMIFS('Fuel Breakdown'!P5:P66,'Fuel Breakdown'!B5:B66, "Buoy Handling",'Fuel Breakdown'!D5:D66, "Diesel")</f>
        <v>139</v>
      </c>
      <c r="P10" s="5">
        <f>SUMIFS('Fuel Breakdown'!Q5:Q66,'Fuel Breakdown'!$B5:$B66, "Buoy Handling",'Fuel Breakdown'!$D5:$D66, "Diesel")</f>
        <v>21850</v>
      </c>
      <c r="Q10" s="5">
        <f>SUMIFS('Fuel Breakdown'!R5:R66,'Fuel Breakdown'!$B5:$B66, "Buoy Handling",'Fuel Breakdown'!$D5:$D66, "Diesel")</f>
        <v>177</v>
      </c>
      <c r="R10" s="5">
        <f>SUMIFS('Fuel Breakdown'!S5:S66,'Fuel Breakdown'!$B5:$B66, "Buoy Handling",'Fuel Breakdown'!$D5:$D66, "Diesel")</f>
        <v>8366</v>
      </c>
      <c r="S10" s="5">
        <f>SUMIFS('Fuel Breakdown'!T5:T66,'Fuel Breakdown'!$B5:$B66, "Buoy Handling",'Fuel Breakdown'!$D5:$D66, "Diesel")</f>
        <v>87</v>
      </c>
      <c r="T10" s="5">
        <f>SUMIFS('Fuel Breakdown'!U5:U66,'Fuel Breakdown'!$B5:$B66, "Buoy Handling",'Fuel Breakdown'!$D5:$D66, "Diesel")</f>
        <v>29681</v>
      </c>
      <c r="U10" s="5">
        <f>SUMIFS('Fuel Breakdown'!V5:V66,'Fuel Breakdown'!$B5:$B66, "Buoy Handling",'Fuel Breakdown'!$D5:$D66, "Diesel")</f>
        <v>105</v>
      </c>
      <c r="V10" s="5">
        <f>SUMIFS('Fuel Breakdown'!W5:W66,'Fuel Breakdown'!$B5:$B66, "Buoy Handling",'Fuel Breakdown'!$D5:$D66, "Diesel")</f>
        <v>3904</v>
      </c>
      <c r="W10" s="5">
        <f>SUMIFS('Fuel Breakdown'!X5:X66,'Fuel Breakdown'!$B5:$B66, "Buoy Handling",'Fuel Breakdown'!$D5:$D66, "Diesel")</f>
        <v>53</v>
      </c>
      <c r="X10" s="5">
        <f>SUMIFS('Fuel Breakdown'!Y5:Y66,'Fuel Breakdown'!$B5:$B66, "Buoy Handling",'Fuel Breakdown'!$D5:$D66, "Diesel")</f>
        <v>62080</v>
      </c>
      <c r="Y10" s="5">
        <f>SUMIFS('Fuel Breakdown'!Z5:Z66,'Fuel Breakdown'!$B5:$B66, "Buoy Handling",'Fuel Breakdown'!$D5:$D66, "Diesel")</f>
        <v>53</v>
      </c>
      <c r="Z10" s="5">
        <f>SUMIFS('Fuel Breakdown'!AA5:AA66,'Fuel Breakdown'!$B5:$B66, "Buoy Handling",'Fuel Breakdown'!$D5:$D66, "Diesel")</f>
        <v>933</v>
      </c>
      <c r="AA10" s="5">
        <f>SUMIFS('Fuel Breakdown'!AB5:AB66,'Fuel Breakdown'!$B5:$B66, "Buoy Handling",'Fuel Breakdown'!$D5:$D66, "Diesel")</f>
        <v>10</v>
      </c>
    </row>
    <row r="11" spans="1:27" ht="16">
      <c r="A11" s="376"/>
      <c r="B11" s="376"/>
      <c r="C11" s="5" t="s">
        <v>29</v>
      </c>
      <c r="D11" s="5">
        <f>SUMIFS('Fuel Breakdown'!E5:E66,'Fuel Breakdown'!B5:B66, "Buoy Handling",'Fuel Breakdown'!D5:D66, "Petrol")</f>
        <v>0</v>
      </c>
      <c r="E11" s="5">
        <f>SUMIFS('Fuel Breakdown'!F5:F66,'Fuel Breakdown'!B5:B66, "Buoy Handling",'Fuel Breakdown'!D5:D66, "Petrol")</f>
        <v>0</v>
      </c>
      <c r="F11" s="5">
        <f>SUMIFS('Fuel Breakdown'!G5:G66,'Fuel Breakdown'!B5:B66, "Buoy Handling",'Fuel Breakdown'!D5:D66, "Petrol")</f>
        <v>0</v>
      </c>
      <c r="G11" s="5">
        <f>SUMIFS('Fuel Breakdown'!H5:H66,'Fuel Breakdown'!B5:B66, "Buoy Handling",'Fuel Breakdown'!D5:D66, "Petrol")</f>
        <v>0</v>
      </c>
      <c r="H11" s="5">
        <f>SUMIFS('Fuel Breakdown'!I5:I66,'Fuel Breakdown'!B5:B66, "Buoy Handling",'Fuel Breakdown'!D5:D66, "Petrol")</f>
        <v>0</v>
      </c>
      <c r="I11" s="5">
        <f>SUMIFS('Fuel Breakdown'!J5:J66,'Fuel Breakdown'!B5:B66, "Buoy Handling",'Fuel Breakdown'!D5:D66, "Petrol")</f>
        <v>0</v>
      </c>
      <c r="J11" s="5">
        <f>SUMIFS('Fuel Breakdown'!K5:K66,'Fuel Breakdown'!B5:B66, "Buoy Handling",'Fuel Breakdown'!D5:D66, "Petrol")</f>
        <v>0</v>
      </c>
      <c r="K11" s="5">
        <f>SUMIFS('Fuel Breakdown'!L5:L66,'Fuel Breakdown'!B5:B66, "Buoy Handling",'Fuel Breakdown'!D5:D66, "Petrol")</f>
        <v>0</v>
      </c>
      <c r="L11" s="5">
        <f>SUMIFS('Fuel Breakdown'!M5:M66,'Fuel Breakdown'!B5:B66, "Buoy Handling",'Fuel Breakdown'!D5:D66, "Petrol")</f>
        <v>0</v>
      </c>
      <c r="M11" s="5">
        <f>SUMIFS('Fuel Breakdown'!N5:N66,'Fuel Breakdown'!B5:B66, "Buoy Handling",'Fuel Breakdown'!D5:D66, "Petrol")</f>
        <v>0</v>
      </c>
      <c r="N11" s="5">
        <f>SUMIFS('Fuel Breakdown'!O5:O66,'Fuel Breakdown'!B5:B66, "Buoy Handling",'Fuel Breakdown'!D5:D66, "Petrol")</f>
        <v>0</v>
      </c>
      <c r="O11" s="5">
        <f>SUMIFS('Fuel Breakdown'!P5:P66,'Fuel Breakdown'!$B5:$B66, "Buoy Handling",'Fuel Breakdown'!$D5:$D66, "Petrol")</f>
        <v>0</v>
      </c>
      <c r="P11" s="5">
        <f>SUMIFS('Fuel Breakdown'!Q5:Q66,'Fuel Breakdown'!$B5:$B66, "Buoy Handling",'Fuel Breakdown'!$D5:$D66, "Petrol")</f>
        <v>0</v>
      </c>
      <c r="Q11" s="5">
        <f>SUMIFS('Fuel Breakdown'!R5:R66,'Fuel Breakdown'!$B5:$B66, "Buoy Handling",'Fuel Breakdown'!$D5:$D66, "Petrol")</f>
        <v>0</v>
      </c>
      <c r="R11" s="5">
        <f>SUMIFS('Fuel Breakdown'!S5:S66,'Fuel Breakdown'!$B5:$B66, "Buoy Handling",'Fuel Breakdown'!$D5:$D66, "Petrol")</f>
        <v>0</v>
      </c>
      <c r="S11" s="5">
        <f>SUMIFS('Fuel Breakdown'!T5:T66,'Fuel Breakdown'!$B5:$B66, "Buoy Handling",'Fuel Breakdown'!$D5:$D66, "Petrol")</f>
        <v>0</v>
      </c>
      <c r="T11" s="5">
        <f>SUMIFS('Fuel Breakdown'!U5:U66,'Fuel Breakdown'!$B5:$B66, "Buoy Handling",'Fuel Breakdown'!$D5:$D66, "Petrol")</f>
        <v>0</v>
      </c>
      <c r="U11" s="5">
        <f>SUMIFS('Fuel Breakdown'!V5:V66,'Fuel Breakdown'!$B5:$B66, "Buoy Handling",'Fuel Breakdown'!$D5:$D66, "Petrol")</f>
        <v>0</v>
      </c>
      <c r="V11" s="5">
        <f>SUMIFS('Fuel Breakdown'!W5:W66,'Fuel Breakdown'!$B5:$B66, "Buoy Handling",'Fuel Breakdown'!$D5:$D66, "Petrol")</f>
        <v>0</v>
      </c>
      <c r="W11" s="5">
        <f>SUMIFS('Fuel Breakdown'!X5:X66,'Fuel Breakdown'!$B5:$B66, "Buoy Handling",'Fuel Breakdown'!$D5:$D66, "Petrol")</f>
        <v>0</v>
      </c>
      <c r="X11" s="5">
        <f>SUMIFS('Fuel Breakdown'!Y5:Y66,'Fuel Breakdown'!$B5:$B66, "Buoy Handling",'Fuel Breakdown'!$D5:$D66, "Petrol")</f>
        <v>0</v>
      </c>
      <c r="Y11" s="5">
        <f>SUMIFS('Fuel Breakdown'!Z5:Z66,'Fuel Breakdown'!$B5:$B66, "Buoy Handling",'Fuel Breakdown'!$D5:$D66, "Petrol")</f>
        <v>0</v>
      </c>
      <c r="Z11" s="5">
        <f>SUMIFS('Fuel Breakdown'!AA5:AA66,'Fuel Breakdown'!$B5:$B66, "Buoy Handling",'Fuel Breakdown'!$D5:$D66, "Petrol")</f>
        <v>0</v>
      </c>
      <c r="AA11" s="5">
        <f>SUMIFS('Fuel Breakdown'!AB5:AB66,'Fuel Breakdown'!$B5:$B66, "Buoy Handling",'Fuel Breakdown'!$D5:$D66, "Petrol")</f>
        <v>0</v>
      </c>
    </row>
    <row r="12" spans="1:27" ht="16">
      <c r="A12" s="374">
        <v>5</v>
      </c>
      <c r="B12" s="374" t="s">
        <v>55</v>
      </c>
      <c r="C12" s="5" t="s">
        <v>30</v>
      </c>
      <c r="D12" s="5">
        <f>SUMIFS('Fuel Breakdown'!E5:E66,'Fuel Breakdown'!B5:B66, "Speed boat",'Fuel Breakdown'!D5:D66, "Diesel")</f>
        <v>41</v>
      </c>
      <c r="E12" s="5">
        <f>SUMIFS('Fuel Breakdown'!F5:F66,'Fuel Breakdown'!B5:B66, "Speed Boat",'Fuel Breakdown'!D5:D66, "Diesel")</f>
        <v>18</v>
      </c>
      <c r="F12" s="5">
        <f>SUMIFS('Fuel Breakdown'!G5:G66,'Fuel Breakdown'!B5:B66, "Speed boat",'Fuel Breakdown'!D5:D66, "Diesel")</f>
        <v>60</v>
      </c>
      <c r="G12" s="5">
        <f>SUMIFS('Fuel Breakdown'!H5:H66,'Fuel Breakdown'!B5:B66, "Speed Boat",'Fuel Breakdown'!D5:D66, "Diesel")</f>
        <v>56</v>
      </c>
      <c r="H12" s="5">
        <f>SUMIFS('Fuel Breakdown'!I5:I66,'Fuel Breakdown'!B5:B66, "Speed Boat",'Fuel Breakdown'!D5:D66, "Diesel")</f>
        <v>52</v>
      </c>
      <c r="I12" s="5">
        <f>SUMIFS('Fuel Breakdown'!J5:J66,'Fuel Breakdown'!B5:B66, "Speed Boat",'Fuel Breakdown'!D5:D66, "Diesel")</f>
        <v>32</v>
      </c>
      <c r="J12" s="5">
        <f>SUMIFS('Fuel Breakdown'!K5:K66,'Fuel Breakdown'!B5:B66, "Speed Boat",'Fuel Breakdown'!D5:D66, "Diesel")</f>
        <v>64</v>
      </c>
      <c r="K12" s="5">
        <f>SUMIFS('Fuel Breakdown'!L5:L66,'Fuel Breakdown'!B5:B66, "Speed Boat",'Fuel Breakdown'!D5:D66, "Diesel")</f>
        <v>21</v>
      </c>
      <c r="L12" s="5">
        <f>SUMIFS('Fuel Breakdown'!M5:M66,'Fuel Breakdown'!B5:B66, "Speed Boat",'Fuel Breakdown'!D5:D66, "Diesel")</f>
        <v>55</v>
      </c>
      <c r="M12" s="5">
        <f>SUMIFS('Fuel Breakdown'!N5:N66,'Fuel Breakdown'!B5:B66, "Speed Boat",'Fuel Breakdown'!D5:D66, "Diesel")</f>
        <v>58</v>
      </c>
      <c r="N12" s="5">
        <f>SUMIFS('Fuel Breakdown'!O5:O66,'Fuel Breakdown'!B5:B66, "Speed Boat",'Fuel Breakdown'!D5:D66, "Diesel")</f>
        <v>120</v>
      </c>
      <c r="O12" s="5">
        <f>SUMIFS('Fuel Breakdown'!P5:P66,'Fuel Breakdown'!B5:B66, "Speed Boat",'Fuel Breakdown'!D5:D66, "Diesel")</f>
        <v>25</v>
      </c>
      <c r="P12" s="5">
        <f>SUMIFS('Fuel Breakdown'!Q5:Q66,'Fuel Breakdown'!$B5:$B66, "Speed Boat",'Fuel Breakdown'!$D5:$D66, "Diesel")</f>
        <v>45</v>
      </c>
      <c r="Q12" s="5">
        <f>SUMIFS('Fuel Breakdown'!R5:R66,'Fuel Breakdown'!$B5:$B66, "Speed Boat",'Fuel Breakdown'!$D5:$D66, "Diesel")</f>
        <v>66</v>
      </c>
      <c r="R12" s="5">
        <f>SUMIFS('Fuel Breakdown'!S5:S66,'Fuel Breakdown'!$B5:$B66, "Speed Boat",'Fuel Breakdown'!$D5:$D66, "Diesel")</f>
        <v>0</v>
      </c>
      <c r="S12" s="5">
        <f>SUMIFS('Fuel Breakdown'!T5:T66,'Fuel Breakdown'!$B5:$B66, "Speed Boat",'Fuel Breakdown'!$D5:$D66, "Diesel")</f>
        <v>56</v>
      </c>
      <c r="T12" s="5">
        <f>SUMIFS('Fuel Breakdown'!U5:U66,'Fuel Breakdown'!$B5:$B66, "Speed Boat",'Fuel Breakdown'!$D5:$D66, "Diesel")</f>
        <v>159</v>
      </c>
      <c r="U12" s="5">
        <f>SUMIFS('Fuel Breakdown'!V5:V66,'Fuel Breakdown'!$B5:$B66, "Speed Boat",'Fuel Breakdown'!$D5:$D66, "Diesel")</f>
        <v>36</v>
      </c>
      <c r="V12" s="5">
        <f>SUMIFS('Fuel Breakdown'!W5:W66,'Fuel Breakdown'!$B5:$B66, "Speed Boat",'Fuel Breakdown'!$D5:$D66, "Diesel")</f>
        <v>33</v>
      </c>
      <c r="W12" s="5">
        <f>SUMIFS('Fuel Breakdown'!X5:X66,'Fuel Breakdown'!$B5:$B66, "Speed Boat",'Fuel Breakdown'!$D5:$D66, "Diesel")</f>
        <v>10</v>
      </c>
      <c r="X12" s="5">
        <f>SUMIFS('Fuel Breakdown'!Y5:Y66,'Fuel Breakdown'!$B5:$B66, "Speed Boat",'Fuel Breakdown'!$D5:$D66, "Diesel")</f>
        <v>80</v>
      </c>
      <c r="Y12" s="5">
        <f>SUMIFS('Fuel Breakdown'!Z5:Z66,'Fuel Breakdown'!$B5:$B66, "Speed Boat",'Fuel Breakdown'!$D5:$D66, "Diesel")</f>
        <v>10</v>
      </c>
      <c r="Z12" s="5">
        <f>SUMIFS('Fuel Breakdown'!AA5:AA66,'Fuel Breakdown'!$B5:$B66, "Speed Boat",'Fuel Breakdown'!$D5:$D66, "Diesel")</f>
        <v>206</v>
      </c>
      <c r="AA12" s="5">
        <f>SUMIFS('Fuel Breakdown'!AB5:AB66,'Fuel Breakdown'!$B5:$B66, "Speed Boat",'Fuel Breakdown'!$D5:$D66, "Diesel")</f>
        <v>129</v>
      </c>
    </row>
    <row r="13" spans="1:27" ht="16">
      <c r="A13" s="376"/>
      <c r="B13" s="376"/>
      <c r="C13" s="5" t="s">
        <v>29</v>
      </c>
      <c r="D13" s="5">
        <f>SUMIFS('Fuel Breakdown'!E5:E66,'Fuel Breakdown'!B5:B66, "Speed Boat",'Fuel Breakdown'!D5:D66, "Petrol")</f>
        <v>11826</v>
      </c>
      <c r="E13" s="5">
        <f>SUMIFS('Fuel Breakdown'!F5:F66,'Fuel Breakdown'!B5:B66, "Speed Boat",'Fuel Breakdown'!D5:D66, "Petrol")</f>
        <v>73</v>
      </c>
      <c r="F13" s="5">
        <f>SUMIFS('Fuel Breakdown'!G5:G66,'Fuel Breakdown'!B5:B66, "Speed boat",'Fuel Breakdown'!D5:D66, "Petrol")</f>
        <v>3392</v>
      </c>
      <c r="G13" s="5">
        <f>SUMIFS('Fuel Breakdown'!H5:H66,'Fuel Breakdown'!B5:B66, "Speed Boat",'Fuel Breakdown'!D5:D66, "Petrol")</f>
        <v>24</v>
      </c>
      <c r="H13" s="5">
        <f>SUMIFS('Fuel Breakdown'!I5:I66,'Fuel Breakdown'!B5:B66, "Speed Boat",'Fuel Breakdown'!D5:D66, "Petrol")</f>
        <v>6642</v>
      </c>
      <c r="I13" s="5">
        <f>SUMIFS('Fuel Breakdown'!J5:J66,'Fuel Breakdown'!B5:B66, "Speed Boat",'Fuel Breakdown'!D5:D66, "Petrol")</f>
        <v>41</v>
      </c>
      <c r="J13" s="5">
        <f>SUMIFS('Fuel Breakdown'!K5:K66,'Fuel Breakdown'!B5:B66, "Speed Boat",'Fuel Breakdown'!D5:D66, "Petrol")</f>
        <v>4860</v>
      </c>
      <c r="K13" s="5">
        <f>SUMIFS('Fuel Breakdown'!L5:L66,'Fuel Breakdown'!B5:B66, "Speed Boat",'Fuel Breakdown'!D5:D66, "Petrol")</f>
        <v>30</v>
      </c>
      <c r="L13" s="5">
        <f>SUMIFS('Fuel Breakdown'!M5:M66,'Fuel Breakdown'!B5:B66, "Speed Boat",'Fuel Breakdown'!D5:D66, "Petrol")</f>
        <v>9234</v>
      </c>
      <c r="M13" s="5">
        <f>SUMIFS('Fuel Breakdown'!N5:N66,'Fuel Breakdown'!B5:B66, "Speed Boat",'Fuel Breakdown'!D5:D66, "Petrol")</f>
        <v>57</v>
      </c>
      <c r="N13" s="5">
        <f>SUMIFS('Fuel Breakdown'!O5:O66,'Fuel Breakdown'!B5:B66, "Speed Boat",'Fuel Breakdown'!D5:D66, "Petrol")</f>
        <v>6156</v>
      </c>
      <c r="O13" s="5">
        <f>SUMIFS('Fuel Breakdown'!P5:P66,'Fuel Breakdown'!B5:B66, "Speed Boat",'Fuel Breakdown'!D5:D66, "Petrol")</f>
        <v>38</v>
      </c>
      <c r="P13" s="5">
        <f>SUMIFS('Fuel Breakdown'!Q5:Q66,'Fuel Breakdown'!$B5:$B66, "Speed Boat",'Fuel Breakdown'!$D5:$D66, "Petrol")</f>
        <v>3564</v>
      </c>
      <c r="Q13" s="5">
        <f>SUMIFS('Fuel Breakdown'!R5:R66,'Fuel Breakdown'!$B5:$B66, "Speed Boat",'Fuel Breakdown'!$D5:$D66, "Petrol")</f>
        <v>22</v>
      </c>
      <c r="R13" s="5">
        <f>SUMIFS('Fuel Breakdown'!S5:S66,'Fuel Breakdown'!$B5:$B66, "Speed Boat",'Fuel Breakdown'!$D5:$D66, "Petrol")</f>
        <v>3178</v>
      </c>
      <c r="S13" s="5">
        <f>SUMIFS('Fuel Breakdown'!T5:T66,'Fuel Breakdown'!$B5:$B66, "Speed Boat",'Fuel Breakdown'!$D5:$D66, "Petrol")</f>
        <v>20</v>
      </c>
      <c r="T13" s="5">
        <f>SUMIFS('Fuel Breakdown'!U5:U66,'Fuel Breakdown'!$B5:$B66, "Speed Boat",'Fuel Breakdown'!$D5:$D66, "Petrol")</f>
        <v>3726</v>
      </c>
      <c r="U13" s="5">
        <f>SUMIFS('Fuel Breakdown'!V5:V66,'Fuel Breakdown'!$B5:$B66, "Speed Boat",'Fuel Breakdown'!$D5:$D66, "Petrol")</f>
        <v>23</v>
      </c>
      <c r="V13" s="5">
        <f>SUMIFS('Fuel Breakdown'!W5:W66,'Fuel Breakdown'!$B5:$B66, "Speed Boat",'Fuel Breakdown'!$D5:$D66, "Petrol")</f>
        <v>6256</v>
      </c>
      <c r="W13" s="5">
        <f>SUMIFS('Fuel Breakdown'!X5:X66,'Fuel Breakdown'!$B5:$B66, "Speed Boat",'Fuel Breakdown'!$D5:$D66, "Petrol")</f>
        <v>39</v>
      </c>
      <c r="X13" s="5">
        <f>SUMIFS('Fuel Breakdown'!Y5:Y66,'Fuel Breakdown'!$B5:$B66, "Speed Boat",'Fuel Breakdown'!$D5:$D66, "Petrol")</f>
        <v>6156</v>
      </c>
      <c r="Y13" s="5">
        <f>SUMIFS('Fuel Breakdown'!Z5:Z66,'Fuel Breakdown'!$B5:$B66, "Speed Boat",'Fuel Breakdown'!$D5:$D66, "Petrol")</f>
        <v>39</v>
      </c>
      <c r="Z13" s="5">
        <f>SUMIFS('Fuel Breakdown'!AA5:AA66,'Fuel Breakdown'!$B5:$B66, "Speed Boat",'Fuel Breakdown'!$D5:$D66, "Petrol")</f>
        <v>6318</v>
      </c>
      <c r="AA13" s="5">
        <f>SUMIFS('Fuel Breakdown'!AB5:AB66,'Fuel Breakdown'!$B5:$B66, "Speed Boat",'Fuel Breakdown'!$D5:$D66, "Petrol")</f>
        <v>39</v>
      </c>
    </row>
    <row r="14" spans="1:27" ht="16">
      <c r="A14" s="374">
        <v>6</v>
      </c>
      <c r="B14" s="374" t="s">
        <v>56</v>
      </c>
      <c r="C14" s="5" t="s">
        <v>30</v>
      </c>
      <c r="D14" s="5">
        <f>SUMIFS('Fuel Breakdown'!E5:E66,'Fuel Breakdown'!B5:B66, "Tugs",'Fuel Breakdown'!D5:D66, "Diesel")</f>
        <v>433072</v>
      </c>
      <c r="E14" s="5">
        <f>SUMIFS('Fuel Breakdown'!F5:F66,'Fuel Breakdown'!B5:B66, "Tugs",'Fuel Breakdown'!D5:D66, "Diesel")</f>
        <v>3715</v>
      </c>
      <c r="F14" s="5">
        <f>SUMIFS('Fuel Breakdown'!G5:G66,'Fuel Breakdown'!B5:B66, "Tugs",'Fuel Breakdown'!D5:D66, "Diesel")</f>
        <v>502569</v>
      </c>
      <c r="G14" s="5">
        <f>SUMIFS('Fuel Breakdown'!H5:H66,'Fuel Breakdown'!B5:B66, "Tugs",'Fuel Breakdown'!D5:D66, "Diesel")</f>
        <v>3697.28</v>
      </c>
      <c r="H14" s="5">
        <f>SUMIFS('Fuel Breakdown'!I5:I66,'Fuel Breakdown'!B5:B66, "Tugs",'Fuel Breakdown'!D5:D66, "Diesel")</f>
        <v>509947</v>
      </c>
      <c r="I14" s="5">
        <f>SUMIFS('Fuel Breakdown'!J5:J66,'Fuel Breakdown'!B5:B66, "Tugs",'Fuel Breakdown'!D5:D66, "Diesel")</f>
        <v>3747</v>
      </c>
      <c r="J14" s="5">
        <f>SUMIFS('Fuel Breakdown'!K5:K66,'Fuel Breakdown'!B5:B66, "Tugs",'Fuel Breakdown'!D5:D66, "Diesel")</f>
        <v>566732</v>
      </c>
      <c r="K14" s="5">
        <f>SUMIFS('Fuel Breakdown'!L5:L66,'Fuel Breakdown'!B5:B66, "Tugs",'Fuel Breakdown'!D5:D66, "Diesel")</f>
        <v>3747</v>
      </c>
      <c r="L14" s="5">
        <f>SUMIFS('Fuel Breakdown'!M5:M66,'Fuel Breakdown'!B5:B66, "Tugs",'Fuel Breakdown'!D5:D66, "Diesel")</f>
        <v>642235</v>
      </c>
      <c r="M14" s="5">
        <f>SUMIFS('Fuel Breakdown'!N5:N66,'Fuel Breakdown'!B5:B66, "Tugs",'Fuel Breakdown'!D5:D66, "Diesel")</f>
        <v>4108</v>
      </c>
      <c r="N14" s="5">
        <f>SUMIFS('Fuel Breakdown'!O5:O66,'Fuel Breakdown'!B5:B66, "Tugs",'Fuel Breakdown'!D5:D66, "Diesel")</f>
        <v>748540</v>
      </c>
      <c r="O14" s="5">
        <f>SUMIFS('Fuel Breakdown'!P5:P66,'Fuel Breakdown'!B5:B66, "Tugs",'Fuel Breakdown'!D5:D66, "Diesel")</f>
        <v>2739</v>
      </c>
      <c r="P14" s="5">
        <f>SUMIFS('Fuel Breakdown'!Q5:Q66,'Fuel Breakdown'!$B5:$B66, "Tugs",'Fuel Breakdown'!$D5:$D66, "Diesel")</f>
        <v>665174</v>
      </c>
      <c r="Q14" s="5">
        <f>SUMIFS('Fuel Breakdown'!R5:R66,'Fuel Breakdown'!$B5:$B66, "Tugs",'Fuel Breakdown'!$D5:$D66, "Diesel")</f>
        <v>2563</v>
      </c>
      <c r="R14" s="5">
        <f>SUMIFS('Fuel Breakdown'!S5:S66,'Fuel Breakdown'!$B5:$B66, "Tugs",'Fuel Breakdown'!$D5:$D66, "Diesel")</f>
        <v>355136</v>
      </c>
      <c r="S14" s="5">
        <f>SUMIFS('Fuel Breakdown'!T5:T66,'Fuel Breakdown'!$B5:$B66, "Tugs",'Fuel Breakdown'!$D5:$D66, "Diesel")</f>
        <v>2732.5</v>
      </c>
      <c r="T14" s="5">
        <f>SUMIFS('Fuel Breakdown'!U5:U66,'Fuel Breakdown'!$B5:$B66, "Tugs",'Fuel Breakdown'!$D5:$D66, "Diesel")</f>
        <v>384463</v>
      </c>
      <c r="U14" s="5">
        <f>SUMIFS('Fuel Breakdown'!V5:V66,'Fuel Breakdown'!$B5:$B66, "Tugs",'Fuel Breakdown'!$D5:$D66, "Diesel")</f>
        <v>3199</v>
      </c>
      <c r="V14" s="5">
        <f>SUMIFS('Fuel Breakdown'!W5:W66,'Fuel Breakdown'!$B5:$B66, "Tugs",'Fuel Breakdown'!$D5:$D66, "Diesel")</f>
        <v>354430</v>
      </c>
      <c r="W14" s="5">
        <f>SUMIFS('Fuel Breakdown'!X5:X66,'Fuel Breakdown'!$B5:$B66, "Tugs",'Fuel Breakdown'!$D5:$D66, "Diesel")</f>
        <v>2172</v>
      </c>
      <c r="X14" s="5">
        <f>SUMIFS('Fuel Breakdown'!Y5:Y66,'Fuel Breakdown'!$B5:$B66, "Tugs",'Fuel Breakdown'!$D5:$D66, "Diesel")</f>
        <v>354275</v>
      </c>
      <c r="Y14" s="5">
        <f>SUMIFS('Fuel Breakdown'!Z5:Z66,'Fuel Breakdown'!$B5:$B66, "Tugs",'Fuel Breakdown'!$D5:$D66, "Diesel")</f>
        <v>2015</v>
      </c>
      <c r="Z14" s="5">
        <f>SUMIFS('Fuel Breakdown'!AA5:AA66,'Fuel Breakdown'!$B5:$B66, "Tugs",'Fuel Breakdown'!$D5:$D66, "Diesel")</f>
        <v>1101066</v>
      </c>
      <c r="AA14" s="5">
        <f>SUMIFS('Fuel Breakdown'!AB5:AB66,'Fuel Breakdown'!$B5:$B66, "Tugs",'Fuel Breakdown'!$D5:$D66, "Diesel")</f>
        <v>3845</v>
      </c>
    </row>
    <row r="15" spans="1:27" ht="16">
      <c r="A15" s="375"/>
      <c r="B15" s="376"/>
      <c r="C15" s="5" t="s">
        <v>29</v>
      </c>
      <c r="D15" s="5">
        <f>SUMIFS('Fuel Breakdown'!E5:E66,'Fuel Breakdown'!B5:B66, "Tugs",'Fuel Breakdown'!D5:D66, "Petrol")</f>
        <v>0</v>
      </c>
      <c r="E15" s="5">
        <f>SUMIFS('Fuel Breakdown'!F5:F66,'Fuel Breakdown'!B5:B66, "Tugs",'Fuel Breakdown'!D5:D66, "Petrol")</f>
        <v>0</v>
      </c>
      <c r="F15" s="5">
        <f>SUMIFS('Fuel Breakdown'!G5:G66,'Fuel Breakdown'!B5:B66, "Tugs",'Fuel Breakdown'!D5:D66, "Petrol")</f>
        <v>0</v>
      </c>
      <c r="G15" s="5">
        <f>SUMIFS('Fuel Breakdown'!H5:H66,'Fuel Breakdown'!B5:B66, "Tugs",'Fuel Breakdown'!D5:D66, "Petrol")</f>
        <v>0</v>
      </c>
      <c r="H15" s="5">
        <f>SUMIFS('Fuel Breakdown'!I5:I66,'Fuel Breakdown'!B5:B66, "Tugs",'Fuel Breakdown'!D5:D66, "Petrol")</f>
        <v>0</v>
      </c>
      <c r="I15" s="5">
        <f>SUMIFS('Fuel Breakdown'!J5:J66,'Fuel Breakdown'!B5:B66, "Tugs",'Fuel Breakdown'!D5:D66, "Petrol")</f>
        <v>0</v>
      </c>
      <c r="J15" s="5">
        <f>SUMIFS('Fuel Breakdown'!K5:K66,'Fuel Breakdown'!B5:B66, "Tugs",'Fuel Breakdown'!D5:D66, "Petrol")</f>
        <v>0</v>
      </c>
      <c r="K15" s="5">
        <f>SUMIFS('Fuel Breakdown'!L5:L66,'Fuel Breakdown'!B5:B66, "Tugs",'Fuel Breakdown'!D5:D66, "Petrol")</f>
        <v>0</v>
      </c>
      <c r="L15" s="5">
        <f>SUMIFS('Fuel Breakdown'!M5:M66,'Fuel Breakdown'!B5:B66, "Tugs",'Fuel Breakdown'!D5:D66, "Petrol")</f>
        <v>0</v>
      </c>
      <c r="M15" s="5">
        <f>SUMIFS('Fuel Breakdown'!N5:N66,'Fuel Breakdown'!B5:B66, "Tugs",'Fuel Breakdown'!D5:D66, "Petrol")</f>
        <v>0</v>
      </c>
      <c r="N15" s="5">
        <f>SUMIFS('Fuel Breakdown'!O5:O66,'Fuel Breakdown'!B5:B66, "Tugs",'Fuel Breakdown'!D5:D66, "Petrol")</f>
        <v>0</v>
      </c>
      <c r="O15" s="5">
        <f>SUMIFS('Fuel Breakdown'!P5:P66,'Fuel Breakdown'!B5:B66, "Tugs",'Fuel Breakdown'!D5:D66, "Petrol")</f>
        <v>0</v>
      </c>
      <c r="P15" s="5">
        <f>SUMIFS('Fuel Breakdown'!Q5:Q66,'Fuel Breakdown'!$B5:$B66, "Tugs",'Fuel Breakdown'!$D5:$D66, "Petrol")</f>
        <v>0</v>
      </c>
      <c r="Q15" s="5">
        <f>SUMIFS('Fuel Breakdown'!R5:R66,'Fuel Breakdown'!$B5:$B66, "Tugs",'Fuel Breakdown'!$D5:$D66, "Petrol")</f>
        <v>0</v>
      </c>
      <c r="R15" s="5">
        <f>SUMIFS('Fuel Breakdown'!S5:S66,'Fuel Breakdown'!$B5:$B66, "Tugs",'Fuel Breakdown'!$D5:$D66, "Petrol")</f>
        <v>0</v>
      </c>
      <c r="S15" s="5">
        <f>SUMIFS('Fuel Breakdown'!T5:T66,'Fuel Breakdown'!$B5:$B66, "Tugs",'Fuel Breakdown'!$D5:$D66, "Petrol")</f>
        <v>0</v>
      </c>
      <c r="T15" s="5">
        <f>SUMIFS('Fuel Breakdown'!U5:U66,'Fuel Breakdown'!$B5:$B66, "Tugs",'Fuel Breakdown'!$D5:$D66, "Petrol")</f>
        <v>0</v>
      </c>
      <c r="U15" s="5">
        <f>SUMIFS('Fuel Breakdown'!V5:V66,'Fuel Breakdown'!$B5:$B66, "Tugs",'Fuel Breakdown'!$D5:$D66, "Petrol")</f>
        <v>0</v>
      </c>
      <c r="V15" s="5">
        <f>SUMIFS('Fuel Breakdown'!W5:W66,'Fuel Breakdown'!$B5:$B66, "Tugs",'Fuel Breakdown'!$D5:$D66, "Petrol")</f>
        <v>0</v>
      </c>
      <c r="W15" s="5">
        <f>SUMIFS('Fuel Breakdown'!X5:X66,'Fuel Breakdown'!$B5:$B66, "Tugs",'Fuel Breakdown'!$D5:$D66, "Petrol")</f>
        <v>0</v>
      </c>
      <c r="X15" s="5">
        <f>SUMIFS('Fuel Breakdown'!Y5:Y66,'Fuel Breakdown'!$B5:$B66, "Tugs",'Fuel Breakdown'!$D5:$D66, "Petrol")</f>
        <v>0</v>
      </c>
      <c r="Y15" s="5">
        <f>SUMIFS('Fuel Breakdown'!Z5:Z66,'Fuel Breakdown'!$B5:$B66, "Tugs",'Fuel Breakdown'!$D5:$D66, "Petrol")</f>
        <v>0</v>
      </c>
      <c r="Z15" s="5">
        <f>SUMIFS('Fuel Breakdown'!AA5:AA66,'Fuel Breakdown'!$B5:$B66, "Tugs",'Fuel Breakdown'!$D5:$D66, "Petrol")</f>
        <v>0</v>
      </c>
      <c r="AA15" s="5">
        <f>SUMIFS('Fuel Breakdown'!AB5:AB66,'Fuel Breakdown'!$B5:$B66, "Tugs",'Fuel Breakdown'!$D5:$D66, "Petrol")</f>
        <v>0</v>
      </c>
    </row>
    <row r="16" spans="1:27" ht="16">
      <c r="A16" s="374">
        <v>7</v>
      </c>
      <c r="B16" s="374" t="s">
        <v>202</v>
      </c>
      <c r="C16" s="5" t="s">
        <v>30</v>
      </c>
      <c r="D16" s="5">
        <f>SUMIFS('Fuel Breakdown'!E5:E66,'Fuel Breakdown'!B5:B66, "Con. Harbor tug",'Fuel Breakdown'!D5:D66, "Diesel")</f>
        <v>99925</v>
      </c>
      <c r="E16" s="5">
        <f>SUMIFS('Fuel Breakdown'!F5:F66,'Fuel Breakdown'!B5:B66, "Con. Harbor tug",'Fuel Breakdown'!D5:D66, "Diesel")</f>
        <v>360</v>
      </c>
      <c r="F16" s="5">
        <f>SUMIFS('Fuel Breakdown'!G5:G66,'Fuel Breakdown'!B5:B66, "Con. Harbor tug",'Fuel Breakdown'!D5:D66, "Diesel")</f>
        <v>69717</v>
      </c>
      <c r="G16" s="5">
        <f>SUMIFS('Fuel Breakdown'!H5:H66,'Fuel Breakdown'!B5:B66, "Con. Harbor tug",'Fuel Breakdown'!D5:D66, "Diesel")</f>
        <v>325</v>
      </c>
      <c r="H16" s="5">
        <f>SUMIFS('Fuel Breakdown'!I5:I66,'Fuel Breakdown'!B5:B66, "Con. Harbor tug",'Fuel Breakdown'!D5:D66, "Diesel")</f>
        <v>73413</v>
      </c>
      <c r="I16" s="5">
        <f>SUMIFS('Fuel Breakdown'!J5:J66,'Fuel Breakdown'!B5:B66, "Con. Harbor tug",'Fuel Breakdown'!D5:D66, "Diesel")</f>
        <v>308</v>
      </c>
      <c r="J16" s="5">
        <f>SUMIFS('Fuel Breakdown'!K5:K66,'Fuel Breakdown'!B5:B66, "Con. Harbor tug",'Fuel Breakdown'!D5:D66, "Diesel")</f>
        <v>79178</v>
      </c>
      <c r="K16" s="5">
        <f>SUMIFS('Fuel Breakdown'!L5:L66,'Fuel Breakdown'!B5:B66, "Con. Harbor tug",'Fuel Breakdown'!D5:D66, "Diesel")</f>
        <v>298</v>
      </c>
      <c r="L16" s="5">
        <f>SUMIFS('Fuel Breakdown'!M5:M66,'Fuel Breakdown'!B5:B66, "Con. Harbor tug",'Fuel Breakdown'!D5:D66, "Diesel")</f>
        <v>94720</v>
      </c>
      <c r="M16" s="5">
        <f>SUMIFS('Fuel Breakdown'!N5:N66,'Fuel Breakdown'!B5:B66, "Con. Harbor tug",'Fuel Breakdown'!D5:D66, "Diesel")</f>
        <v>439</v>
      </c>
      <c r="N16" s="5">
        <f>SUMIFS('Fuel Breakdown'!O5:O66,'Fuel Breakdown'!B5:B66, "Con. Harbor tug",'Fuel Breakdown'!D5:D66, "Diesel")</f>
        <v>96942</v>
      </c>
      <c r="O16" s="5">
        <f>SUMIFS('Fuel Breakdown'!P5:P66,'Fuel Breakdown'!B5:B66, "Con. Harbor tug",'Fuel Breakdown'!D5:D66, "Diesel")</f>
        <v>376</v>
      </c>
      <c r="P16" s="5">
        <f>SUMIFS('Fuel Breakdown'!Q5:Q66,'Fuel Breakdown'!$B5:$B66, "Con. Harbor tug",'Fuel Breakdown'!$D5:$D66, "Diesel")</f>
        <v>112814</v>
      </c>
      <c r="Q16" s="5">
        <f>SUMIFS('Fuel Breakdown'!R5:R66,'Fuel Breakdown'!$B5:$B66, "Con. Harbor tug",'Fuel Breakdown'!$D5:$D66, "Diesel")</f>
        <v>466</v>
      </c>
      <c r="R16" s="5">
        <f>SUMIFS('Fuel Breakdown'!S5:S66,'Fuel Breakdown'!$B5:$B66, "Con. Harbor tug",'Fuel Breakdown'!$D5:$D66, "Diesel")</f>
        <v>89788</v>
      </c>
      <c r="S16" s="5">
        <f>SUMIFS('Fuel Breakdown'!T5:T66,'Fuel Breakdown'!$B5:$B66, "Con. Harbor tug",'Fuel Breakdown'!$D5:$D66, "Diesel")</f>
        <v>420</v>
      </c>
      <c r="T16" s="5">
        <f>SUMIFS('Fuel Breakdown'!U5:U66,'Fuel Breakdown'!$B5:$B66, "Con. Harbor tug",'Fuel Breakdown'!$D5:$D66, "Diesel")</f>
        <v>89049</v>
      </c>
      <c r="U16" s="5">
        <f>SUMIFS('Fuel Breakdown'!V5:V66,'Fuel Breakdown'!$B5:$B66, "Con. Harbor tug",'Fuel Breakdown'!$D5:$D66, "Diesel")</f>
        <v>381</v>
      </c>
      <c r="V16" s="5">
        <f>SUMIFS('Fuel Breakdown'!W5:W66,'Fuel Breakdown'!$B5:$B66, "Con. Harbor tug",'Fuel Breakdown'!$D5:$D66, "Diesel")</f>
        <v>63635</v>
      </c>
      <c r="W16" s="5">
        <f>SUMIFS('Fuel Breakdown'!X5:X66,'Fuel Breakdown'!$B5:$B66, "Con. Harbor tug",'Fuel Breakdown'!$D5:$D66, "Diesel")</f>
        <v>409</v>
      </c>
      <c r="X16" s="5">
        <f>SUMIFS('Fuel Breakdown'!Y5:Y66,'Fuel Breakdown'!$B5:$B66, "Con. Harbor tug",'Fuel Breakdown'!$D5:$D66, "Diesel")</f>
        <v>41474</v>
      </c>
      <c r="Y16" s="5">
        <f>SUMIFS('Fuel Breakdown'!Z5:Z66,'Fuel Breakdown'!$B5:$B66, "Con. Harbor tug",'Fuel Breakdown'!$D5:$D66, "Diesel")</f>
        <v>409</v>
      </c>
      <c r="Z16" s="5">
        <f>SUMIFS('Fuel Breakdown'!AA5:AA66,'Fuel Breakdown'!$B5:$B66, "Con. Harbor tug",'Fuel Breakdown'!$D5:$D66, "Diesel")</f>
        <v>58408</v>
      </c>
      <c r="AA16" s="5">
        <f>SUMIFS('Fuel Breakdown'!AB5:AB66,'Fuel Breakdown'!$B5:$B66, "Con. Harbor tug",'Fuel Breakdown'!$D5:$D66, "Diesel")</f>
        <v>458.7</v>
      </c>
    </row>
    <row r="17" spans="1:28" ht="16">
      <c r="A17" s="375"/>
      <c r="B17" s="376"/>
      <c r="C17" s="5" t="s">
        <v>29</v>
      </c>
      <c r="D17" s="5">
        <f>SUMIFS('Fuel Breakdown'!E5:E66,'Fuel Breakdown'!B5:B66, "Con. Harbor tug",'Fuel Breakdown'!D5:D66, "Petrol")</f>
        <v>0</v>
      </c>
      <c r="E17" s="5">
        <f>SUMIFS('Fuel Breakdown'!F5:F66,'Fuel Breakdown'!B5:B66, "Con. Harbor tug",'Fuel Breakdown'!D5:D66, "Petrol")</f>
        <v>0</v>
      </c>
      <c r="F17" s="5">
        <f>SUMIFS('Fuel Breakdown'!G5:G66,'Fuel Breakdown'!B5:B66, "Con. Harbor tug",'Fuel Breakdown'!D5:D66, "Petrol")</f>
        <v>0</v>
      </c>
      <c r="G17" s="5">
        <f>SUMIFS('Fuel Breakdown'!H5:H66,'Fuel Breakdown'!B5:B66, "Con. Harbor tug",'Fuel Breakdown'!D5:D66, "Petrol")</f>
        <v>0</v>
      </c>
      <c r="H17" s="5">
        <f>SUMIFS('Fuel Breakdown'!I5:I66,'Fuel Breakdown'!B5:B66, "Con. Harbor tug",'Fuel Breakdown'!D5:D66, "Petrol")</f>
        <v>0</v>
      </c>
      <c r="I17" s="5">
        <f>SUMIFS('Fuel Breakdown'!J5:J66,'Fuel Breakdown'!B5:B66, "Con. Harbor tug",'Fuel Breakdown'!D5:D66, "Petrol")</f>
        <v>0</v>
      </c>
      <c r="J17" s="5">
        <f>SUMIFS('Fuel Breakdown'!K5:K66,'Fuel Breakdown'!B5:B66, "Con. Harbor tug",'Fuel Breakdown'!D5:D66, "Petrol")</f>
        <v>0</v>
      </c>
      <c r="K17" s="5">
        <f>SUMIFS('Fuel Breakdown'!L5:L66,'Fuel Breakdown'!B5:B66, "Con. Harbor tug",'Fuel Breakdown'!D5:D66, "Petrol")</f>
        <v>0</v>
      </c>
      <c r="L17" s="5">
        <f>SUMIFS('Fuel Breakdown'!M5:M66,'Fuel Breakdown'!B5:B66, "Con. Harbor tug",'Fuel Breakdown'!D5:D66, "Petrol")</f>
        <v>0</v>
      </c>
      <c r="M17" s="5">
        <f>SUMIFS('Fuel Breakdown'!N5:N66,'Fuel Breakdown'!B5:B66, "Con. Harbor tug",'Fuel Breakdown'!D5:D66, "Petrol")</f>
        <v>0</v>
      </c>
      <c r="N17" s="5">
        <f>SUMIFS('Fuel Breakdown'!O5:O66,'Fuel Breakdown'!B5:B66, "Con. Harbor tug",'Fuel Breakdown'!D5:D66, "Petrol")</f>
        <v>0</v>
      </c>
      <c r="O17" s="5">
        <f>SUMIFS('Fuel Breakdown'!P5:P66,'Fuel Breakdown'!B5:B66, "Con. Harbor tug",'Fuel Breakdown'!D5:D66, "Petrol")</f>
        <v>0</v>
      </c>
      <c r="P17" s="5">
        <f>SUMIFS('Fuel Breakdown'!Q5:Q66,'Fuel Breakdown'!$B5:$B66, "Con. Harbor tug",'Fuel Breakdown'!$D5:$D66, "Petrol")</f>
        <v>0</v>
      </c>
      <c r="Q17" s="5">
        <f>SUMIFS('Fuel Breakdown'!R5:R66,'Fuel Breakdown'!$B5:$B66, "Con. Harbor tug",'Fuel Breakdown'!$D5:$D66, "Petrol")</f>
        <v>0</v>
      </c>
      <c r="R17" s="5">
        <f>SUMIFS('Fuel Breakdown'!S5:S66,'Fuel Breakdown'!$B5:$B66, "Con. Harbor tug",'Fuel Breakdown'!$D5:$D66, "Petrol")</f>
        <v>0</v>
      </c>
      <c r="S17" s="5">
        <f>SUMIFS('Fuel Breakdown'!T5:T66,'Fuel Breakdown'!$B5:$B66, "Con. Harbor tug",'Fuel Breakdown'!$D5:$D66, "Petrol")</f>
        <v>0</v>
      </c>
      <c r="T17" s="5">
        <f>SUMIFS('Fuel Breakdown'!U5:U66,'Fuel Breakdown'!$B5:$B66, "Con. Harbor tug",'Fuel Breakdown'!$D5:$D66, "Petrol")</f>
        <v>0</v>
      </c>
      <c r="U17" s="5">
        <f>SUMIFS('Fuel Breakdown'!V5:V66,'Fuel Breakdown'!$B5:$B66, "Con. Harbor tug",'Fuel Breakdown'!$D5:$D66, "Petrol")</f>
        <v>0</v>
      </c>
      <c r="V17" s="5">
        <f>SUMIFS('Fuel Breakdown'!W5:W66,'Fuel Breakdown'!$B5:$B66, "Con. Harbor tug",'Fuel Breakdown'!$D5:$D66, "Petrol")</f>
        <v>0</v>
      </c>
      <c r="W17" s="5">
        <f>SUMIFS('Fuel Breakdown'!X5:X66,'Fuel Breakdown'!$B5:$B66, "Con. Harbor tug",'Fuel Breakdown'!$D5:$D66, "Petrol")</f>
        <v>0</v>
      </c>
      <c r="X17" s="5">
        <f>SUMIFS('Fuel Breakdown'!Y5:Y66,'Fuel Breakdown'!$B5:$B66, "Con. Harbor tug",'Fuel Breakdown'!$D5:$D66, "Petrol")</f>
        <v>0</v>
      </c>
      <c r="Y17" s="5">
        <f>SUMIFS('Fuel Breakdown'!Z5:Z66,'Fuel Breakdown'!$B5:$B66, "Con. Harbor tug",'Fuel Breakdown'!$D5:$D66, "Petrol")</f>
        <v>0</v>
      </c>
      <c r="Z17" s="5">
        <f>SUMIFS('Fuel Breakdown'!AA5:AA66,'Fuel Breakdown'!$B5:$B66, "Con. Harbor tug",'Fuel Breakdown'!$D5:$D66, "Petrol")</f>
        <v>0</v>
      </c>
      <c r="AA17" s="5">
        <f>SUMIFS('Fuel Breakdown'!AB5:AB66,'Fuel Breakdown'!$B5:$B66, "Con. Harbor tug",'Fuel Breakdown'!$D5:$D66, "Petrol")</f>
        <v>0</v>
      </c>
    </row>
    <row r="18" spans="1:28" ht="16">
      <c r="A18" s="374">
        <v>8</v>
      </c>
      <c r="B18" s="374" t="s">
        <v>203</v>
      </c>
      <c r="C18" s="5" t="s">
        <v>30</v>
      </c>
      <c r="D18" s="5">
        <f>SUMIFS('Fuel Breakdown'!E5:E66,'Fuel Breakdown'!B5:B66, "Passenger Boat",'Fuel Breakdown'!D5:D66, "Diesel")</f>
        <v>17067</v>
      </c>
      <c r="E18" s="5">
        <f>SUMIFS('Fuel Breakdown'!F5:F66,'Fuel Breakdown'!B5:B66, "Passenger Boat",'Fuel Breakdown'!D5:D66, "Diesel")</f>
        <v>425</v>
      </c>
      <c r="F18" s="5">
        <f>SUMIFS('Fuel Breakdown'!G5:G66,'Fuel Breakdown'!B5:B66, "Passenger Boat",'Fuel Breakdown'!D5:D66, "Diesel")</f>
        <v>12690</v>
      </c>
      <c r="G18" s="5">
        <f>SUMIFS('Fuel Breakdown'!H5:H66,'Fuel Breakdown'!B5:B66, "Passenger Boat",'Fuel Breakdown'!D5:D66, "Diesel")</f>
        <v>458</v>
      </c>
      <c r="H18" s="5">
        <f>SUMIFS('Fuel Breakdown'!I5:I66,'Fuel Breakdown'!B5:B66, "Passenger Boat",'Fuel Breakdown'!D5:D66, "Diesel")</f>
        <v>15229</v>
      </c>
      <c r="I18" s="5">
        <f>SUMIFS('Fuel Breakdown'!J5:J66,'Fuel Breakdown'!B5:B66, "Passenger Boat",'Fuel Breakdown'!D5:D66, "Diesel")</f>
        <v>434</v>
      </c>
      <c r="J18" s="5">
        <f>SUMIFS('Fuel Breakdown'!K5:K66,'Fuel Breakdown'!B5:B66, "Passenger Boat",'Fuel Breakdown'!D5:D66, "Diesel")</f>
        <v>14543.82</v>
      </c>
      <c r="K18" s="5">
        <f>SUMIFS('Fuel Breakdown'!L5:L66,'Fuel Breakdown'!B5:B66, "Passenger Boat",'Fuel Breakdown'!D5:D66, "Diesel")</f>
        <v>249</v>
      </c>
      <c r="L18" s="5">
        <f>SUMIFS('Fuel Breakdown'!M5:M66,'Fuel Breakdown'!B5:B66, "Passenger Boat",'Fuel Breakdown'!D5:D66, "Diesel")</f>
        <v>14191.56</v>
      </c>
      <c r="M18" s="5">
        <f>SUMIFS('Fuel Breakdown'!N5:N66,'Fuel Breakdown'!B5:B66, "Passenger Boat",'Fuel Breakdown'!D5:D66, "Diesel")</f>
        <v>203</v>
      </c>
      <c r="N18" s="5">
        <f>SUMIFS('Fuel Breakdown'!O5:O66,'Fuel Breakdown'!B5:B66, "Passenger Boat",'Fuel Breakdown'!D5:D66, "Diesel")</f>
        <v>14080</v>
      </c>
      <c r="O18" s="5">
        <f>SUMIFS('Fuel Breakdown'!P5:P66,'Fuel Breakdown'!B5:B66, "Passenger Boat",'Fuel Breakdown'!D5:D66, "Diesel")</f>
        <v>222</v>
      </c>
      <c r="P18" s="5">
        <f>SUMIFS('Fuel Breakdown'!Q5:Q66,'Fuel Breakdown'!$B5:$B66, "Passenger Boat",'Fuel Breakdown'!$D5:$D66, "Diesel")</f>
        <v>11933.01</v>
      </c>
      <c r="Q18" s="5">
        <f>SUMIFS('Fuel Breakdown'!R5:R66,'Fuel Breakdown'!$B5:$B66, "Passenger Boat",'Fuel Breakdown'!$D5:$D66, "Diesel")</f>
        <v>221</v>
      </c>
      <c r="R18" s="5">
        <f>SUMIFS('Fuel Breakdown'!S5:S66,'Fuel Breakdown'!$B5:$B66, "Passenger Boat",'Fuel Breakdown'!$D5:$D66, "Diesel")</f>
        <v>13522.36</v>
      </c>
      <c r="S18" s="5">
        <f>SUMIFS('Fuel Breakdown'!T5:T66,'Fuel Breakdown'!$B5:$B66, "Passenger Boat",'Fuel Breakdown'!$D5:$D66, "Diesel")</f>
        <v>230.8</v>
      </c>
      <c r="T18" s="5">
        <f>SUMIFS('Fuel Breakdown'!U5:U66,'Fuel Breakdown'!$B5:$B66, "Passenger Boat",'Fuel Breakdown'!$D5:$D66, "Diesel")</f>
        <v>13299.74</v>
      </c>
      <c r="U18" s="5">
        <f>SUMIFS('Fuel Breakdown'!V5:V66,'Fuel Breakdown'!$B5:$B66, "Passenger Boat",'Fuel Breakdown'!$D5:$D66, "Diesel")</f>
        <v>183</v>
      </c>
      <c r="V18" s="5">
        <f>SUMIFS('Fuel Breakdown'!W5:W66,'Fuel Breakdown'!$B5:$B66, "Passenger Boat",'Fuel Breakdown'!$D5:$D66, "Diesel")</f>
        <v>12764.88</v>
      </c>
      <c r="W18" s="5">
        <f>SUMIFS('Fuel Breakdown'!X5:X66,'Fuel Breakdown'!$B5:$B66, "Passenger Boat",'Fuel Breakdown'!$D5:$D66, "Diesel")</f>
        <v>262</v>
      </c>
      <c r="X18" s="5">
        <f>SUMIFS('Fuel Breakdown'!Y5:Y66,'Fuel Breakdown'!$B5:$B66, "Passenger Boat",'Fuel Breakdown'!$D5:$D66, "Diesel")</f>
        <v>14123.34</v>
      </c>
      <c r="Y18" s="5">
        <f>SUMIFS('Fuel Breakdown'!Z5:Z66,'Fuel Breakdown'!$B5:$B66, "Passenger Boat",'Fuel Breakdown'!$D5:$D66, "Diesel")</f>
        <v>262</v>
      </c>
      <c r="Z18" s="5">
        <f>SUMIFS('Fuel Breakdown'!AA5:AA66,'Fuel Breakdown'!$B5:$B66, "Passenger Boat",'Fuel Breakdown'!$D5:$D66, "Diesel")</f>
        <v>14140.92</v>
      </c>
      <c r="AA18" s="5">
        <f>SUMIFS('Fuel Breakdown'!AB5:AB66,'Fuel Breakdown'!$B5:$B66, "Passenger Boat",'Fuel Breakdown'!$D5:$D66, "Diesel")</f>
        <v>442</v>
      </c>
    </row>
    <row r="19" spans="1:28" ht="16">
      <c r="A19" s="376"/>
      <c r="B19" s="376"/>
      <c r="C19" s="5" t="s">
        <v>29</v>
      </c>
      <c r="D19" s="5">
        <f>SUMIFS('Fuel Breakdown'!E5:E66,'Fuel Breakdown'!B5:B66, "Passenger Boat",'Fuel Breakdown'!D5:D66, "Petrol")</f>
        <v>105</v>
      </c>
      <c r="E19" s="5">
        <f>SUMIFS('Fuel Breakdown'!F5:F66,'Fuel Breakdown'!B5:B66, "Passenger Boat",'Fuel Breakdown'!D5:D66, "Petrol")</f>
        <v>1</v>
      </c>
      <c r="F19" s="5">
        <f>SUMIFS('Fuel Breakdown'!G5:G66,'Fuel Breakdown'!B5:B66, "Passenger Boat",'Fuel Breakdown'!D5:D66, "Petrol")</f>
        <v>525</v>
      </c>
      <c r="G19" s="5">
        <f>SUMIFS('Fuel Breakdown'!H5:H66,'Fuel Breakdown'!B5:B66, "Passenger Boat",'Fuel Breakdown'!D5:D66, "Petrol")</f>
        <v>5</v>
      </c>
      <c r="H19" s="5">
        <f>SUMIFS('Fuel Breakdown'!I5:I66,'Fuel Breakdown'!B5:B66, "Passenger Boat",'Fuel Breakdown'!D5:D66, "Petrol")</f>
        <v>0</v>
      </c>
      <c r="I19" s="5">
        <f>SUMIFS('Fuel Breakdown'!J5:J66,'Fuel Breakdown'!B5:B66, "Passenger Boat",'Fuel Breakdown'!D5:D66, "Petrol")</f>
        <v>0</v>
      </c>
      <c r="J19" s="5">
        <f>SUMIFS('Fuel Breakdown'!K5:K66,'Fuel Breakdown'!B5:B66, "Passenger Boat",'Fuel Breakdown'!D5:D66, "Petrol")</f>
        <v>0</v>
      </c>
      <c r="K19" s="5">
        <f>SUMIFS('Fuel Breakdown'!L5:L66,'Fuel Breakdown'!B5:B66, "Passenger Boat",'Fuel Breakdown'!D5:D66, "Petrol")</f>
        <v>4</v>
      </c>
      <c r="L19" s="5">
        <f>SUMIFS('Fuel Breakdown'!M5:M66,'Fuel Breakdown'!B5:B66, "Passenger Boat",'Fuel Breakdown'!D5:D66, "Petrol")</f>
        <v>3290</v>
      </c>
      <c r="M19" s="5">
        <f>SUMIFS('Fuel Breakdown'!N5:N66,'Fuel Breakdown'!B5:B66, "Passenger Boat",'Fuel Breakdown'!D5:D66, "Petrol")</f>
        <v>23</v>
      </c>
      <c r="N19" s="5">
        <f>SUMIFS('Fuel Breakdown'!O5:O66,'Fuel Breakdown'!B5:B66, "Passenger Boat",'Fuel Breakdown'!D5:D66, "Petrol")</f>
        <v>75</v>
      </c>
      <c r="O19" s="5">
        <f>SUMIFS('Fuel Breakdown'!P5:P66,'Fuel Breakdown'!B5:B66, "Passenger Boat",'Fuel Breakdown'!D5:D66, "Petrol")</f>
        <v>0</v>
      </c>
      <c r="P19" s="5">
        <f>SUMIFS('Fuel Breakdown'!Q5:Q66,'Fuel Breakdown'!$B5:$B66, "Passenger Boat",'Fuel Breakdown'!$D5:$D66, "Petrol")</f>
        <v>0</v>
      </c>
      <c r="Q19" s="5">
        <f>SUMIFS('Fuel Breakdown'!R5:R66,'Fuel Breakdown'!$B5:$B66, "Passenger Boat",'Fuel Breakdown'!$D5:$D66, "Petrol")</f>
        <v>0</v>
      </c>
      <c r="R19" s="5">
        <f>SUMIFS('Fuel Breakdown'!S5:S66,'Fuel Breakdown'!$B5:$B66, "Passenger Boat",'Fuel Breakdown'!$D5:$D66, "Petrol")</f>
        <v>3625.6</v>
      </c>
      <c r="S19" s="5">
        <f>SUMIFS('Fuel Breakdown'!T5:T66,'Fuel Breakdown'!$B5:$B66, "Passenger Boat",'Fuel Breakdown'!$D5:$D66, "Petrol")</f>
        <v>227.1</v>
      </c>
      <c r="T19" s="5">
        <f>SUMIFS('Fuel Breakdown'!U5:U66,'Fuel Breakdown'!$B5:$B66, "Passenger Boat",'Fuel Breakdown'!$D5:$D66, "Petrol")</f>
        <v>1304.58</v>
      </c>
      <c r="U19" s="5">
        <f>SUMIFS('Fuel Breakdown'!V5:V66,'Fuel Breakdown'!$B5:$B66, "Passenger Boat",'Fuel Breakdown'!$D5:$D66, "Petrol")</f>
        <v>21</v>
      </c>
      <c r="V19" s="5">
        <f>SUMIFS('Fuel Breakdown'!W5:W66,'Fuel Breakdown'!$B5:$B66, "Passenger Boat",'Fuel Breakdown'!$D5:$D66, "Petrol")</f>
        <v>2</v>
      </c>
      <c r="W19" s="5">
        <f>SUMIFS('Fuel Breakdown'!X5:X66,'Fuel Breakdown'!$B5:$B66, "Passenger Boat",'Fuel Breakdown'!$D5:$D66, "Petrol")</f>
        <v>3</v>
      </c>
      <c r="X19" s="5">
        <f>SUMIFS('Fuel Breakdown'!Y5:Y66,'Fuel Breakdown'!$B5:$B66, "Passenger Boat",'Fuel Breakdown'!$D5:$D66, "Petrol")</f>
        <v>0</v>
      </c>
      <c r="Y19" s="5">
        <f>SUMIFS('Fuel Breakdown'!Z5:Z66,'Fuel Breakdown'!$B5:$B66, "Passenger Boat",'Fuel Breakdown'!$D5:$D66, "Petrol")</f>
        <v>3</v>
      </c>
      <c r="Z19" s="5">
        <f>SUMIFS('Fuel Breakdown'!AA5:AA66,'Fuel Breakdown'!$B5:$B66, "Passenger Boat",'Fuel Breakdown'!$D5:$D66, "Petrol")</f>
        <v>466</v>
      </c>
      <c r="AA19" s="5">
        <f>SUMIFS('Fuel Breakdown'!AB5:AB66,'Fuel Breakdown'!$B5:$B66, "Passenger Boat",'Fuel Breakdown'!$D5:$D66, "Petrol")</f>
        <v>6</v>
      </c>
    </row>
    <row r="20" spans="1:28" ht="16">
      <c r="A20" s="380">
        <v>9</v>
      </c>
      <c r="B20" s="374" t="s">
        <v>239</v>
      </c>
      <c r="C20" s="5" t="s">
        <v>30</v>
      </c>
      <c r="D20" s="5">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row>
    <row r="21" spans="1:28" ht="16">
      <c r="A21" s="380"/>
      <c r="B21" s="376"/>
      <c r="C21" s="5" t="s">
        <v>29</v>
      </c>
      <c r="D21" s="5">
        <v>56</v>
      </c>
      <c r="E21" s="5">
        <v>4</v>
      </c>
      <c r="F21" s="5">
        <v>56</v>
      </c>
      <c r="G21" s="5">
        <v>4</v>
      </c>
      <c r="H21" s="5">
        <v>28</v>
      </c>
      <c r="I21" s="5">
        <v>2</v>
      </c>
      <c r="J21" s="5">
        <v>56</v>
      </c>
      <c r="K21" s="5">
        <v>4</v>
      </c>
      <c r="L21" s="5">
        <v>14</v>
      </c>
      <c r="M21" s="5">
        <v>1</v>
      </c>
      <c r="N21" s="5">
        <v>14</v>
      </c>
      <c r="O21" s="5">
        <v>1</v>
      </c>
      <c r="P21" s="5">
        <v>28</v>
      </c>
      <c r="Q21" s="5">
        <v>2</v>
      </c>
      <c r="R21" s="5">
        <v>28</v>
      </c>
      <c r="S21" s="5">
        <v>2</v>
      </c>
      <c r="T21" s="5">
        <v>42</v>
      </c>
      <c r="U21" s="5">
        <v>3</v>
      </c>
      <c r="V21" s="5">
        <v>56</v>
      </c>
      <c r="W21" s="5">
        <v>4</v>
      </c>
      <c r="X21" s="5">
        <v>14</v>
      </c>
      <c r="Y21" s="5">
        <v>4</v>
      </c>
      <c r="Z21" s="5">
        <v>14</v>
      </c>
      <c r="AA21" s="5">
        <v>1</v>
      </c>
    </row>
    <row r="22" spans="1:28" ht="16">
      <c r="A22" s="340" t="s">
        <v>52</v>
      </c>
      <c r="B22" s="341"/>
      <c r="C22" s="342"/>
      <c r="D22" s="5">
        <f>SUMIF(C4:C19, "Diesel", D4:D19)</f>
        <v>1538721</v>
      </c>
      <c r="E22" s="5">
        <f>SUMIF(C4:C19, "Diesel", E4:E19)</f>
        <v>9727</v>
      </c>
      <c r="F22" s="5">
        <f>SUMIF(C4:C19, "Diesel", F4:F19)</f>
        <v>1375521</v>
      </c>
      <c r="G22" s="5">
        <f>SUMIF(C4:C19, "Diesel", G4:G19)</f>
        <v>9735.2800000000007</v>
      </c>
      <c r="H22" s="5">
        <f>SUMIF(C4:C19, "Diesel", H4:H19)</f>
        <v>1642848</v>
      </c>
      <c r="I22" s="5">
        <f>SUMIF(C4:C19, "Diesel", I4:I19)</f>
        <v>9830</v>
      </c>
      <c r="J22" s="5">
        <f>SUMIF(C4:C19, "Diesel", J4:J19)</f>
        <v>1552803.82</v>
      </c>
      <c r="K22" s="5">
        <f>SUMIF(C4:C19, "Diesel", K4:K19)</f>
        <v>9434</v>
      </c>
      <c r="L22" s="5">
        <f>SUMIF(C4:C19, "Diesel", L4:L19)</f>
        <v>1853439.34</v>
      </c>
      <c r="M22" s="5">
        <f>SUMIF(C4:C19, "Diesel", M4:M19)</f>
        <v>10545</v>
      </c>
      <c r="N22" s="228">
        <f>SUMIF(C4:C19, "Diesel", N4:N19)</f>
        <v>1847276.277</v>
      </c>
      <c r="O22" s="5">
        <f t="shared" ref="O22:X22" si="0">SUMIF($C4:$C19, "Diesel", O4:O19)</f>
        <v>8745</v>
      </c>
      <c r="P22" s="146">
        <f t="shared" si="0"/>
        <v>1763802.01</v>
      </c>
      <c r="Q22" s="5">
        <f t="shared" si="0"/>
        <v>8696</v>
      </c>
      <c r="R22" s="5">
        <f t="shared" si="0"/>
        <v>1450861.36</v>
      </c>
      <c r="S22" s="5">
        <f t="shared" si="0"/>
        <v>11339.3</v>
      </c>
      <c r="T22" s="5">
        <f t="shared" si="0"/>
        <v>1479773.74</v>
      </c>
      <c r="U22" s="5">
        <f t="shared" si="0"/>
        <v>9012</v>
      </c>
      <c r="V22" s="5">
        <f t="shared" si="0"/>
        <v>1441289.88</v>
      </c>
      <c r="W22" s="5">
        <f t="shared" si="0"/>
        <v>8559</v>
      </c>
      <c r="X22" s="5">
        <f t="shared" si="0"/>
        <v>1488070.34</v>
      </c>
      <c r="Y22" s="5">
        <f>SUMIF($C4:$C21, "Diesel", Y4:Y21)</f>
        <v>8132</v>
      </c>
      <c r="Z22" s="5">
        <f>SUMIF($C4:$C21, "Diesel", Z4:Z21)</f>
        <v>2400929.92</v>
      </c>
      <c r="AA22" s="5">
        <f>SUMIF($C4:$C19, "Diesel", AA4:AA19)</f>
        <v>11629.7</v>
      </c>
    </row>
    <row r="23" spans="1:28" ht="30" customHeight="1">
      <c r="A23" s="343" t="s">
        <v>53</v>
      </c>
      <c r="B23" s="344"/>
      <c r="C23" s="345"/>
      <c r="D23" s="5">
        <f>SUMIF(C4:C21, "Petrol", D4:D21)</f>
        <v>11987</v>
      </c>
      <c r="E23" s="5">
        <f>SUMIF(C4:C21, "Petrol", E4:E21)</f>
        <v>78</v>
      </c>
      <c r="F23" s="5">
        <f>SUMIF(C4:C21, "Petrol", F4:F21)</f>
        <v>3973</v>
      </c>
      <c r="G23" s="5">
        <f>SUMIF(C4:C21, "Petrol", G4:G21)</f>
        <v>33</v>
      </c>
      <c r="H23" s="5">
        <f>SUMIF(C4:C21, "Petrol", H4:H21)</f>
        <v>6670</v>
      </c>
      <c r="I23" s="5">
        <f>SUMIF(C4:C21, "Petrol", I4:I21)</f>
        <v>43</v>
      </c>
      <c r="J23" s="5">
        <f>SUMIF(C4:C21, "Petrol", J4:J21)</f>
        <v>4916</v>
      </c>
      <c r="K23" s="5">
        <f>SUMIF(C4:C21, "Petrol", K4:K21)</f>
        <v>38</v>
      </c>
      <c r="L23" s="5">
        <f>SUMIF(C4:C21, "Petrol", L4:L21)</f>
        <v>12538</v>
      </c>
      <c r="M23" s="5">
        <f>SUMIF(C4:C21, "Petrol", M4:M21)</f>
        <v>81</v>
      </c>
      <c r="N23" s="5">
        <f>SUMIF(C4:C21, "Petrol", N4:N21)</f>
        <v>6245</v>
      </c>
      <c r="O23" s="5">
        <f t="shared" ref="O23:Y23" si="1">SUMIF($C4:$C21, "Petrol", O4:O21)</f>
        <v>39</v>
      </c>
      <c r="P23" s="5">
        <f t="shared" si="1"/>
        <v>3592</v>
      </c>
      <c r="Q23" s="5">
        <f t="shared" si="1"/>
        <v>24</v>
      </c>
      <c r="R23" s="5">
        <f t="shared" si="1"/>
        <v>6831.6</v>
      </c>
      <c r="S23" s="5">
        <f t="shared" si="1"/>
        <v>249.1</v>
      </c>
      <c r="T23" s="5">
        <f t="shared" si="1"/>
        <v>5072.58</v>
      </c>
      <c r="U23" s="5">
        <f t="shared" si="1"/>
        <v>47</v>
      </c>
      <c r="V23" s="5">
        <f t="shared" si="1"/>
        <v>6314</v>
      </c>
      <c r="W23" s="5">
        <f t="shared" si="1"/>
        <v>46</v>
      </c>
      <c r="X23" s="5">
        <f t="shared" si="1"/>
        <v>6170</v>
      </c>
      <c r="Y23" s="5">
        <f t="shared" si="1"/>
        <v>46</v>
      </c>
      <c r="Z23" s="5">
        <f>SUMIF($C4:$C21, "Petrol", Z4:Z21)</f>
        <v>6798</v>
      </c>
      <c r="AA23" s="5">
        <f>SUMIF($C4:$C19, "Petrol", AA4:AA19)</f>
        <v>45</v>
      </c>
    </row>
    <row r="24" spans="1:28" ht="30" customHeight="1">
      <c r="A24" s="311" t="s">
        <v>51</v>
      </c>
      <c r="B24" s="312"/>
      <c r="C24" s="317"/>
      <c r="D24" s="181">
        <f>SUM(D22:D23)</f>
        <v>1550708</v>
      </c>
      <c r="E24" s="181">
        <f t="shared" ref="E24:AA24" si="2">SUM(E22:E23)</f>
        <v>9805</v>
      </c>
      <c r="F24" s="181">
        <f t="shared" si="2"/>
        <v>1379494</v>
      </c>
      <c r="G24" s="181">
        <f t="shared" si="2"/>
        <v>9768.2800000000007</v>
      </c>
      <c r="H24" s="181">
        <f t="shared" si="2"/>
        <v>1649518</v>
      </c>
      <c r="I24" s="181">
        <f t="shared" si="2"/>
        <v>9873</v>
      </c>
      <c r="J24" s="181">
        <f t="shared" si="2"/>
        <v>1557719.82</v>
      </c>
      <c r="K24" s="181">
        <f t="shared" si="2"/>
        <v>9472</v>
      </c>
      <c r="L24" s="181">
        <f t="shared" si="2"/>
        <v>1865977.34</v>
      </c>
      <c r="M24" s="181">
        <f t="shared" si="2"/>
        <v>10626</v>
      </c>
      <c r="N24" s="181">
        <f t="shared" si="2"/>
        <v>1853521.277</v>
      </c>
      <c r="O24" s="181">
        <f t="shared" si="2"/>
        <v>8784</v>
      </c>
      <c r="P24" s="181">
        <f t="shared" si="2"/>
        <v>1767394.01</v>
      </c>
      <c r="Q24" s="181">
        <f t="shared" si="2"/>
        <v>8720</v>
      </c>
      <c r="R24" s="181">
        <f t="shared" si="2"/>
        <v>1457692.9600000002</v>
      </c>
      <c r="S24" s="181">
        <f t="shared" si="2"/>
        <v>11588.4</v>
      </c>
      <c r="T24" s="181">
        <f t="shared" si="2"/>
        <v>1484846.32</v>
      </c>
      <c r="U24" s="178">
        <f t="shared" si="2"/>
        <v>9059</v>
      </c>
      <c r="V24" s="181">
        <f t="shared" si="2"/>
        <v>1447603.88</v>
      </c>
      <c r="W24" s="181">
        <f t="shared" si="2"/>
        <v>8605</v>
      </c>
      <c r="X24" s="181">
        <f t="shared" si="2"/>
        <v>1494240.34</v>
      </c>
      <c r="Y24" s="181">
        <f t="shared" si="2"/>
        <v>8178</v>
      </c>
      <c r="Z24" s="229">
        <f t="shared" si="2"/>
        <v>2407727.92</v>
      </c>
      <c r="AA24" s="181">
        <f t="shared" si="2"/>
        <v>11674.7</v>
      </c>
      <c r="AB24" s="33"/>
    </row>
    <row r="25" spans="1:28" ht="30" customHeight="1"/>
    <row r="26" spans="1:28" ht="30" customHeight="1">
      <c r="A26" s="15"/>
      <c r="B26" s="15"/>
      <c r="C26" s="16"/>
      <c r="D26" s="17"/>
      <c r="E26" s="17"/>
      <c r="F26" s="17"/>
      <c r="G26" s="17"/>
      <c r="H26" s="17"/>
      <c r="I26" s="17"/>
      <c r="J26" s="17"/>
      <c r="K26" s="17"/>
      <c r="L26" s="17"/>
      <c r="M26" s="17"/>
      <c r="N26" s="17"/>
      <c r="O26" s="17"/>
      <c r="P26" s="17"/>
      <c r="Q26" s="17"/>
      <c r="R26" s="17"/>
      <c r="S26" s="17"/>
      <c r="T26" s="17"/>
      <c r="U26" s="17"/>
      <c r="V26" s="17"/>
      <c r="W26" s="17"/>
      <c r="X26" s="17"/>
      <c r="Y26" s="17"/>
      <c r="Z26" s="17"/>
      <c r="AA26" s="17"/>
    </row>
    <row r="27" spans="1:28" ht="30" customHeight="1"/>
    <row r="28" spans="1:28" ht="35.15" customHeight="1">
      <c r="A28" s="367" t="s">
        <v>243</v>
      </c>
      <c r="B28" s="367"/>
      <c r="C28" s="367"/>
      <c r="D28" s="367"/>
      <c r="E28" s="367"/>
      <c r="F28" s="367"/>
      <c r="G28" s="367"/>
      <c r="H28" s="367"/>
      <c r="I28" s="367"/>
      <c r="J28" s="367"/>
      <c r="K28" s="367"/>
      <c r="L28" s="367"/>
      <c r="M28" s="367"/>
      <c r="N28" s="367"/>
      <c r="O28" s="367"/>
      <c r="P28" s="367"/>
      <c r="Q28" s="367"/>
      <c r="R28" s="367"/>
      <c r="S28" s="367"/>
      <c r="T28" s="367"/>
      <c r="U28" s="367"/>
      <c r="V28" s="367"/>
      <c r="W28" s="367"/>
      <c r="X28" s="367"/>
      <c r="Y28" s="367"/>
      <c r="Z28" s="367"/>
      <c r="AA28" s="367"/>
    </row>
    <row r="29" spans="1:28" ht="16">
      <c r="A29" s="313" t="s">
        <v>27</v>
      </c>
      <c r="B29" s="313" t="s">
        <v>34</v>
      </c>
      <c r="C29" s="346" t="s">
        <v>50</v>
      </c>
      <c r="D29" s="296">
        <v>45292</v>
      </c>
      <c r="E29" s="297"/>
      <c r="F29" s="296">
        <v>45323</v>
      </c>
      <c r="G29" s="297"/>
      <c r="H29" s="296">
        <v>45352</v>
      </c>
      <c r="I29" s="297"/>
      <c r="J29" s="296">
        <v>45383</v>
      </c>
      <c r="K29" s="297"/>
      <c r="L29" s="296">
        <v>45413</v>
      </c>
      <c r="M29" s="297"/>
      <c r="N29" s="296">
        <v>45444</v>
      </c>
      <c r="O29" s="297"/>
      <c r="P29" s="296">
        <v>45474</v>
      </c>
      <c r="Q29" s="297"/>
      <c r="R29" s="296">
        <v>45505</v>
      </c>
      <c r="S29" s="297"/>
      <c r="T29" s="296">
        <v>45536</v>
      </c>
      <c r="U29" s="297"/>
      <c r="V29" s="296">
        <v>45566</v>
      </c>
      <c r="W29" s="297"/>
      <c r="X29" s="296">
        <v>45597</v>
      </c>
      <c r="Y29" s="297"/>
      <c r="Z29" s="296">
        <v>45627</v>
      </c>
      <c r="AA29" s="297"/>
    </row>
    <row r="30" spans="1:28" ht="16">
      <c r="A30" s="314"/>
      <c r="B30" s="366"/>
      <c r="C30" s="347"/>
      <c r="D30" s="3" t="s">
        <v>97</v>
      </c>
      <c r="E30" s="3" t="s">
        <v>32</v>
      </c>
      <c r="F30" s="3" t="s">
        <v>97</v>
      </c>
      <c r="G30" s="3" t="s">
        <v>32</v>
      </c>
      <c r="H30" s="3" t="s">
        <v>97</v>
      </c>
      <c r="I30" s="3" t="s">
        <v>32</v>
      </c>
      <c r="J30" s="3" t="s">
        <v>97</v>
      </c>
      <c r="K30" s="3" t="s">
        <v>32</v>
      </c>
      <c r="L30" s="3" t="s">
        <v>97</v>
      </c>
      <c r="M30" s="3" t="s">
        <v>32</v>
      </c>
      <c r="N30" s="3" t="s">
        <v>97</v>
      </c>
      <c r="O30" s="3" t="s">
        <v>32</v>
      </c>
      <c r="P30" s="3" t="s">
        <v>97</v>
      </c>
      <c r="Q30" s="3" t="s">
        <v>32</v>
      </c>
      <c r="R30" s="3" t="s">
        <v>97</v>
      </c>
      <c r="S30" s="3" t="s">
        <v>32</v>
      </c>
      <c r="T30" s="3" t="s">
        <v>97</v>
      </c>
      <c r="U30" s="3" t="s">
        <v>32</v>
      </c>
      <c r="V30" s="3" t="s">
        <v>97</v>
      </c>
      <c r="W30" s="3" t="s">
        <v>32</v>
      </c>
      <c r="X30" s="3" t="s">
        <v>97</v>
      </c>
      <c r="Y30" s="3" t="s">
        <v>32</v>
      </c>
      <c r="Z30" s="3" t="s">
        <v>97</v>
      </c>
      <c r="AA30" s="3" t="s">
        <v>32</v>
      </c>
    </row>
    <row r="31" spans="1:28" ht="16">
      <c r="A31" s="374">
        <v>1</v>
      </c>
      <c r="B31" s="404" t="s">
        <v>38</v>
      </c>
      <c r="C31" s="5" t="s">
        <v>165</v>
      </c>
      <c r="D31" s="5">
        <f>SUMIFS('Fuel Breakdown'!D75:D108,'Fuel Breakdown'!B75:B108, "Tanker Ships")</f>
        <v>905880</v>
      </c>
      <c r="E31" s="388">
        <f>SUMIFS('Fuel Breakdown'!H75:H108,'Fuel Breakdown'!$B75:$B108, "Tanker Ships")</f>
        <v>8050</v>
      </c>
      <c r="F31" s="5">
        <f>SUMIFS('Fuel Breakdown'!I75:I108,'Fuel Breakdown'!B75:B108, "Tanker Ships")</f>
        <v>466300</v>
      </c>
      <c r="G31" s="388">
        <f>SUMIFS('Fuel Breakdown'!M$75:M$108,'Fuel Breakdown'!B$75:B$108, "Tanker Ships")</f>
        <v>7757</v>
      </c>
      <c r="H31" s="5">
        <f>SUMIFS('Fuel Breakdown'!N$75:N$108,'Fuel Breakdown'!B$75:B$108, "Tanker Ships")</f>
        <v>364800</v>
      </c>
      <c r="I31" s="388">
        <f>SUMIFS('Fuel Breakdown'!R$75:R$108,'Fuel Breakdown'!B$75:B$108, "Tanker Ships")</f>
        <v>8401</v>
      </c>
      <c r="J31" s="5">
        <f>SUMIFS('Fuel Breakdown'!S75:S108,'Fuel Breakdown'!B75:B108, "Tanker Ships")</f>
        <v>218600</v>
      </c>
      <c r="K31" s="388">
        <f>SUMIFS('Fuel Breakdown'!W75:W108,'Fuel Breakdown'!B75:B108, "Tanker Ships")</f>
        <v>6885</v>
      </c>
      <c r="L31" s="5">
        <f>SUMIFS('Fuel Breakdown'!X75:X108,'Fuel Breakdown'!$B$75:$B$108, "Tanker Ships")</f>
        <v>128400</v>
      </c>
      <c r="M31" s="388">
        <f>SUMIFS('Fuel Breakdown'!AB75:AB108,'Fuel Breakdown'!$B$75:$B$108, "Tanker Ships")</f>
        <v>7074.5</v>
      </c>
      <c r="N31" s="5">
        <f>SUMIFS('Fuel Breakdown'!AC75:AC108,'Fuel Breakdown'!$B$75:$B$108, "Tanker Ships")</f>
        <v>421700</v>
      </c>
      <c r="O31" s="388">
        <f>SUMIFS('Fuel Breakdown'!AG75:AG108,'Fuel Breakdown'!$B$75:$B$108, "Tanker Ships")</f>
        <v>6594</v>
      </c>
      <c r="P31" s="60">
        <v>429200</v>
      </c>
      <c r="Q31" s="381">
        <v>7143.2</v>
      </c>
      <c r="R31" s="23">
        <v>268240</v>
      </c>
      <c r="S31" s="381">
        <v>7353.4</v>
      </c>
      <c r="T31" s="60">
        <v>150400</v>
      </c>
      <c r="U31" s="381">
        <v>6703.1</v>
      </c>
      <c r="V31" s="60">
        <v>360730</v>
      </c>
      <c r="W31" s="381">
        <v>7263</v>
      </c>
      <c r="X31" s="193">
        <v>642200</v>
      </c>
      <c r="Y31" s="374">
        <v>6208</v>
      </c>
      <c r="Z31" s="193">
        <v>322500</v>
      </c>
      <c r="AA31" s="374">
        <v>6600.8</v>
      </c>
    </row>
    <row r="32" spans="1:28" ht="16">
      <c r="A32" s="375"/>
      <c r="B32" s="405"/>
      <c r="C32" s="5" t="s">
        <v>164</v>
      </c>
      <c r="D32" s="5">
        <f>SUMIFS('Fuel Breakdown'!E75:E108,'Fuel Breakdown'!B75:B108, "Tanker Ships")</f>
        <v>2042800</v>
      </c>
      <c r="E32" s="389"/>
      <c r="F32" s="5">
        <f>SUMIFS('Fuel Breakdown'!J75:J108,'Fuel Breakdown'!B75:B108, "Tanker Ships")</f>
        <v>2082700</v>
      </c>
      <c r="G32" s="389"/>
      <c r="H32" s="5">
        <f>SUMIFS('Fuel Breakdown'!O$75:O$108,'Fuel Breakdown'!B$75:B$108, "Tanker Ships")</f>
        <v>1961700</v>
      </c>
      <c r="I32" s="389"/>
      <c r="J32" s="5">
        <f>SUMIFS('Fuel Breakdown'!T75:T108,'Fuel Breakdown'!B75:B108, "Tanker Ships")</f>
        <v>2490900</v>
      </c>
      <c r="K32" s="389"/>
      <c r="L32" s="5">
        <f>SUMIFS('Fuel Breakdown'!Y75:Y108,'Fuel Breakdown'!$B$75:$B$108, "Tanker Ships")</f>
        <v>2117300</v>
      </c>
      <c r="M32" s="389"/>
      <c r="N32" s="5">
        <f>SUMIFS('Fuel Breakdown'!AD75:AD108,'Fuel Breakdown'!$B$75:$B$108, "Tanker Ships")</f>
        <v>1994000</v>
      </c>
      <c r="O32" s="389"/>
      <c r="P32" s="60">
        <v>3033100</v>
      </c>
      <c r="Q32" s="382"/>
      <c r="R32" s="23">
        <v>2774400</v>
      </c>
      <c r="S32" s="382"/>
      <c r="T32" s="60">
        <v>2268400</v>
      </c>
      <c r="U32" s="382"/>
      <c r="V32" s="60">
        <v>3253500</v>
      </c>
      <c r="W32" s="382"/>
      <c r="X32" s="193">
        <v>2075400</v>
      </c>
      <c r="Y32" s="375"/>
      <c r="Z32" s="193">
        <v>1841600</v>
      </c>
      <c r="AA32" s="375"/>
    </row>
    <row r="33" spans="1:27" ht="16">
      <c r="A33" s="375"/>
      <c r="B33" s="405"/>
      <c r="C33" s="5" t="s">
        <v>173</v>
      </c>
      <c r="D33" s="5">
        <f>SUMIFS('Fuel Breakdown'!F75:F108,'Fuel Breakdown'!B75:B108, "Tanker Ships")</f>
        <v>0</v>
      </c>
      <c r="E33" s="389"/>
      <c r="F33" s="5">
        <f>SUMIFS('Fuel Breakdown'!K75:K108,'Fuel Breakdown'!B75:B108, "Tanker Ships")</f>
        <v>0</v>
      </c>
      <c r="G33" s="389"/>
      <c r="H33" s="5">
        <f>SUMIFS('Fuel Breakdown'!P$75:P$108,'Fuel Breakdown'!B$75:B$108, "Tanker Ships")</f>
        <v>0</v>
      </c>
      <c r="I33" s="389"/>
      <c r="J33" s="5">
        <f>SUMIFS('Fuel Breakdown'!U75:U108,'Fuel Breakdown'!B75:B108, "Tanker Ships")</f>
        <v>0</v>
      </c>
      <c r="K33" s="389"/>
      <c r="L33" s="5">
        <f>SUMIFS('Fuel Breakdown'!Z75:Z108,'Fuel Breakdown'!$B$75:$B$108, "Tanker Ships")</f>
        <v>0</v>
      </c>
      <c r="M33" s="389"/>
      <c r="N33" s="5">
        <f>SUMIFS('Fuel Breakdown'!AE75:AE108,'Fuel Breakdown'!$B$75:$B$108, "Tanker Ships")</f>
        <v>0</v>
      </c>
      <c r="O33" s="389"/>
      <c r="P33" s="60">
        <v>0</v>
      </c>
      <c r="Q33" s="382"/>
      <c r="R33" s="23">
        <v>0</v>
      </c>
      <c r="S33" s="382"/>
      <c r="T33" s="60">
        <v>0</v>
      </c>
      <c r="U33" s="382"/>
      <c r="V33" s="60">
        <v>0</v>
      </c>
      <c r="W33" s="382"/>
      <c r="X33" s="32">
        <v>0</v>
      </c>
      <c r="Y33" s="375"/>
      <c r="Z33" s="32">
        <v>0</v>
      </c>
      <c r="AA33" s="375"/>
    </row>
    <row r="34" spans="1:27" ht="16">
      <c r="A34" s="376"/>
      <c r="B34" s="410"/>
      <c r="C34" s="5" t="s">
        <v>167</v>
      </c>
      <c r="D34" s="5">
        <f>SUMIFS('Fuel Breakdown'!G75:G108,'Fuel Breakdown'!B75:B108, "Tanker Ships")</f>
        <v>0</v>
      </c>
      <c r="E34" s="390"/>
      <c r="F34" s="5">
        <f>SUMIFS('Fuel Breakdown'!L75:L108,'Fuel Breakdown'!B75:B108, "Tanker Ships")</f>
        <v>0</v>
      </c>
      <c r="G34" s="390"/>
      <c r="H34" s="5">
        <f>SUMIFS('Fuel Breakdown'!Q$75:Q$108,'Fuel Breakdown'!B$75:B$108, "Tanker Ships")</f>
        <v>0</v>
      </c>
      <c r="I34" s="390"/>
      <c r="J34" s="5">
        <f>SUMIFS('Fuel Breakdown'!V75:V108,'Fuel Breakdown'!B75:B108, "Tanker Ships")</f>
        <v>0</v>
      </c>
      <c r="K34" s="390"/>
      <c r="L34" s="5">
        <f>SUMIFS('Fuel Breakdown'!AA75:AA108,'Fuel Breakdown'!$B$75:$B$108, "Tanker Ships")</f>
        <v>0</v>
      </c>
      <c r="M34" s="390"/>
      <c r="N34" s="5">
        <f>SUMIFS('Fuel Breakdown'!AF75:AF108,'Fuel Breakdown'!$B$75:$B$108, "Tanker Ships")</f>
        <v>0</v>
      </c>
      <c r="O34" s="390"/>
      <c r="P34" s="60">
        <v>0</v>
      </c>
      <c r="Q34" s="383"/>
      <c r="R34" s="23">
        <v>0</v>
      </c>
      <c r="S34" s="383"/>
      <c r="T34" s="60">
        <v>0</v>
      </c>
      <c r="U34" s="383"/>
      <c r="V34" s="60">
        <v>0</v>
      </c>
      <c r="W34" s="383"/>
      <c r="X34" s="32">
        <v>0</v>
      </c>
      <c r="Y34" s="376"/>
      <c r="Z34" s="32">
        <v>0</v>
      </c>
      <c r="AA34" s="376"/>
    </row>
    <row r="35" spans="1:27" ht="16">
      <c r="A35" s="374">
        <v>2</v>
      </c>
      <c r="B35" s="391" t="s">
        <v>39</v>
      </c>
      <c r="C35" s="5" t="s">
        <v>165</v>
      </c>
      <c r="D35" s="5">
        <f>SUMIFS('Fuel Breakdown'!D75:D108,'Fuel Breakdown'!B75:B108, "Container Ships")</f>
        <v>94630</v>
      </c>
      <c r="E35" s="388">
        <f>SUMIFS('Fuel Breakdown'!H75:H108,'Fuel Breakdown'!$B75:$B108, "Container Ships")</f>
        <v>19945.18</v>
      </c>
      <c r="F35" s="5">
        <f>SUMIFS('Fuel Breakdown'!I75:I108,'Fuel Breakdown'!B75:B108, "Container Ships")</f>
        <v>98920.6</v>
      </c>
      <c r="G35" s="388">
        <f>SUMIFS('Fuel Breakdown'!M$75:M$108,'Fuel Breakdown'!B$75:B$108, "Container Ships")</f>
        <v>19326.79</v>
      </c>
      <c r="H35" s="5">
        <f>SUMIFS('Fuel Breakdown'!N75:N108,'Fuel Breakdown'!B75:B108, "Container Ships")</f>
        <v>223350</v>
      </c>
      <c r="I35" s="388">
        <f>SUMIFS('Fuel Breakdown'!R$75:R$108,'Fuel Breakdown'!B$75:B$108, "Container Ships")</f>
        <v>19625.05</v>
      </c>
      <c r="J35" s="5">
        <f>SUMIFS('Fuel Breakdown'!S75:S108,'Fuel Breakdown'!B75:B108, "Container Ships")</f>
        <v>118030</v>
      </c>
      <c r="K35" s="388">
        <f>SUMIFS('Fuel Breakdown'!W75:W108,'Fuel Breakdown'!B75:B108, "Container Ships")</f>
        <v>19496.080000000002</v>
      </c>
      <c r="L35" s="5">
        <f>SUMIFS('Fuel Breakdown'!X75:X108,'Fuel Breakdown'!$B$75:$B$108, "Container Ships")</f>
        <v>173310</v>
      </c>
      <c r="M35" s="388">
        <f>SUMIFS('Fuel Breakdown'!AB75:AB108,'Fuel Breakdown'!$B$75:$B$108, "Container Ships")</f>
        <v>20899.7</v>
      </c>
      <c r="N35" s="5">
        <f>SUMIFS('Fuel Breakdown'!AC75:AC108,'Fuel Breakdown'!$B$75:$B$108, "Container Ships")</f>
        <v>207936.09</v>
      </c>
      <c r="O35" s="388">
        <f>SUMIFS('Fuel Breakdown'!AG75:AG108,'Fuel Breakdown'!$B$75:$B$108, "Container Ships")</f>
        <v>20286.510000000002</v>
      </c>
      <c r="P35" s="60">
        <v>151310</v>
      </c>
      <c r="Q35" s="381">
        <v>19663.38</v>
      </c>
      <c r="R35" s="23">
        <v>98610</v>
      </c>
      <c r="S35" s="381">
        <v>20130.599999999999</v>
      </c>
      <c r="T35" s="60">
        <v>9240</v>
      </c>
      <c r="U35" s="381">
        <v>20398.099999999999</v>
      </c>
      <c r="V35" s="60">
        <v>0</v>
      </c>
      <c r="W35" s="381">
        <v>20511.16</v>
      </c>
      <c r="X35" s="193">
        <v>12160</v>
      </c>
      <c r="Y35" s="374">
        <v>20302</v>
      </c>
      <c r="Z35" s="193">
        <v>3100</v>
      </c>
      <c r="AA35" s="374">
        <v>20038.3</v>
      </c>
    </row>
    <row r="36" spans="1:27" ht="16">
      <c r="A36" s="375"/>
      <c r="B36" s="392"/>
      <c r="C36" s="5" t="s">
        <v>164</v>
      </c>
      <c r="D36" s="5">
        <f>SUMIFS('Fuel Breakdown'!E75:E108,'Fuel Breakdown'!B75:B108, "Container Ships")</f>
        <v>6117310</v>
      </c>
      <c r="E36" s="389"/>
      <c r="F36" s="5">
        <f>SUMIFS('Fuel Breakdown'!J75:J108,'Fuel Breakdown'!B75:B108, "Container Ships")</f>
        <v>6429400</v>
      </c>
      <c r="G36" s="389"/>
      <c r="H36" s="5">
        <f>SUMIFS('Fuel Breakdown'!O75:O108,'Fuel Breakdown'!B75:B108, "Container Ships")</f>
        <v>5723790</v>
      </c>
      <c r="I36" s="389"/>
      <c r="J36" s="5">
        <f>SUMIFS('Fuel Breakdown'!T75:T108,'Fuel Breakdown'!B75:B108, "Container Ships")</f>
        <v>5503367.1699999999</v>
      </c>
      <c r="K36" s="389"/>
      <c r="L36" s="5">
        <f>SUMIFS('Fuel Breakdown'!Y75:Y108,'Fuel Breakdown'!$B$75:$B$108, "Container Ships")</f>
        <v>5435740</v>
      </c>
      <c r="M36" s="389"/>
      <c r="N36" s="5">
        <f>SUMIFS('Fuel Breakdown'!AD75:AD108,'Fuel Breakdown'!$B$75:$B$108, "Container Ships")</f>
        <v>6119040</v>
      </c>
      <c r="O36" s="389"/>
      <c r="P36" s="60">
        <v>6008010</v>
      </c>
      <c r="Q36" s="382"/>
      <c r="R36" s="23">
        <v>5414538</v>
      </c>
      <c r="S36" s="382"/>
      <c r="T36" s="60">
        <v>5874635</v>
      </c>
      <c r="U36" s="382"/>
      <c r="V36" s="60">
        <v>6507640</v>
      </c>
      <c r="W36" s="382"/>
      <c r="X36" s="193">
        <v>5522670</v>
      </c>
      <c r="Y36" s="375"/>
      <c r="Z36" s="193">
        <v>5902760</v>
      </c>
      <c r="AA36" s="375"/>
    </row>
    <row r="37" spans="1:27" ht="16">
      <c r="A37" s="375"/>
      <c r="B37" s="392"/>
      <c r="C37" s="5" t="s">
        <v>173</v>
      </c>
      <c r="D37" s="5">
        <f>SUMIFS('Fuel Breakdown'!F75:F108,'Fuel Breakdown'!B75:B108, "Container Ships")</f>
        <v>0</v>
      </c>
      <c r="E37" s="389"/>
      <c r="F37" s="5">
        <f>SUMIFS('Fuel Breakdown'!K75:K108,'Fuel Breakdown'!B75:B108, "Container Ships")</f>
        <v>0</v>
      </c>
      <c r="G37" s="389"/>
      <c r="H37" s="5">
        <f>SUMIFS('Fuel Breakdown'!P75:P108,'Fuel Breakdown'!B75:B108, "Container Ships")</f>
        <v>0</v>
      </c>
      <c r="I37" s="389"/>
      <c r="J37" s="5">
        <f>SUMIFS('Fuel Breakdown'!U75:U108,'Fuel Breakdown'!B75:B108, "Container Ships")</f>
        <v>0</v>
      </c>
      <c r="K37" s="389"/>
      <c r="L37" s="5">
        <f>SUMIFS('Fuel Breakdown'!Z75:Z108,'Fuel Breakdown'!$B$75:$B$108, "Container Ships")</f>
        <v>0</v>
      </c>
      <c r="M37" s="389"/>
      <c r="N37" s="5">
        <f>SUMIFS('Fuel Breakdown'!AE75:AE108,'Fuel Breakdown'!$B$75:$B$108, "Container Ships")</f>
        <v>0</v>
      </c>
      <c r="O37" s="389"/>
      <c r="P37" s="60">
        <v>0</v>
      </c>
      <c r="Q37" s="382"/>
      <c r="R37" s="23">
        <v>156610</v>
      </c>
      <c r="S37" s="382"/>
      <c r="T37" s="60">
        <v>108000</v>
      </c>
      <c r="U37" s="382"/>
      <c r="V37" s="60">
        <v>102730</v>
      </c>
      <c r="W37" s="382"/>
      <c r="X37" s="32">
        <v>113250</v>
      </c>
      <c r="Y37" s="375"/>
      <c r="Z37" s="32">
        <v>102510</v>
      </c>
      <c r="AA37" s="375"/>
    </row>
    <row r="38" spans="1:27" ht="23.25" customHeight="1">
      <c r="A38" s="376"/>
      <c r="B38" s="393"/>
      <c r="C38" s="5" t="s">
        <v>167</v>
      </c>
      <c r="D38" s="5">
        <f>SUMIFS('Fuel Breakdown'!G75:G108,'Fuel Breakdown'!B75:B108, "Container Ships")</f>
        <v>0</v>
      </c>
      <c r="E38" s="390"/>
      <c r="F38" s="5">
        <f>SUMIFS('Fuel Breakdown'!L75:L108,'Fuel Breakdown'!B75:B108, "Container Ships")</f>
        <v>0</v>
      </c>
      <c r="G38" s="390"/>
      <c r="H38" s="5">
        <f>SUMIFS('Fuel Breakdown'!Q75:Q108,'Fuel Breakdown'!B75:B108, "Container Ships")</f>
        <v>0</v>
      </c>
      <c r="I38" s="390"/>
      <c r="J38" s="5">
        <f>SUMIFS('Fuel Breakdown'!V75:V108,'Fuel Breakdown'!B75:B108, "Container Ships")</f>
        <v>0</v>
      </c>
      <c r="K38" s="390"/>
      <c r="L38" s="5">
        <f>SUMIFS('Fuel Breakdown'!AA75:AA108,'Fuel Breakdown'!$B$75:$B$108, "Container Ships")</f>
        <v>0</v>
      </c>
      <c r="M38" s="390"/>
      <c r="N38" s="5">
        <f>SUMIFS('Fuel Breakdown'!AF75:AF108,'Fuel Breakdown'!$B$75:$B$108, "Container Ships")</f>
        <v>0</v>
      </c>
      <c r="O38" s="390"/>
      <c r="P38" s="60">
        <v>0</v>
      </c>
      <c r="Q38" s="383"/>
      <c r="R38" s="23">
        <v>0</v>
      </c>
      <c r="S38" s="383"/>
      <c r="T38" s="60">
        <v>0</v>
      </c>
      <c r="U38" s="383"/>
      <c r="V38" s="60">
        <v>0</v>
      </c>
      <c r="W38" s="383"/>
      <c r="X38" s="32">
        <v>0</v>
      </c>
      <c r="Y38" s="376"/>
      <c r="Z38" s="32">
        <v>0</v>
      </c>
      <c r="AA38" s="376"/>
    </row>
    <row r="39" spans="1:27" ht="16">
      <c r="A39" s="374">
        <v>3</v>
      </c>
      <c r="B39" s="391" t="s">
        <v>63</v>
      </c>
      <c r="C39" s="5" t="s">
        <v>165</v>
      </c>
      <c r="D39" s="5">
        <f>SUMIFS('Fuel Breakdown'!D75:D108,'Fuel Breakdown'!B75:B108, "Bulk Carrier Ships")</f>
        <v>2049220</v>
      </c>
      <c r="E39" s="388">
        <f>SUMIFS('Fuel Breakdown'!H75:H108,'Fuel Breakdown'!$B75:$B108, "Bulk Carrier Ships")</f>
        <v>15562.5</v>
      </c>
      <c r="F39" s="5">
        <f>SUMIFS('Fuel Breakdown'!I75:I108,'Fuel Breakdown'!B75:B108, "Bulk Carrier Ships")</f>
        <v>412560</v>
      </c>
      <c r="G39" s="388">
        <f>SUMIFS('Fuel Breakdown'!M$75:M$108,'Fuel Breakdown'!B$75:B$108, "Bulk Carrier Ships")</f>
        <v>14666.3</v>
      </c>
      <c r="H39" s="5">
        <f>SUMIFS('Fuel Breakdown'!N75:N108,'Fuel Breakdown'!B75:B108, "Bulk Carrier Ships")</f>
        <v>290160</v>
      </c>
      <c r="I39" s="388">
        <f>SUMIFS('Fuel Breakdown'!R$75:R$108,'Fuel Breakdown'!$B75:$B108, "Bulk Carrier Ships")</f>
        <v>17160.830000000002</v>
      </c>
      <c r="J39" s="5">
        <f>SUMIFS('Fuel Breakdown'!S75:S108,'Fuel Breakdown'!B75:B108, "Bulk Carrier Ships")</f>
        <v>158380</v>
      </c>
      <c r="K39" s="388">
        <f>SUMIFS('Fuel Breakdown'!W75:W108,'Fuel Breakdown'!B75:B108, "Bulk Carrier Ships")</f>
        <v>15831</v>
      </c>
      <c r="L39" s="5">
        <f>SUMIFS('Fuel Breakdown'!X75:X108,'Fuel Breakdown'!$B$75:$B$108, "Bulk Carrier Ships")</f>
        <v>163800</v>
      </c>
      <c r="M39" s="388">
        <f>SUMIFS('Fuel Breakdown'!AB75:AB108,'Fuel Breakdown'!$B$75:$B$108, "Bulk Carrier Ships")</f>
        <v>15745.5</v>
      </c>
      <c r="N39" s="5">
        <f>SUMIFS('Fuel Breakdown'!AC75:AC108,'Fuel Breakdown'!$B$75:$B$108, "Bulk Carrier Ships")</f>
        <v>162510</v>
      </c>
      <c r="O39" s="388">
        <f>SUMIFS('Fuel Breakdown'!AG75:AG108,'Fuel Breakdown'!$B$75:$B$108, "Bulk Carrier Ships")</f>
        <v>17521.599999999999</v>
      </c>
      <c r="P39" s="60">
        <v>141380</v>
      </c>
      <c r="Q39" s="381">
        <v>17308.2</v>
      </c>
      <c r="R39" s="23">
        <v>38130</v>
      </c>
      <c r="S39" s="381">
        <v>17920.599999999999</v>
      </c>
      <c r="T39" s="60">
        <v>83080</v>
      </c>
      <c r="U39" s="381">
        <v>16362</v>
      </c>
      <c r="V39" s="60">
        <v>3880</v>
      </c>
      <c r="W39" s="381">
        <v>13578.7</v>
      </c>
      <c r="X39" s="32">
        <v>13430</v>
      </c>
      <c r="Y39" s="374">
        <v>15839.7</v>
      </c>
      <c r="Z39" s="32">
        <v>1300</v>
      </c>
      <c r="AA39" s="374">
        <v>16145.3</v>
      </c>
    </row>
    <row r="40" spans="1:27" ht="16">
      <c r="A40" s="375"/>
      <c r="B40" s="392"/>
      <c r="C40" s="5" t="s">
        <v>164</v>
      </c>
      <c r="D40" s="5">
        <f>SUMIFS('Fuel Breakdown'!E75:E108,'Fuel Breakdown'!B75:B108, "Bulk Carrier Ships")</f>
        <v>3339890</v>
      </c>
      <c r="E40" s="389"/>
      <c r="F40" s="5">
        <f>SUMIFS('Fuel Breakdown'!J75:J108,'Fuel Breakdown'!B75:B108, "Bulk Carrier Ships")</f>
        <v>2844040</v>
      </c>
      <c r="G40" s="389"/>
      <c r="H40" s="5">
        <f>SUMIFS('Fuel Breakdown'!O75:O108,'Fuel Breakdown'!B75:B108, "Bulk Carrier Ships")</f>
        <v>3835980</v>
      </c>
      <c r="I40" s="389"/>
      <c r="J40" s="5">
        <f>SUMIFS('Fuel Breakdown'!T75:T108,'Fuel Breakdown'!B75:B108, "Bulk Carrier Ships")</f>
        <v>3564736</v>
      </c>
      <c r="K40" s="389"/>
      <c r="L40" s="5">
        <f>SUMIFS('Fuel Breakdown'!Y75:Y108,'Fuel Breakdown'!$B$75:$B$108, "Bulk Carrier Ships")</f>
        <v>10161929</v>
      </c>
      <c r="M40" s="389"/>
      <c r="N40" s="5">
        <f>SUMIFS('Fuel Breakdown'!AD75:AD108,'Fuel Breakdown'!$B$75:$B$108, "Bulk Carrier Ships")</f>
        <v>4045830</v>
      </c>
      <c r="O40" s="389"/>
      <c r="P40" s="60">
        <v>3900050</v>
      </c>
      <c r="Q40" s="382"/>
      <c r="R40" s="23">
        <v>4554678</v>
      </c>
      <c r="S40" s="382"/>
      <c r="T40" s="60">
        <v>3928522</v>
      </c>
      <c r="U40" s="382"/>
      <c r="V40" s="60">
        <v>3373390</v>
      </c>
      <c r="W40" s="382"/>
      <c r="X40" s="193">
        <v>3944950</v>
      </c>
      <c r="Y40" s="375"/>
      <c r="Z40" s="193">
        <v>3681164</v>
      </c>
      <c r="AA40" s="375"/>
    </row>
    <row r="41" spans="1:27" ht="16">
      <c r="A41" s="375"/>
      <c r="B41" s="392"/>
      <c r="C41" s="5" t="s">
        <v>173</v>
      </c>
      <c r="D41" s="5">
        <f>SUMIFS('Fuel Breakdown'!F75:F108,'Fuel Breakdown'!B75:B108, "Bulk Carrier Ships")</f>
        <v>0</v>
      </c>
      <c r="E41" s="389"/>
      <c r="F41" s="5">
        <f>SUMIFS('Fuel Breakdown'!K75:K108,'Fuel Breakdown'!B75:B108, "Bulk Carrier Ships")</f>
        <v>0</v>
      </c>
      <c r="G41" s="389"/>
      <c r="H41" s="5">
        <f>SUMIFS('Fuel Breakdown'!P75:P108,'Fuel Breakdown'!B75:B108, "Bulk Carrier Ships")</f>
        <v>0</v>
      </c>
      <c r="I41" s="389"/>
      <c r="J41" s="5">
        <f>SUMIFS('Fuel Breakdown'!U75:U108,'Fuel Breakdown'!B75:B108, "Bulk Carrier Ships")</f>
        <v>0</v>
      </c>
      <c r="K41" s="389"/>
      <c r="L41" s="5">
        <f>SUMIFS('Fuel Breakdown'!Z75:Z108,'Fuel Breakdown'!$B$75:$B$108, "Bulk Carrier Ships")</f>
        <v>0</v>
      </c>
      <c r="M41" s="389"/>
      <c r="N41" s="5">
        <f>SUMIFS('Fuel Breakdown'!AE75:AE108,'Fuel Breakdown'!$B$75:$B$108, "Bulk Carrier Ships")</f>
        <v>0</v>
      </c>
      <c r="O41" s="389"/>
      <c r="P41" s="60">
        <v>2200</v>
      </c>
      <c r="Q41" s="382"/>
      <c r="R41" s="23">
        <v>134636</v>
      </c>
      <c r="S41" s="382"/>
      <c r="T41" s="60">
        <v>137822</v>
      </c>
      <c r="U41" s="382"/>
      <c r="V41" s="60">
        <v>366830</v>
      </c>
      <c r="W41" s="382"/>
      <c r="X41" s="32">
        <v>155880</v>
      </c>
      <c r="Y41" s="375"/>
      <c r="Z41" s="32">
        <v>113330</v>
      </c>
      <c r="AA41" s="375"/>
    </row>
    <row r="42" spans="1:27" ht="16">
      <c r="A42" s="376"/>
      <c r="B42" s="393" t="s">
        <v>63</v>
      </c>
      <c r="C42" s="5" t="s">
        <v>167</v>
      </c>
      <c r="D42" s="5">
        <f>SUMIFS('Fuel Breakdown'!G75:G108,'Fuel Breakdown'!B75:B108, "Bulk Carrier Ships")</f>
        <v>0</v>
      </c>
      <c r="E42" s="390"/>
      <c r="F42" s="5">
        <f>SUMIFS('Fuel Breakdown'!L75:L108,'Fuel Breakdown'!B75:B108, "Bulk Carrier Ships")</f>
        <v>0</v>
      </c>
      <c r="G42" s="390"/>
      <c r="H42" s="5">
        <f>SUMIFS('Fuel Breakdown'!Q75:Q108,'Fuel Breakdown'!B75:B108, "Bulk Carrier Ships")</f>
        <v>0</v>
      </c>
      <c r="I42" s="390"/>
      <c r="J42" s="5">
        <f>SUMIFS('Fuel Breakdown'!V75:V108,'Fuel Breakdown'!B75:B108, "Bulk Carrier Ships")</f>
        <v>0</v>
      </c>
      <c r="K42" s="390"/>
      <c r="L42" s="5">
        <f>SUMIFS('Fuel Breakdown'!AA75:AA108,'Fuel Breakdown'!$B$75:$B$108, "Bulk Carrier Ships")</f>
        <v>0</v>
      </c>
      <c r="M42" s="390"/>
      <c r="N42" s="5">
        <f>SUMIFS('Fuel Breakdown'!AF75:AF108,'Fuel Breakdown'!$B$75:$B$108, "Bulk Carrier Ships")</f>
        <v>0</v>
      </c>
      <c r="O42" s="390"/>
      <c r="P42" s="60">
        <v>0</v>
      </c>
      <c r="Q42" s="383"/>
      <c r="R42" s="23">
        <v>0</v>
      </c>
      <c r="S42" s="383"/>
      <c r="T42" s="60">
        <v>0</v>
      </c>
      <c r="U42" s="383"/>
      <c r="V42" s="60">
        <v>0</v>
      </c>
      <c r="W42" s="383"/>
      <c r="X42" s="32">
        <v>0</v>
      </c>
      <c r="Y42" s="376"/>
      <c r="Z42" s="32">
        <v>0</v>
      </c>
      <c r="AA42" s="376"/>
    </row>
    <row r="43" spans="1:27" ht="16">
      <c r="A43" s="374">
        <v>4</v>
      </c>
      <c r="B43" s="391" t="s">
        <v>64</v>
      </c>
      <c r="C43" s="5" t="s">
        <v>165</v>
      </c>
      <c r="D43" s="5">
        <f>SUMIFS('Fuel Breakdown'!D75:D108,'Fuel Breakdown'!B75:B108, "General Cargo Ship")</f>
        <v>65060</v>
      </c>
      <c r="E43" s="388">
        <f>SUMIFS('Fuel Breakdown'!H75:H108,'Fuel Breakdown'!$B75:$B108, "General Cargo Ship")</f>
        <v>1117.7</v>
      </c>
      <c r="F43" s="5">
        <f>SUMIFS('Fuel Breakdown'!I$75:I$108,'Fuel Breakdown'!B$75:B$108, "General Cargo Ship")</f>
        <v>16300</v>
      </c>
      <c r="G43" s="388">
        <f>SUMIFS('Fuel Breakdown'!M$75:M$108,'Fuel Breakdown'!B$75:B$108, "General Cargo Ship")</f>
        <v>948</v>
      </c>
      <c r="H43" s="5">
        <f>SUMIFS('Fuel Breakdown'!N$75:N$108,'Fuel Breakdown'!B$75:B$108, "General Cargo Ship")</f>
        <v>122600</v>
      </c>
      <c r="I43" s="388">
        <f>SUMIFS('Fuel Breakdown'!R$75:R$108,'Fuel Breakdown'!$B75:$B108, "General Cargo Ship")</f>
        <v>1003</v>
      </c>
      <c r="J43" s="5">
        <f>SUMIFS('Fuel Breakdown'!S75:S108,'Fuel Breakdown'!B75:B108, "General Cargo Ship")</f>
        <v>64050</v>
      </c>
      <c r="K43" s="388">
        <f>SUMIFS('Fuel Breakdown'!W75:W108,'Fuel Breakdown'!B75:B108, "General Cargo Ship")</f>
        <v>1003.7</v>
      </c>
      <c r="L43" s="5">
        <f>SUMIFS('Fuel Breakdown'!X75:X108,'Fuel Breakdown'!$B$75:$B$108, "General Cargo Ship")</f>
        <v>61700</v>
      </c>
      <c r="M43" s="388">
        <f>SUMIFS('Fuel Breakdown'!AB75:AB108,'Fuel Breakdown'!$B$75:$B$108, "General Cargo Ship")</f>
        <v>1134</v>
      </c>
      <c r="N43" s="5">
        <f>SUMIFS('Fuel Breakdown'!AC75:AC108,'Fuel Breakdown'!$B$75:$B$108, "General Cargo Ship")</f>
        <v>54400</v>
      </c>
      <c r="O43" s="388">
        <f>SUMIFS('Fuel Breakdown'!AG75:AG108,'Fuel Breakdown'!$B$75:$B$108, "General Cargo Ship")</f>
        <v>976</v>
      </c>
      <c r="P43" s="60">
        <v>50200</v>
      </c>
      <c r="Q43" s="381">
        <v>922</v>
      </c>
      <c r="R43" s="23">
        <v>0</v>
      </c>
      <c r="S43" s="381">
        <v>957</v>
      </c>
      <c r="T43" s="60">
        <v>0</v>
      </c>
      <c r="U43" s="381">
        <v>828.6</v>
      </c>
      <c r="V43" s="60">
        <v>0</v>
      </c>
      <c r="W43" s="381">
        <v>779.25</v>
      </c>
      <c r="X43" s="32">
        <v>0</v>
      </c>
      <c r="Y43" s="374">
        <v>774</v>
      </c>
      <c r="Z43" s="4">
        <v>0</v>
      </c>
      <c r="AA43" s="374">
        <v>789</v>
      </c>
    </row>
    <row r="44" spans="1:27" ht="16">
      <c r="A44" s="375"/>
      <c r="B44" s="392"/>
      <c r="C44" s="5" t="s">
        <v>164</v>
      </c>
      <c r="D44" s="5">
        <f>SUMIFS('Fuel Breakdown'!E75:E108,'Fuel Breakdown'!B75:B108, "General Cargo Ship")</f>
        <v>238860</v>
      </c>
      <c r="E44" s="389"/>
      <c r="F44" s="5">
        <f>SUMIFS('Fuel Breakdown'!J$75:J$108,'Fuel Breakdown'!B$75:B$108, "General Cargo Ship")</f>
        <v>238860</v>
      </c>
      <c r="G44" s="389"/>
      <c r="H44" s="5">
        <f>SUMIFS('Fuel Breakdown'!O$75:O$108,'Fuel Breakdown'!B$75:B$108, "General Cargo Ship")</f>
        <v>176000</v>
      </c>
      <c r="I44" s="389"/>
      <c r="J44" s="5">
        <f>SUMIFS('Fuel Breakdown'!T75:T108,'Fuel Breakdown'!B75:B108, "General Cargo Ship")</f>
        <v>280000</v>
      </c>
      <c r="K44" s="389"/>
      <c r="L44" s="5">
        <f>SUMIFS('Fuel Breakdown'!Y75:Y108,'Fuel Breakdown'!$B$75:$B$108, "General Cargo Ship")</f>
        <v>162100</v>
      </c>
      <c r="M44" s="389"/>
      <c r="N44" s="5">
        <f>SUMIFS('Fuel Breakdown'!AD75:AD108,'Fuel Breakdown'!$B$75:$B$108, "General Cargo Ship")</f>
        <v>0</v>
      </c>
      <c r="O44" s="389"/>
      <c r="P44" s="60">
        <v>0</v>
      </c>
      <c r="Q44" s="382"/>
      <c r="R44" s="23">
        <v>0</v>
      </c>
      <c r="S44" s="382"/>
      <c r="T44" s="60">
        <v>0</v>
      </c>
      <c r="U44" s="382"/>
      <c r="V44" s="60">
        <v>0</v>
      </c>
      <c r="W44" s="382"/>
      <c r="X44" s="32">
        <v>0</v>
      </c>
      <c r="Y44" s="375"/>
      <c r="Z44" s="4">
        <v>0</v>
      </c>
      <c r="AA44" s="375"/>
    </row>
    <row r="45" spans="1:27" ht="16">
      <c r="A45" s="375"/>
      <c r="B45" s="392"/>
      <c r="C45" s="5" t="s">
        <v>173</v>
      </c>
      <c r="D45" s="5">
        <f>SUMIFS('Fuel Breakdown'!F75:F108,'Fuel Breakdown'!B75:B108, "General Cargo Ship")</f>
        <v>0</v>
      </c>
      <c r="E45" s="389"/>
      <c r="F45" s="5">
        <f>SUMIFS('Fuel Breakdown'!K$75:K$108,'Fuel Breakdown'!B$75:B$108, "General Cargo Ship")</f>
        <v>0</v>
      </c>
      <c r="G45" s="389"/>
      <c r="H45" s="5">
        <f>SUMIFS('Fuel Breakdown'!P$75:P$108,'Fuel Breakdown'!B$75:B$108, "General Cargo Ship")</f>
        <v>0</v>
      </c>
      <c r="I45" s="389"/>
      <c r="J45" s="5">
        <f>SUMIFS('Fuel Breakdown'!U75:U108,'Fuel Breakdown'!B75:B108, "General Cargo Ship")</f>
        <v>0</v>
      </c>
      <c r="K45" s="389"/>
      <c r="L45" s="5">
        <f>SUMIFS('Fuel Breakdown'!Z75:Z108,'Fuel Breakdown'!$B$75:$B$108, "General Cargo Ship")</f>
        <v>0</v>
      </c>
      <c r="M45" s="389"/>
      <c r="N45" s="5">
        <f>SUMIFS('Fuel Breakdown'!AE75:AE108,'Fuel Breakdown'!$B$75:$B$108, "General Cargo Ship")</f>
        <v>0</v>
      </c>
      <c r="O45" s="389"/>
      <c r="P45" s="60">
        <v>0</v>
      </c>
      <c r="Q45" s="382"/>
      <c r="R45" s="23">
        <v>48110</v>
      </c>
      <c r="S45" s="382"/>
      <c r="T45" s="60">
        <v>45270</v>
      </c>
      <c r="U45" s="382"/>
      <c r="V45" s="60">
        <v>36500</v>
      </c>
      <c r="W45" s="382"/>
      <c r="X45" s="32">
        <v>37700</v>
      </c>
      <c r="Y45" s="375"/>
      <c r="Z45" s="4">
        <v>41400</v>
      </c>
      <c r="AA45" s="375"/>
    </row>
    <row r="46" spans="1:27" ht="16">
      <c r="A46" s="376"/>
      <c r="B46" s="393" t="s">
        <v>64</v>
      </c>
      <c r="C46" s="5" t="s">
        <v>167</v>
      </c>
      <c r="D46" s="5">
        <f>SUMIFS('Fuel Breakdown'!G75:G108,'Fuel Breakdown'!B75:B108, "General Cargo Ship")</f>
        <v>0</v>
      </c>
      <c r="E46" s="390"/>
      <c r="F46" s="5">
        <f>SUMIFS('Fuel Breakdown'!L$75:L$108,'Fuel Breakdown'!B$75:B$108, "General Cargo Ship")</f>
        <v>0</v>
      </c>
      <c r="G46" s="390"/>
      <c r="H46" s="5">
        <f>SUMIFS('Fuel Breakdown'!Q$75:Q$108,'Fuel Breakdown'!B$75:B$108, "General Cargo Ship")</f>
        <v>0</v>
      </c>
      <c r="I46" s="390"/>
      <c r="J46" s="5">
        <f>SUMIFS('Fuel Breakdown'!V75:V108,'Fuel Breakdown'!B75:B108, "General Cargo Ship")</f>
        <v>0</v>
      </c>
      <c r="K46" s="390"/>
      <c r="L46" s="5">
        <f>SUMIFS('Fuel Breakdown'!AA75:AA108,'Fuel Breakdown'!$B$75:$B$108, "General Cargo Ship")</f>
        <v>0</v>
      </c>
      <c r="M46" s="390"/>
      <c r="N46" s="5">
        <f>SUMIFS('Fuel Breakdown'!AF75:AF108,'Fuel Breakdown'!$B$75:$B$108, "General Cargo Ship")</f>
        <v>0</v>
      </c>
      <c r="O46" s="390"/>
      <c r="P46" s="60">
        <v>0</v>
      </c>
      <c r="Q46" s="383"/>
      <c r="R46" s="23">
        <v>0</v>
      </c>
      <c r="S46" s="383"/>
      <c r="T46" s="60">
        <v>0</v>
      </c>
      <c r="U46" s="383"/>
      <c r="V46" s="60">
        <v>0</v>
      </c>
      <c r="W46" s="383"/>
      <c r="X46" s="32">
        <v>0</v>
      </c>
      <c r="Y46" s="376"/>
      <c r="Z46" s="4">
        <v>0</v>
      </c>
      <c r="AA46" s="376"/>
    </row>
    <row r="47" spans="1:27" ht="16">
      <c r="A47" s="374">
        <v>5</v>
      </c>
      <c r="B47" s="391" t="s">
        <v>47</v>
      </c>
      <c r="C47" s="5" t="s">
        <v>165</v>
      </c>
      <c r="D47" s="5">
        <f>SUMIFS('Fuel Breakdown'!D75:D108,'Fuel Breakdown'!B75:B108, "RoRo Ship")</f>
        <v>286760</v>
      </c>
      <c r="E47" s="388">
        <f>SUMIFS('Fuel Breakdown'!H75:H108,'Fuel Breakdown'!$B75:$B108, "RoRo Ship")</f>
        <v>4869</v>
      </c>
      <c r="F47" s="5">
        <f>SUMIFS('Fuel Breakdown'!I$75:I$108,'Fuel Breakdown'!B$75:B$108, "RoRo Ship")</f>
        <v>167850</v>
      </c>
      <c r="G47" s="388">
        <f>SUMIFS('Fuel Breakdown'!M$75:M$108,'Fuel Breakdown'!B$75:B$108, "RoRo Ship")</f>
        <v>3259.8</v>
      </c>
      <c r="H47" s="5">
        <f>SUMIFS('Fuel Breakdown'!N$75:N$108,'Fuel Breakdown'!B$75:B$108, "RoRo Ship")</f>
        <v>238100</v>
      </c>
      <c r="I47" s="388">
        <f>SUMIFS('Fuel Breakdown'!R$75:R$108,'Fuel Breakdown'!$B75:$B108, "RoRo Ship")</f>
        <v>7045</v>
      </c>
      <c r="J47" s="5">
        <f>SUMIFS('Fuel Breakdown'!S75:S108,'Fuel Breakdown'!B75:B108, "RoRo Ship")</f>
        <v>47690</v>
      </c>
      <c r="K47" s="388">
        <f>SUMIFS('Fuel Breakdown'!W75:W108,'Fuel Breakdown'!B75:B108, "RoRo Ship")</f>
        <v>6875.7</v>
      </c>
      <c r="L47" s="5">
        <f>SUMIFS('Fuel Breakdown'!X75:X108,'Fuel Breakdown'!$B$75:$B$108, "RoRo Ship")</f>
        <v>350060</v>
      </c>
      <c r="M47" s="388">
        <f>SUMIFS('Fuel Breakdown'!AB75:AB108,'Fuel Breakdown'!$B$75:$B$108, "RoRo Ship")</f>
        <v>7130.3</v>
      </c>
      <c r="N47" s="5">
        <f>SUMIFS('Fuel Breakdown'!AC75:AC108,'Fuel Breakdown'!$B$75:$B$108, "RoRo Ship")</f>
        <v>544770</v>
      </c>
      <c r="O47" s="388">
        <f>SUMIFS('Fuel Breakdown'!AG75:AG108,'Fuel Breakdown'!$B$75:$B$108, "RoRo Ship")</f>
        <v>7646.5</v>
      </c>
      <c r="P47" s="60">
        <v>430080</v>
      </c>
      <c r="Q47" s="381">
        <v>9441.7000000000007</v>
      </c>
      <c r="R47" s="23">
        <v>94800</v>
      </c>
      <c r="S47" s="381">
        <v>10212.700000000001</v>
      </c>
      <c r="T47" s="60">
        <v>497920</v>
      </c>
      <c r="U47" s="381">
        <v>9744.2000000000007</v>
      </c>
      <c r="V47" s="60">
        <v>907290</v>
      </c>
      <c r="W47" s="381">
        <v>9786.1</v>
      </c>
      <c r="X47" s="32">
        <v>993540</v>
      </c>
      <c r="Y47" s="374">
        <v>8231.7999999999993</v>
      </c>
      <c r="Z47" s="32">
        <v>1249900</v>
      </c>
      <c r="AA47" s="374">
        <v>8024.51</v>
      </c>
    </row>
    <row r="48" spans="1:27" ht="16">
      <c r="A48" s="375"/>
      <c r="B48" s="392"/>
      <c r="C48" s="5" t="s">
        <v>164</v>
      </c>
      <c r="D48" s="5">
        <f>SUMIFS('Fuel Breakdown'!E75:E108,'Fuel Breakdown'!B75:B108, "RoRo Ship")</f>
        <v>556160</v>
      </c>
      <c r="E48" s="389"/>
      <c r="F48" s="5">
        <f>SUMIFS('Fuel Breakdown'!J$75:J$108,'Fuel Breakdown'!B$75:B$108, "RoRo Ship")</f>
        <v>1783300</v>
      </c>
      <c r="G48" s="389"/>
      <c r="H48" s="5">
        <f>SUMIFS('Fuel Breakdown'!O$75:O$108,'Fuel Breakdown'!B$75:B$108, "RoRo Ship")</f>
        <v>1299930</v>
      </c>
      <c r="I48" s="389"/>
      <c r="J48" s="5">
        <f>SUMIFS('Fuel Breakdown'!T75:T108,'Fuel Breakdown'!B75:B108, "RoRo Ship")</f>
        <v>1110090</v>
      </c>
      <c r="K48" s="389"/>
      <c r="L48" s="5">
        <f>SUMIFS('Fuel Breakdown'!Y75:Y108,'Fuel Breakdown'!$B$75:$B$108, "RoRo Ship")</f>
        <v>1016270</v>
      </c>
      <c r="M48" s="389"/>
      <c r="N48" s="5">
        <f>SUMIFS('Fuel Breakdown'!AD75:AD108,'Fuel Breakdown'!$B$75:$B$108, "RoRo Ship")</f>
        <v>976050</v>
      </c>
      <c r="O48" s="389"/>
      <c r="P48" s="60">
        <v>1399890</v>
      </c>
      <c r="Q48" s="382"/>
      <c r="R48" s="23">
        <v>2270570</v>
      </c>
      <c r="S48" s="382"/>
      <c r="T48" s="60">
        <v>1469057</v>
      </c>
      <c r="U48" s="382"/>
      <c r="V48" s="60">
        <v>1867240</v>
      </c>
      <c r="W48" s="382"/>
      <c r="X48" s="193">
        <v>1377362</v>
      </c>
      <c r="Y48" s="375"/>
      <c r="Z48" s="193">
        <v>1807490</v>
      </c>
      <c r="AA48" s="375"/>
    </row>
    <row r="49" spans="1:27" ht="16">
      <c r="A49" s="375"/>
      <c r="B49" s="392"/>
      <c r="C49" s="5" t="s">
        <v>173</v>
      </c>
      <c r="D49" s="5">
        <f>SUMIFS('Fuel Breakdown'!F75:F108,'Fuel Breakdown'!B75:B108, "RoRo Ship")</f>
        <v>0</v>
      </c>
      <c r="E49" s="389"/>
      <c r="F49" s="5">
        <f>SUMIFS('Fuel Breakdown'!K$75:K$108,'Fuel Breakdown'!B$75:B$108, "RoRo Ship")</f>
        <v>0</v>
      </c>
      <c r="G49" s="389"/>
      <c r="H49" s="5">
        <f>SUMIFS('Fuel Breakdown'!P$75:P$108,'Fuel Breakdown'!B$75:B$108, "RoRo Ship")</f>
        <v>0</v>
      </c>
      <c r="I49" s="389"/>
      <c r="J49" s="5">
        <f>SUMIFS('Fuel Breakdown'!U75:U108,'Fuel Breakdown'!B75:B108, "RoRo Ship")</f>
        <v>818000</v>
      </c>
      <c r="K49" s="389"/>
      <c r="L49" s="5">
        <f>SUMIFS('Fuel Breakdown'!Z75:Z108,'Fuel Breakdown'!$B$75:$B$108, "RoRo Ship")</f>
        <v>30000</v>
      </c>
      <c r="M49" s="389"/>
      <c r="N49" s="5">
        <f>SUMIFS('Fuel Breakdown'!AE75:AE108,'Fuel Breakdown'!$B$75:$B$108, "RoRo Ship")</f>
        <v>51000</v>
      </c>
      <c r="O49" s="389"/>
      <c r="P49" s="60">
        <v>42380</v>
      </c>
      <c r="Q49" s="382"/>
      <c r="R49" s="23">
        <v>307930</v>
      </c>
      <c r="S49" s="382"/>
      <c r="T49" s="60">
        <v>733323</v>
      </c>
      <c r="U49" s="382"/>
      <c r="V49" s="60">
        <v>394439</v>
      </c>
      <c r="W49" s="382"/>
      <c r="X49" s="193">
        <v>319152</v>
      </c>
      <c r="Y49" s="375"/>
      <c r="Z49" s="193">
        <v>145910</v>
      </c>
      <c r="AA49" s="375"/>
    </row>
    <row r="50" spans="1:27" ht="16">
      <c r="A50" s="376"/>
      <c r="B50" s="393" t="s">
        <v>47</v>
      </c>
      <c r="C50" s="5" t="s">
        <v>167</v>
      </c>
      <c r="D50" s="5">
        <f>SUMIFS('Fuel Breakdown'!G75:G108,'Fuel Breakdown'!B75:B108, "RoRo Ship")</f>
        <v>571400</v>
      </c>
      <c r="E50" s="390"/>
      <c r="F50" s="5">
        <f>SUMIFS('Fuel Breakdown'!L$75:L$108,'Fuel Breakdown'!B$75:B$108, "RoRo Ship")</f>
        <v>950260</v>
      </c>
      <c r="G50" s="390"/>
      <c r="H50" s="5">
        <f>SUMIFS('Fuel Breakdown'!Q$75:Q$108,'Fuel Breakdown'!B$75:B$108, "RoRo Ship")</f>
        <v>2284840</v>
      </c>
      <c r="I50" s="390"/>
      <c r="J50" s="5">
        <f>SUMIFS('Fuel Breakdown'!V75:V108,'Fuel Breakdown'!B75:B108, "RoRo Ship")</f>
        <v>3663600</v>
      </c>
      <c r="K50" s="390"/>
      <c r="L50" s="5">
        <f>SUMIFS('Fuel Breakdown'!AA75:AA108,'Fuel Breakdown'!$B$75:$B$108, "RoRo Ship")</f>
        <v>2629000</v>
      </c>
      <c r="M50" s="390"/>
      <c r="N50" s="5">
        <f>SUMIFS('Fuel Breakdown'!AF75:AF108,'Fuel Breakdown'!$B$75:$B$108, "RoRo Ship")</f>
        <v>3099000</v>
      </c>
      <c r="O50" s="390"/>
      <c r="P50" s="60">
        <v>4499510</v>
      </c>
      <c r="Q50" s="383"/>
      <c r="R50" s="23">
        <v>2678320</v>
      </c>
      <c r="S50" s="383"/>
      <c r="T50" s="60">
        <v>2588750</v>
      </c>
      <c r="U50" s="383"/>
      <c r="V50" s="60">
        <v>2088820</v>
      </c>
      <c r="W50" s="383"/>
      <c r="X50" s="32">
        <v>2636770</v>
      </c>
      <c r="Y50" s="376"/>
      <c r="Z50" s="32">
        <v>994740</v>
      </c>
      <c r="AA50" s="376"/>
    </row>
    <row r="51" spans="1:27" ht="16">
      <c r="A51" s="397" t="s">
        <v>165</v>
      </c>
      <c r="B51" s="398"/>
      <c r="C51" s="399"/>
      <c r="D51" s="5">
        <f>SUMIF(C$31:C$50, "Marine diesel oil", D$31:D$50)</f>
        <v>3401550</v>
      </c>
      <c r="E51" s="388">
        <f>SUM(E31:E50)</f>
        <v>49544.38</v>
      </c>
      <c r="F51" s="5">
        <f>SUMIF(C$31:C$50, "Marine diesel oil", F$31:F$50)</f>
        <v>1161930.6000000001</v>
      </c>
      <c r="G51" s="374">
        <f>SUM(G31:G50)</f>
        <v>45957.89</v>
      </c>
      <c r="H51" s="5">
        <f>SUMIF(C$31:C$50, "Marine diesel oil", H$31:H$50)</f>
        <v>1239010</v>
      </c>
      <c r="I51" s="374">
        <f>SUM(I31:I50)</f>
        <v>53234.880000000005</v>
      </c>
      <c r="J51" s="5">
        <f>SUMIF(C$31:C$50, "Marine diesel oil", J$31:J$50)</f>
        <v>606750</v>
      </c>
      <c r="K51" s="374">
        <f>SUM(K31:K50)</f>
        <v>50091.479999999996</v>
      </c>
      <c r="L51" s="5">
        <f>SUMIF($C$31:$C$50, "Marine diesel oil", L$31:L$50)</f>
        <v>877270</v>
      </c>
      <c r="M51" s="374">
        <f>SUM(M31:M50)</f>
        <v>51984</v>
      </c>
      <c r="N51" s="5">
        <f>SUMIF($C$31:$C$50, "Marine diesel oil", N$31:N$50)</f>
        <v>1391316.0899999999</v>
      </c>
      <c r="O51" s="374">
        <f>SUM(O31:O50)</f>
        <v>53024.61</v>
      </c>
      <c r="P51" s="60">
        <f>SUMIF($C$31:$C$50, "Marine diesel oil", P$31:P$50)</f>
        <v>1202170</v>
      </c>
      <c r="Q51" s="381">
        <v>54478.48</v>
      </c>
      <c r="R51" s="60">
        <f>SUMIF($C$31:$C$50, "Marine diesel oil", R$31:R$50)</f>
        <v>499780</v>
      </c>
      <c r="S51" s="381">
        <f>SUM(S31:S50)</f>
        <v>56574.3</v>
      </c>
      <c r="T51" s="60">
        <f>SUMIF($C$31:$C$50, "Marine diesel oil", T$31:T$50)</f>
        <v>740640</v>
      </c>
      <c r="U51" s="381">
        <f>SUM(U31:U50)</f>
        <v>54036</v>
      </c>
      <c r="V51" s="60">
        <f>SUMIF($C$31:$C$50, "Marine diesel oil", V$31:V$50)</f>
        <v>1271900</v>
      </c>
      <c r="W51" s="381">
        <f>SUM(W31:W50)</f>
        <v>51918.21</v>
      </c>
      <c r="X51" s="32">
        <f>SUMIF($C$31:$C$50, "Marine diesel oil", X$31:X$50)</f>
        <v>1661330</v>
      </c>
      <c r="Y51" s="374">
        <f>SUM(Y31:Y50)</f>
        <v>51355.5</v>
      </c>
      <c r="Z51" s="11">
        <f>SUMIF($C$31:$C$50, "Marine diesel oil", Z$31:Z$50)</f>
        <v>1576800</v>
      </c>
      <c r="AA51" s="374">
        <f>SUM(AA31:AA50)</f>
        <v>51597.909999999996</v>
      </c>
    </row>
    <row r="52" spans="1:27" ht="16">
      <c r="A52" s="340" t="s">
        <v>164</v>
      </c>
      <c r="B52" s="341"/>
      <c r="C52" s="342"/>
      <c r="D52" s="5">
        <f>SUMIF(C$31:C$50, "Very low  sulphur fuel oil", D$31:D$50)</f>
        <v>12295020</v>
      </c>
      <c r="E52" s="389"/>
      <c r="F52" s="5">
        <f>SUMIF(C$31:C$50, "Very low  sulphur fuel oil", F$31:F$50)</f>
        <v>13378300</v>
      </c>
      <c r="G52" s="375"/>
      <c r="H52" s="5">
        <f>SUMIF(C$31:C$50, "Very low  sulphur fuel oil", H$31:H$50)</f>
        <v>12997400</v>
      </c>
      <c r="I52" s="375"/>
      <c r="J52" s="5">
        <f>SUMIF(C$31:C$50, "Very low  sulphur fuel oil", J$31:J$50)</f>
        <v>12949093.17</v>
      </c>
      <c r="K52" s="375"/>
      <c r="L52" s="5">
        <f>SUMIF($C$31:$C$50, "Very low  sulphur fuel oil", L$31:L$50)</f>
        <v>18893339</v>
      </c>
      <c r="M52" s="375"/>
      <c r="N52" s="5">
        <f>SUMIF($C$31:$C$50, "Very low  sulphur fuel oil", N$31:N$50)</f>
        <v>13134920</v>
      </c>
      <c r="O52" s="375"/>
      <c r="P52" s="60">
        <f>SUMIF($C$31:$C$50, "Very low  sulphur fuel oil", P$31:P$50)</f>
        <v>14341050</v>
      </c>
      <c r="Q52" s="382"/>
      <c r="R52" s="60">
        <f>SUMIF($C$31:$C$50, "Very low  sulphur fuel oil", R$31:R$50)</f>
        <v>15014186</v>
      </c>
      <c r="S52" s="382"/>
      <c r="T52" s="60">
        <f>SUMIF($C$31:$C$50, "Very low  sulphur fuel oil", T$31:T$50)</f>
        <v>13540614</v>
      </c>
      <c r="U52" s="382"/>
      <c r="V52" s="60">
        <f>SUMIF($C$31:$C$50, "Very low  sulphur fuel oil", V$31:V$50)</f>
        <v>15001770</v>
      </c>
      <c r="W52" s="382"/>
      <c r="X52" s="32">
        <f>SUMIF($C$31:$C$50, "Very low  sulphur fuel oil", X$31:X$50)</f>
        <v>12920382</v>
      </c>
      <c r="Y52" s="375"/>
      <c r="Z52" s="11">
        <f>SUMIF($C$31:$C$50, "Very low  sulphur fuel oil", Z$31:Z$50)</f>
        <v>13233014</v>
      </c>
      <c r="AA52" s="375"/>
    </row>
    <row r="53" spans="1:27" ht="16">
      <c r="A53" s="343" t="s">
        <v>173</v>
      </c>
      <c r="B53" s="344" t="s">
        <v>173</v>
      </c>
      <c r="C53" s="345" t="s">
        <v>173</v>
      </c>
      <c r="D53" s="5">
        <f>SUMIF(C$31:C$50, "Low  sulphur marine gas oil", D$31:D$50)</f>
        <v>0</v>
      </c>
      <c r="E53" s="389"/>
      <c r="F53" s="5">
        <f>SUMIF(C$31:C$50, "Low  sulphur marine gas oil", F$31:F$50)</f>
        <v>0</v>
      </c>
      <c r="G53" s="375"/>
      <c r="H53" s="5">
        <f>SUMIF(C$31:C$50, "Low  sulphur marine gas oil", H$31:H$50)</f>
        <v>0</v>
      </c>
      <c r="I53" s="375"/>
      <c r="J53" s="5">
        <f>SUMIF(C$31:C$50, "Low  sulphur marine gas oil", J$31:J$50)</f>
        <v>818000</v>
      </c>
      <c r="K53" s="375"/>
      <c r="L53" s="5">
        <f>SUMIF($C$31:$C$50, "Low  sulphur marine gas oil", L$31:L$50)</f>
        <v>30000</v>
      </c>
      <c r="M53" s="375"/>
      <c r="N53" s="5">
        <f>SUMIF($C$31:$C$50, "Low  sulphur marine gas oil", N$31:N$50)</f>
        <v>51000</v>
      </c>
      <c r="O53" s="375"/>
      <c r="P53" s="60">
        <f>SUMIF($C$31:$C$50, "Low  sulphur marine gas oil", P$31:P$50)</f>
        <v>44580</v>
      </c>
      <c r="Q53" s="382"/>
      <c r="R53" s="60">
        <f>SUMIF($C$31:$C$50, "Low  sulphur marine gas oil", R$31:R$50)</f>
        <v>647286</v>
      </c>
      <c r="S53" s="382"/>
      <c r="T53" s="60">
        <f>SUMIF($C$31:$C$50, "Low  sulphur marine gas oil", T$31:T$50)</f>
        <v>1024415</v>
      </c>
      <c r="U53" s="382"/>
      <c r="V53" s="60">
        <f>SUMIF($C$31:$C$50, "Low  sulphur marine gas oil", V$31:V$50)</f>
        <v>900499</v>
      </c>
      <c r="W53" s="382"/>
      <c r="X53" s="32">
        <f>SUMIF($C$31:$C$50, "Low  sulphur marine gas oil", X$31:X$50)</f>
        <v>625982</v>
      </c>
      <c r="Y53" s="375"/>
      <c r="Z53" s="11">
        <f>SUMIF($C$31:$C$50, "Low  sulphur marine gas oil", Z$31:Z$50)</f>
        <v>403150</v>
      </c>
      <c r="AA53" s="375"/>
    </row>
    <row r="54" spans="1:27" ht="30" customHeight="1">
      <c r="A54" s="407" t="s">
        <v>167</v>
      </c>
      <c r="B54" s="408" t="s">
        <v>167</v>
      </c>
      <c r="C54" s="409" t="s">
        <v>167</v>
      </c>
      <c r="D54" s="5">
        <f>SUMIF(C$31:C$50, "High  sulphur fuel oil", D$31:D$50)</f>
        <v>571400</v>
      </c>
      <c r="E54" s="390"/>
      <c r="F54" s="5">
        <f>SUMIF(C$31:C$50, "High  sulphur fuel oil", F$31:F$50)</f>
        <v>950260</v>
      </c>
      <c r="G54" s="376"/>
      <c r="H54" s="5">
        <f>SUMIF(C$31:C$50, "High  sulphur fuel oil", H$31:H$50)</f>
        <v>2284840</v>
      </c>
      <c r="I54" s="376"/>
      <c r="J54" s="5">
        <f>SUMIF(C$31:C$50, "High  sulphur fuel oil", J$31:J$50)</f>
        <v>3663600</v>
      </c>
      <c r="K54" s="376"/>
      <c r="L54" s="5">
        <f>SUMIF($C$31:$C$50, "High  sulphur fuel oil", L$31:L$50)</f>
        <v>2629000</v>
      </c>
      <c r="M54" s="376"/>
      <c r="N54" s="5">
        <f>SUMIF($C$31:$C$50, "High  sulphur fuel oil", N$31:N$50)</f>
        <v>3099000</v>
      </c>
      <c r="O54" s="376"/>
      <c r="P54" s="60">
        <f>SUMIF($C$31:$C$50, "High  sulphur fuel oil", P$31:P$50)</f>
        <v>4499510</v>
      </c>
      <c r="Q54" s="383"/>
      <c r="R54" s="60">
        <f>SUMIF($C$31:$C$50, "High  sulphur fuel oil", R$31:R$50)</f>
        <v>2678320</v>
      </c>
      <c r="S54" s="383"/>
      <c r="T54" s="60">
        <f>SUMIF($C$31:$C$50, "High  sulphur fuel oil", T$31:T$50)</f>
        <v>2588750</v>
      </c>
      <c r="U54" s="383"/>
      <c r="V54" s="60">
        <f>SUMIF($C$31:$C$50, "High  sulphur fuel oil", V$31:V$50)</f>
        <v>2088820</v>
      </c>
      <c r="W54" s="383"/>
      <c r="X54" s="32">
        <f>SUMIF($C$31:$C$50, "High  sulphur fuel oil", X$31:X$50)</f>
        <v>2636770</v>
      </c>
      <c r="Y54" s="376"/>
      <c r="Z54" s="11">
        <f>SUMIF($C$31:$C$50, "High  sulphur fuel oil", Z$31:Z$50)</f>
        <v>994740</v>
      </c>
      <c r="AA54" s="376"/>
    </row>
    <row r="55" spans="1:27" s="132" customFormat="1" ht="30" customHeight="1">
      <c r="A55" s="411" t="s">
        <v>204</v>
      </c>
      <c r="B55" s="412"/>
      <c r="C55" s="413"/>
      <c r="D55" s="186">
        <f>SUM(D51:D54)</f>
        <v>16267970</v>
      </c>
      <c r="E55" s="186">
        <f>E51</f>
        <v>49544.38</v>
      </c>
      <c r="F55" s="186">
        <f t="shared" ref="F55:AA55" si="3">SUM(F51:F54)</f>
        <v>15490490.6</v>
      </c>
      <c r="G55" s="186">
        <f>G51</f>
        <v>45957.89</v>
      </c>
      <c r="H55" s="186">
        <f t="shared" si="3"/>
        <v>16521250</v>
      </c>
      <c r="I55" s="186">
        <f t="shared" si="3"/>
        <v>53234.880000000005</v>
      </c>
      <c r="J55" s="186">
        <f t="shared" si="3"/>
        <v>18037443.170000002</v>
      </c>
      <c r="K55" s="186">
        <f t="shared" si="3"/>
        <v>50091.479999999996</v>
      </c>
      <c r="L55" s="186">
        <f t="shared" si="3"/>
        <v>22429609</v>
      </c>
      <c r="M55" s="186">
        <f t="shared" si="3"/>
        <v>51984</v>
      </c>
      <c r="N55" s="187">
        <f t="shared" si="3"/>
        <v>17676236.09</v>
      </c>
      <c r="O55" s="187">
        <f t="shared" si="3"/>
        <v>53024.61</v>
      </c>
      <c r="P55" s="187">
        <f t="shared" si="3"/>
        <v>20087310</v>
      </c>
      <c r="Q55" s="187">
        <f t="shared" si="3"/>
        <v>54478.48</v>
      </c>
      <c r="R55" s="187">
        <f t="shared" si="3"/>
        <v>18839572</v>
      </c>
      <c r="S55" s="186">
        <f t="shared" si="3"/>
        <v>56574.3</v>
      </c>
      <c r="T55" s="186">
        <f t="shared" si="3"/>
        <v>17894419</v>
      </c>
      <c r="U55" s="186">
        <f t="shared" si="3"/>
        <v>54036</v>
      </c>
      <c r="V55" s="186">
        <f t="shared" si="3"/>
        <v>19262989</v>
      </c>
      <c r="W55" s="186">
        <f t="shared" si="3"/>
        <v>51918.21</v>
      </c>
      <c r="X55" s="131">
        <f t="shared" si="3"/>
        <v>17844464</v>
      </c>
      <c r="Y55" s="131">
        <f t="shared" si="3"/>
        <v>51355.5</v>
      </c>
      <c r="Z55" s="131">
        <f t="shared" si="3"/>
        <v>16207704</v>
      </c>
      <c r="AA55" s="131">
        <f t="shared" si="3"/>
        <v>51597.909999999996</v>
      </c>
    </row>
    <row r="56" spans="1:27" ht="16">
      <c r="A56" s="121"/>
      <c r="B56" s="122"/>
      <c r="C56" s="123"/>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5"/>
    </row>
    <row r="57" spans="1:27" ht="16">
      <c r="A57" s="15"/>
      <c r="B57" s="15"/>
      <c r="C57" s="16"/>
      <c r="D57" s="17"/>
      <c r="E57" s="17"/>
      <c r="F57" s="17"/>
      <c r="G57" s="17"/>
      <c r="H57" s="17"/>
      <c r="I57" s="17"/>
      <c r="J57" s="17"/>
      <c r="K57" s="17"/>
      <c r="L57" s="17"/>
      <c r="M57" s="17"/>
      <c r="N57" s="17"/>
      <c r="O57" s="17"/>
      <c r="P57" s="17"/>
      <c r="Q57" s="17"/>
      <c r="R57" s="17"/>
      <c r="S57" s="17"/>
      <c r="T57" s="17"/>
      <c r="U57" s="17"/>
      <c r="V57" s="17"/>
      <c r="W57" s="17"/>
      <c r="X57" s="17"/>
      <c r="Y57" s="17"/>
      <c r="Z57" s="17"/>
      <c r="AA57" s="17"/>
    </row>
    <row r="58" spans="1:27" ht="16">
      <c r="A58" s="15"/>
      <c r="B58" s="15"/>
      <c r="C58" s="16"/>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35.15" customHeight="1">
      <c r="A59" s="337" t="s">
        <v>242</v>
      </c>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c r="AA59" s="339"/>
    </row>
    <row r="60" spans="1:27" ht="16">
      <c r="A60" s="313" t="s">
        <v>27</v>
      </c>
      <c r="B60" s="313" t="s">
        <v>34</v>
      </c>
      <c r="C60" s="346" t="s">
        <v>50</v>
      </c>
      <c r="D60" s="296">
        <v>45292</v>
      </c>
      <c r="E60" s="297"/>
      <c r="F60" s="296">
        <v>45323</v>
      </c>
      <c r="G60" s="297"/>
      <c r="H60" s="296">
        <v>45352</v>
      </c>
      <c r="I60" s="297"/>
      <c r="J60" s="296">
        <v>45383</v>
      </c>
      <c r="K60" s="297"/>
      <c r="L60" s="296">
        <v>45413</v>
      </c>
      <c r="M60" s="297"/>
      <c r="N60" s="296">
        <v>45444</v>
      </c>
      <c r="O60" s="297"/>
      <c r="P60" s="296">
        <v>45474</v>
      </c>
      <c r="Q60" s="297"/>
      <c r="R60" s="296">
        <v>45505</v>
      </c>
      <c r="S60" s="297"/>
      <c r="T60" s="296">
        <v>45536</v>
      </c>
      <c r="U60" s="297"/>
      <c r="V60" s="296">
        <v>45566</v>
      </c>
      <c r="W60" s="297"/>
      <c r="X60" s="296">
        <v>45597</v>
      </c>
      <c r="Y60" s="297"/>
      <c r="Z60" s="296">
        <v>45627</v>
      </c>
      <c r="AA60" s="297"/>
    </row>
    <row r="61" spans="1:27" ht="16">
      <c r="A61" s="314"/>
      <c r="B61" s="314"/>
      <c r="C61" s="347"/>
      <c r="D61" s="3" t="s">
        <v>97</v>
      </c>
      <c r="E61" s="3" t="s">
        <v>32</v>
      </c>
      <c r="F61" s="3" t="s">
        <v>97</v>
      </c>
      <c r="G61" s="3" t="s">
        <v>32</v>
      </c>
      <c r="H61" s="3" t="s">
        <v>97</v>
      </c>
      <c r="I61" s="3" t="s">
        <v>32</v>
      </c>
      <c r="J61" s="3" t="s">
        <v>97</v>
      </c>
      <c r="K61" s="3" t="s">
        <v>32</v>
      </c>
      <c r="L61" s="3" t="s">
        <v>97</v>
      </c>
      <c r="M61" s="3" t="s">
        <v>32</v>
      </c>
      <c r="N61" s="3" t="s">
        <v>97</v>
      </c>
      <c r="O61" s="3" t="s">
        <v>32</v>
      </c>
      <c r="P61" s="3" t="s">
        <v>97</v>
      </c>
      <c r="Q61" s="3" t="s">
        <v>32</v>
      </c>
      <c r="R61" s="3" t="s">
        <v>97</v>
      </c>
      <c r="S61" s="3" t="s">
        <v>32</v>
      </c>
      <c r="T61" s="3" t="s">
        <v>97</v>
      </c>
      <c r="U61" s="3" t="s">
        <v>32</v>
      </c>
      <c r="V61" s="3" t="s">
        <v>97</v>
      </c>
      <c r="W61" s="3" t="s">
        <v>32</v>
      </c>
      <c r="X61" s="3" t="s">
        <v>97</v>
      </c>
      <c r="Y61" s="3" t="s">
        <v>32</v>
      </c>
      <c r="Z61" s="3" t="s">
        <v>97</v>
      </c>
      <c r="AA61" s="3" t="s">
        <v>32</v>
      </c>
    </row>
    <row r="62" spans="1:27" ht="16">
      <c r="A62" s="118">
        <v>1</v>
      </c>
      <c r="B62" s="119" t="s">
        <v>65</v>
      </c>
      <c r="C62" s="5" t="s">
        <v>30</v>
      </c>
      <c r="D62" s="26">
        <f>'Fuel Breakdown'!E$115</f>
        <v>265853</v>
      </c>
      <c r="E62" s="26">
        <f>'Fuel Breakdown'!F$115</f>
        <v>1753</v>
      </c>
      <c r="F62" s="26">
        <f>'Fuel Breakdown'!G$115</f>
        <v>179024</v>
      </c>
      <c r="G62" s="26">
        <f>'Fuel Breakdown'!H$115</f>
        <v>1376</v>
      </c>
      <c r="H62" s="26">
        <f>'Fuel Breakdown'!I$115</f>
        <v>229024</v>
      </c>
      <c r="I62" s="26">
        <f>'Fuel Breakdown'!J$115</f>
        <v>1520</v>
      </c>
      <c r="J62" s="26">
        <f>'Fuel Breakdown'!K$115</f>
        <v>285487</v>
      </c>
      <c r="K62" s="26">
        <f>'Fuel Breakdown'!L$115</f>
        <v>1729</v>
      </c>
      <c r="L62" s="26">
        <f>'Fuel Breakdown'!M$115</f>
        <v>253902</v>
      </c>
      <c r="M62" s="26">
        <f>'Fuel Breakdown'!N$115</f>
        <v>1406</v>
      </c>
      <c r="N62" s="26">
        <f>'Fuel Breakdown'!O$115</f>
        <v>253170</v>
      </c>
      <c r="O62" s="26">
        <f>'Fuel Breakdown'!P$115</f>
        <v>1770</v>
      </c>
      <c r="P62" s="26">
        <f>'Fuel Breakdown'!Q$115</f>
        <v>258100</v>
      </c>
      <c r="Q62" s="26">
        <f>'Fuel Breakdown'!R$115</f>
        <v>1718</v>
      </c>
      <c r="R62" s="26">
        <f>'Fuel Breakdown'!S$115</f>
        <v>236585</v>
      </c>
      <c r="S62" s="26">
        <f>'Fuel Breakdown'!T$115</f>
        <v>1483</v>
      </c>
      <c r="T62" s="26">
        <f>'Fuel Breakdown'!U$115</f>
        <v>268414</v>
      </c>
      <c r="U62" s="26">
        <f>'Fuel Breakdown'!V$115</f>
        <v>1576</v>
      </c>
      <c r="V62" s="26">
        <f>'Fuel Breakdown'!W$115</f>
        <v>255365</v>
      </c>
      <c r="W62" s="26">
        <f>'Fuel Breakdown'!X$115</f>
        <v>1697</v>
      </c>
      <c r="X62" s="26">
        <f>'Fuel Breakdown'!Y$115</f>
        <v>213658</v>
      </c>
      <c r="Y62" s="26">
        <f>'Fuel Breakdown'!Z$115</f>
        <v>1332</v>
      </c>
      <c r="Z62" s="26">
        <f>'Fuel Breakdown'!AA$115</f>
        <v>300853</v>
      </c>
      <c r="AA62" s="26">
        <f>'Fuel Breakdown'!AB$115</f>
        <v>1947</v>
      </c>
    </row>
    <row r="63" spans="1:27" ht="16">
      <c r="A63" s="118">
        <v>2</v>
      </c>
      <c r="B63" s="119" t="s">
        <v>101</v>
      </c>
      <c r="C63" s="5" t="s">
        <v>30</v>
      </c>
      <c r="D63" s="26">
        <f>SUM('Fuel Breakdown'!E116:E118)</f>
        <v>533400.53</v>
      </c>
      <c r="E63" s="26">
        <f>SUM('Fuel Breakdown'!F116:F118)</f>
        <v>5933</v>
      </c>
      <c r="F63" s="26">
        <f>SUM('Fuel Breakdown'!G116:G118)</f>
        <v>305526.88</v>
      </c>
      <c r="G63" s="26">
        <f>SUM('Fuel Breakdown'!H116:H118)</f>
        <v>3967</v>
      </c>
      <c r="H63" s="26">
        <f>SUM('Fuel Breakdown'!I116:I118)</f>
        <v>311088.67000000004</v>
      </c>
      <c r="I63" s="26">
        <f>SUM('Fuel Breakdown'!J116:J118)</f>
        <v>3776</v>
      </c>
      <c r="J63" s="26">
        <f>SUM('Fuel Breakdown'!K116:K118)</f>
        <v>325761.8</v>
      </c>
      <c r="K63" s="26">
        <f>SUM('Fuel Breakdown'!L116:L118)</f>
        <v>4041</v>
      </c>
      <c r="L63" s="26">
        <f>SUM('Fuel Breakdown'!M116:M118)</f>
        <v>207932.31</v>
      </c>
      <c r="M63" s="26">
        <f>SUM('Fuel Breakdown'!N116:N118)</f>
        <v>2756</v>
      </c>
      <c r="N63" s="26">
        <f>SUM('Fuel Breakdown'!O116:O118)</f>
        <v>318341</v>
      </c>
      <c r="O63" s="26">
        <f>SUM('Fuel Breakdown'!P116:P118)</f>
        <v>4425</v>
      </c>
      <c r="P63" s="26">
        <f>SUM('Fuel Breakdown'!Q116:Q118)</f>
        <v>412890</v>
      </c>
      <c r="Q63" s="26">
        <f>SUM('Fuel Breakdown'!R116:R118)</f>
        <v>5201</v>
      </c>
      <c r="R63" s="26">
        <f>SUM('Fuel Breakdown'!S116:S118)</f>
        <v>264445.90000000002</v>
      </c>
      <c r="S63" s="26">
        <f>SUM('Fuel Breakdown'!T116:T118)</f>
        <v>3607</v>
      </c>
      <c r="T63" s="26">
        <f>SUM('Fuel Breakdown'!U116:U118)</f>
        <v>334963.89</v>
      </c>
      <c r="U63" s="26">
        <f>SUM('Fuel Breakdown'!V116:V118)</f>
        <v>4269</v>
      </c>
      <c r="V63" s="26">
        <f>SUM('Fuel Breakdown'!W116:W118)</f>
        <v>253979</v>
      </c>
      <c r="W63" s="26">
        <f>SUM('Fuel Breakdown'!X116:X118)</f>
        <v>4604</v>
      </c>
      <c r="X63" s="26">
        <f>SUM('Fuel Breakdown'!Y116:Y118)</f>
        <v>223061</v>
      </c>
      <c r="Y63" s="26">
        <f>SUM('Fuel Breakdown'!Z116:Z118)</f>
        <v>3955</v>
      </c>
      <c r="Z63" s="26">
        <f>SUM('Fuel Breakdown'!AA116:AA118)</f>
        <v>446290.77</v>
      </c>
      <c r="AA63" s="26">
        <f>SUM('Fuel Breakdown'!AB116:AB118)</f>
        <v>5496</v>
      </c>
    </row>
    <row r="64" spans="1:27" ht="16">
      <c r="A64" s="340" t="s">
        <v>52</v>
      </c>
      <c r="B64" s="341"/>
      <c r="C64" s="342"/>
      <c r="D64" s="26">
        <f>SUM(D62:D63)</f>
        <v>799253.53</v>
      </c>
      <c r="E64" s="26">
        <f t="shared" ref="E64:AA64" si="4">SUM(E62:E63)</f>
        <v>7686</v>
      </c>
      <c r="F64" s="26">
        <f t="shared" si="4"/>
        <v>484550.88</v>
      </c>
      <c r="G64" s="26">
        <f t="shared" si="4"/>
        <v>5343</v>
      </c>
      <c r="H64" s="26">
        <f t="shared" si="4"/>
        <v>540112.67000000004</v>
      </c>
      <c r="I64" s="26">
        <f t="shared" si="4"/>
        <v>5296</v>
      </c>
      <c r="J64" s="26">
        <f t="shared" si="4"/>
        <v>611248.80000000005</v>
      </c>
      <c r="K64" s="26">
        <f t="shared" si="4"/>
        <v>5770</v>
      </c>
      <c r="L64" s="26">
        <f t="shared" si="4"/>
        <v>461834.31</v>
      </c>
      <c r="M64" s="26">
        <f t="shared" si="4"/>
        <v>4162</v>
      </c>
      <c r="N64" s="26">
        <f t="shared" si="4"/>
        <v>571511</v>
      </c>
      <c r="O64" s="26">
        <f t="shared" si="4"/>
        <v>6195</v>
      </c>
      <c r="P64" s="26">
        <f t="shared" si="4"/>
        <v>670990</v>
      </c>
      <c r="Q64" s="26">
        <f t="shared" si="4"/>
        <v>6919</v>
      </c>
      <c r="R64" s="26">
        <f t="shared" si="4"/>
        <v>501030.9</v>
      </c>
      <c r="S64" s="26">
        <f t="shared" si="4"/>
        <v>5090</v>
      </c>
      <c r="T64" s="26">
        <f t="shared" si="4"/>
        <v>603377.89</v>
      </c>
      <c r="U64" s="26">
        <f t="shared" si="4"/>
        <v>5845</v>
      </c>
      <c r="V64" s="26">
        <f t="shared" si="4"/>
        <v>509344</v>
      </c>
      <c r="W64" s="26">
        <f t="shared" si="4"/>
        <v>6301</v>
      </c>
      <c r="X64" s="26">
        <f t="shared" si="4"/>
        <v>436719</v>
      </c>
      <c r="Y64" s="26">
        <f t="shared" si="4"/>
        <v>5287</v>
      </c>
      <c r="Z64" s="26">
        <f t="shared" si="4"/>
        <v>747143.77</v>
      </c>
      <c r="AA64" s="26">
        <f t="shared" si="4"/>
        <v>7443</v>
      </c>
    </row>
    <row r="65" spans="1:27" ht="30" customHeight="1">
      <c r="A65" s="311" t="s">
        <v>210</v>
      </c>
      <c r="B65" s="312"/>
      <c r="C65" s="317"/>
      <c r="D65" s="25">
        <f t="shared" ref="D65:AA65" si="5">SUM(D64:D64)</f>
        <v>799253.53</v>
      </c>
      <c r="E65" s="25">
        <f t="shared" si="5"/>
        <v>7686</v>
      </c>
      <c r="F65" s="25">
        <f t="shared" si="5"/>
        <v>484550.88</v>
      </c>
      <c r="G65" s="25">
        <f t="shared" si="5"/>
        <v>5343</v>
      </c>
      <c r="H65" s="25">
        <f t="shared" si="5"/>
        <v>540112.67000000004</v>
      </c>
      <c r="I65" s="25">
        <f t="shared" si="5"/>
        <v>5296</v>
      </c>
      <c r="J65" s="25">
        <f t="shared" si="5"/>
        <v>611248.80000000005</v>
      </c>
      <c r="K65" s="25">
        <f t="shared" si="5"/>
        <v>5770</v>
      </c>
      <c r="L65" s="25">
        <f t="shared" si="5"/>
        <v>461834.31</v>
      </c>
      <c r="M65" s="25">
        <f t="shared" si="5"/>
        <v>4162</v>
      </c>
      <c r="N65" s="25">
        <f t="shared" si="5"/>
        <v>571511</v>
      </c>
      <c r="O65" s="25">
        <f t="shared" si="5"/>
        <v>6195</v>
      </c>
      <c r="P65" s="25">
        <f t="shared" si="5"/>
        <v>670990</v>
      </c>
      <c r="Q65" s="25">
        <f t="shared" si="5"/>
        <v>6919</v>
      </c>
      <c r="R65" s="25">
        <f t="shared" si="5"/>
        <v>501030.9</v>
      </c>
      <c r="S65" s="25">
        <f t="shared" si="5"/>
        <v>5090</v>
      </c>
      <c r="T65" s="25">
        <f t="shared" si="5"/>
        <v>603377.89</v>
      </c>
      <c r="U65" s="25">
        <f t="shared" si="5"/>
        <v>5845</v>
      </c>
      <c r="V65" s="25">
        <f t="shared" si="5"/>
        <v>509344</v>
      </c>
      <c r="W65" s="25">
        <f t="shared" si="5"/>
        <v>6301</v>
      </c>
      <c r="X65" s="25">
        <f t="shared" si="5"/>
        <v>436719</v>
      </c>
      <c r="Y65" s="25">
        <f t="shared" si="5"/>
        <v>5287</v>
      </c>
      <c r="Z65" s="25">
        <f t="shared" si="5"/>
        <v>747143.77</v>
      </c>
      <c r="AA65" s="25">
        <f t="shared" si="5"/>
        <v>7443</v>
      </c>
    </row>
    <row r="66" spans="1:27" ht="16">
      <c r="A66" s="15"/>
      <c r="B66" s="15"/>
      <c r="C66" s="16"/>
      <c r="D66" s="17"/>
      <c r="E66" s="17"/>
      <c r="F66" s="17"/>
      <c r="G66" s="17"/>
      <c r="H66" s="17"/>
      <c r="I66" s="17"/>
      <c r="J66" s="17"/>
      <c r="K66" s="17"/>
      <c r="L66" s="17"/>
      <c r="M66" s="17"/>
      <c r="N66" s="17"/>
      <c r="O66" s="17"/>
      <c r="P66" s="17"/>
      <c r="Q66" s="17"/>
      <c r="R66" s="17"/>
      <c r="S66" s="17"/>
      <c r="T66" s="17"/>
      <c r="U66" s="17"/>
      <c r="V66" s="17"/>
      <c r="W66" s="17"/>
      <c r="X66" s="17"/>
      <c r="Y66" s="17"/>
      <c r="Z66" s="17"/>
      <c r="AA66" s="17"/>
    </row>
    <row r="67" spans="1:27" ht="16">
      <c r="A67" s="15"/>
      <c r="B67" s="15"/>
      <c r="C67" s="16"/>
      <c r="D67" s="17"/>
      <c r="E67" s="17"/>
      <c r="F67" s="17"/>
      <c r="G67" s="17"/>
      <c r="H67" s="17"/>
      <c r="I67" s="17"/>
      <c r="J67" s="17"/>
      <c r="K67" s="17"/>
      <c r="L67" s="17"/>
      <c r="M67" s="17"/>
      <c r="N67" s="17"/>
      <c r="O67" s="17"/>
      <c r="P67" s="17"/>
      <c r="Q67" s="17"/>
      <c r="R67" s="17"/>
      <c r="S67" s="17"/>
      <c r="T67" s="17"/>
      <c r="U67" s="17"/>
      <c r="V67" s="17"/>
      <c r="W67" s="17"/>
      <c r="X67" s="17"/>
      <c r="Y67" s="17"/>
      <c r="Z67" s="17"/>
      <c r="AA67" s="17"/>
    </row>
    <row r="68" spans="1:27" ht="16">
      <c r="A68" s="15"/>
      <c r="B68" s="15"/>
      <c r="C68" s="16"/>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ht="35.15" customHeight="1">
      <c r="A69" s="403" t="s">
        <v>244</v>
      </c>
      <c r="B69" s="403"/>
      <c r="C69" s="403"/>
      <c r="D69" s="403"/>
      <c r="E69" s="403"/>
      <c r="F69" s="403"/>
      <c r="G69" s="403"/>
      <c r="H69" s="403"/>
      <c r="I69" s="403"/>
      <c r="J69" s="403"/>
      <c r="K69" s="403"/>
      <c r="L69" s="403"/>
      <c r="M69" s="403"/>
      <c r="N69" s="403"/>
      <c r="O69" s="403"/>
      <c r="P69" s="403"/>
      <c r="Q69" s="403"/>
      <c r="R69" s="403"/>
      <c r="S69" s="403"/>
      <c r="T69" s="403"/>
      <c r="U69" s="403"/>
      <c r="V69" s="403"/>
      <c r="W69" s="403"/>
      <c r="X69" s="403"/>
      <c r="Y69" s="403"/>
      <c r="Z69" s="403"/>
      <c r="AA69" s="403"/>
    </row>
    <row r="70" spans="1:27" customFormat="1" ht="16">
      <c r="A70" s="313" t="s">
        <v>27</v>
      </c>
      <c r="B70" s="313" t="s">
        <v>34</v>
      </c>
      <c r="C70" s="346" t="s">
        <v>50</v>
      </c>
      <c r="D70" s="296">
        <v>45292</v>
      </c>
      <c r="E70" s="297"/>
      <c r="F70" s="296">
        <v>45323</v>
      </c>
      <c r="G70" s="297"/>
      <c r="H70" s="296">
        <v>45352</v>
      </c>
      <c r="I70" s="297"/>
      <c r="J70" s="296">
        <v>45383</v>
      </c>
      <c r="K70" s="297"/>
      <c r="L70" s="296">
        <v>45413</v>
      </c>
      <c r="M70" s="297"/>
      <c r="N70" s="296">
        <v>45444</v>
      </c>
      <c r="O70" s="297"/>
      <c r="P70" s="296">
        <v>45474</v>
      </c>
      <c r="Q70" s="297"/>
      <c r="R70" s="296">
        <v>45505</v>
      </c>
      <c r="S70" s="297"/>
      <c r="T70" s="296">
        <v>45536</v>
      </c>
      <c r="U70" s="297"/>
      <c r="V70" s="296">
        <v>45566</v>
      </c>
      <c r="W70" s="297"/>
      <c r="X70" s="296">
        <v>45597</v>
      </c>
      <c r="Y70" s="297"/>
      <c r="Z70" s="296">
        <v>45627</v>
      </c>
      <c r="AA70" s="297"/>
    </row>
    <row r="71" spans="1:27" customFormat="1" ht="23.25" customHeight="1">
      <c r="A71" s="314"/>
      <c r="B71" s="366"/>
      <c r="C71" s="347"/>
      <c r="D71" s="3" t="s">
        <v>97</v>
      </c>
      <c r="E71" s="3" t="s">
        <v>32</v>
      </c>
      <c r="F71" s="3" t="s">
        <v>97</v>
      </c>
      <c r="G71" s="3" t="s">
        <v>32</v>
      </c>
      <c r="H71" s="3" t="s">
        <v>97</v>
      </c>
      <c r="I71" s="3" t="s">
        <v>32</v>
      </c>
      <c r="J71" s="3" t="s">
        <v>97</v>
      </c>
      <c r="K71" s="3" t="s">
        <v>32</v>
      </c>
      <c r="L71" s="3" t="s">
        <v>97</v>
      </c>
      <c r="M71" s="3" t="s">
        <v>32</v>
      </c>
      <c r="N71" s="3" t="s">
        <v>97</v>
      </c>
      <c r="O71" s="3" t="s">
        <v>32</v>
      </c>
      <c r="P71" s="3" t="s">
        <v>97</v>
      </c>
      <c r="Q71" s="3" t="s">
        <v>32</v>
      </c>
      <c r="R71" s="3" t="s">
        <v>97</v>
      </c>
      <c r="S71" s="3" t="s">
        <v>32</v>
      </c>
      <c r="T71" s="3" t="s">
        <v>97</v>
      </c>
      <c r="U71" s="3" t="s">
        <v>32</v>
      </c>
      <c r="V71" s="3" t="s">
        <v>97</v>
      </c>
      <c r="W71" s="3" t="s">
        <v>32</v>
      </c>
      <c r="X71" s="3" t="s">
        <v>97</v>
      </c>
      <c r="Y71" s="3" t="s">
        <v>32</v>
      </c>
      <c r="Z71" s="3" t="s">
        <v>97</v>
      </c>
      <c r="AA71" s="3" t="s">
        <v>32</v>
      </c>
    </row>
    <row r="72" spans="1:27" customFormat="1" ht="16">
      <c r="A72" s="374">
        <v>1</v>
      </c>
      <c r="B72" s="404" t="s">
        <v>36</v>
      </c>
      <c r="C72" s="5" t="s">
        <v>29</v>
      </c>
      <c r="D72" s="5">
        <f>SUMIFS('Fuel Breakdown'!$D$127:$D$137,'Fuel Breakdown'!$B$127:$B$137, "Landing Craft")</f>
        <v>0</v>
      </c>
      <c r="E72" s="388">
        <f>SUMIFS('Fuel Breakdown'!$G$127:$G$137,'Fuel Breakdown'!$B$127:$B$137, "Landing Craft")</f>
        <v>290.73599999999999</v>
      </c>
      <c r="F72" s="5">
        <f>SUMIFS('Fuel Breakdown'!$H$127:$H$137,'Fuel Breakdown'!$B$127:$B$137, "Landing Craft")</f>
        <v>0</v>
      </c>
      <c r="G72" s="388">
        <f>SUMIFS('Fuel Breakdown'!$K$127:$K$137,'Fuel Breakdown'!$B$127:$B$137, "Landing Craft")</f>
        <v>1020</v>
      </c>
      <c r="H72" s="5">
        <f>SUMIFS('Fuel Breakdown'!$L$127:$L$137,'Fuel Breakdown'!$B$127:$B$137, "Landing Craft")</f>
        <v>0</v>
      </c>
      <c r="I72" s="388">
        <f>SUMIFS('Fuel Breakdown'!$O$127:$O$137,'Fuel Breakdown'!$B$127:$B$137, "Landing Craft")</f>
        <v>961</v>
      </c>
      <c r="J72" s="5">
        <f>SUMIFS('Fuel Breakdown'!$P$127:$P$137,'Fuel Breakdown'!$B$127:$B$137, "Landing Craft")</f>
        <v>0</v>
      </c>
      <c r="K72" s="388">
        <f>SUMIFS('Fuel Breakdown'!$S$127:$S$137,'Fuel Breakdown'!$B$127:$B$137, "Landing Craft")</f>
        <v>1020</v>
      </c>
      <c r="L72" s="5">
        <f>SUMIFS('Fuel Breakdown'!$T$127:$T$137,'Fuel Breakdown'!$B$127:$B$137, "Landing Craft")</f>
        <v>0</v>
      </c>
      <c r="M72" s="388">
        <f>SUMIFS('Fuel Breakdown'!$W$127:$W$137,'Fuel Breakdown'!$B$127:$B$137, "Landing Craft")</f>
        <v>976</v>
      </c>
      <c r="N72" s="5">
        <f>SUMIFS('Fuel Breakdown'!$X$127:$X$137,'Fuel Breakdown'!$B$127:$B$137, "Landing Craft")</f>
        <v>0</v>
      </c>
      <c r="O72" s="388">
        <f>SUMIFS('Fuel Breakdown'!$AA$127:$AA$137,'Fuel Breakdown'!$B$127:$B$137, "Landing Craft")</f>
        <v>1049</v>
      </c>
      <c r="P72" s="23">
        <v>0</v>
      </c>
      <c r="Q72" s="381">
        <v>1192</v>
      </c>
      <c r="R72" s="60">
        <v>0</v>
      </c>
      <c r="S72" s="381">
        <v>1212</v>
      </c>
      <c r="T72" s="60">
        <v>0</v>
      </c>
      <c r="U72" s="381">
        <v>1053</v>
      </c>
      <c r="V72" s="23">
        <v>0</v>
      </c>
      <c r="W72" s="381">
        <v>1024</v>
      </c>
      <c r="X72" s="32">
        <v>0</v>
      </c>
      <c r="Y72" s="374">
        <v>1053</v>
      </c>
      <c r="Z72" s="32">
        <v>0</v>
      </c>
      <c r="AA72" s="374">
        <v>1033</v>
      </c>
    </row>
    <row r="73" spans="1:27" customFormat="1" ht="30" customHeight="1">
      <c r="A73" s="375"/>
      <c r="B73" s="405"/>
      <c r="C73" s="5" t="s">
        <v>165</v>
      </c>
      <c r="D73" s="5">
        <f>SUMIFS('Fuel Breakdown'!$E$127:$E$137,'Fuel Breakdown'!$B$127:$B$137, "Landing Craft")</f>
        <v>58864</v>
      </c>
      <c r="E73" s="389"/>
      <c r="F73" s="5">
        <f>SUMIFS('Fuel Breakdown'!$I$127:$I$137,'Fuel Breakdown'!$B$127:$B$137, "Landing Craft")</f>
        <v>55771</v>
      </c>
      <c r="G73" s="389"/>
      <c r="H73" s="5">
        <f>SUMIFS('Fuel Breakdown'!$M$127:$M$137,'Fuel Breakdown'!$B$127:$B$137, "Landing Craft")</f>
        <v>52220</v>
      </c>
      <c r="I73" s="389"/>
      <c r="J73" s="5">
        <f>SUMIFS('Fuel Breakdown'!$Q$127:$Q$137,'Fuel Breakdown'!$B$127:$B$137, "Landing Craft")</f>
        <v>54265</v>
      </c>
      <c r="K73" s="389"/>
      <c r="L73" s="5">
        <f>SUMIFS('Fuel Breakdown'!$U$127:$U$137,'Fuel Breakdown'!$B$127:$B$137, "Landing Craft")</f>
        <v>52813</v>
      </c>
      <c r="M73" s="389"/>
      <c r="N73" s="5">
        <f>SUMIFS('Fuel Breakdown'!$Y$127:$Y$137,'Fuel Breakdown'!$B$127:$B$137, "Landing Craft")</f>
        <v>60760</v>
      </c>
      <c r="O73" s="389"/>
      <c r="P73" s="23">
        <v>55430</v>
      </c>
      <c r="Q73" s="382"/>
      <c r="R73" s="60">
        <v>56610</v>
      </c>
      <c r="S73" s="382"/>
      <c r="T73" s="60">
        <v>57310</v>
      </c>
      <c r="U73" s="382"/>
      <c r="V73" s="23">
        <v>54720</v>
      </c>
      <c r="W73" s="382"/>
      <c r="X73" s="32">
        <v>60310</v>
      </c>
      <c r="Y73" s="375"/>
      <c r="Z73" s="32">
        <v>61590</v>
      </c>
      <c r="AA73" s="375"/>
    </row>
    <row r="74" spans="1:27" customFormat="1" ht="30" customHeight="1">
      <c r="A74" s="375"/>
      <c r="B74" s="405"/>
      <c r="C74" s="5" t="s">
        <v>164</v>
      </c>
      <c r="D74" s="5">
        <f>SUMIFS('Fuel Breakdown'!$F$127:$F$137,'Fuel Breakdown'!$B$127:$B$137, "Landing Craft")</f>
        <v>0</v>
      </c>
      <c r="E74" s="389"/>
      <c r="F74" s="5">
        <f>SUMIFS('Fuel Breakdown'!$J$127:$J$137,'Fuel Breakdown'!$B$127:$B$137, "Landing Craft")</f>
        <v>0</v>
      </c>
      <c r="G74" s="389"/>
      <c r="H74" s="5">
        <f>SUMIFS('Fuel Breakdown'!$N$127:$N$137,'Fuel Breakdown'!$B$127:$B$137, "Landing Craft")</f>
        <v>0</v>
      </c>
      <c r="I74" s="389"/>
      <c r="J74" s="5">
        <f>SUMIFS('Fuel Breakdown'!$R$127:$R$137,'Fuel Breakdown'!$B$127:$B$137, "Landing Craft")</f>
        <v>0</v>
      </c>
      <c r="K74" s="389"/>
      <c r="L74" s="5">
        <f>SUMIFS('Fuel Breakdown'!$V$127:$V$137,'Fuel Breakdown'!$B$127:$B$137, "Landing Craft")</f>
        <v>0</v>
      </c>
      <c r="M74" s="389"/>
      <c r="N74" s="5">
        <f>SUMIFS('Fuel Breakdown'!$Z$127:$Z$137,'Fuel Breakdown'!$B$127:$B$137, "Landing Craft")</f>
        <v>0</v>
      </c>
      <c r="O74" s="389"/>
      <c r="P74" s="23">
        <v>0</v>
      </c>
      <c r="Q74" s="383"/>
      <c r="R74" s="60">
        <v>0</v>
      </c>
      <c r="S74" s="383"/>
      <c r="T74" s="60">
        <v>0</v>
      </c>
      <c r="U74" s="383"/>
      <c r="V74" s="23">
        <v>0</v>
      </c>
      <c r="W74" s="383"/>
      <c r="X74" s="32">
        <v>0</v>
      </c>
      <c r="Y74" s="376"/>
      <c r="Z74" s="32">
        <v>0</v>
      </c>
      <c r="AA74" s="376"/>
    </row>
    <row r="75" spans="1:27" customFormat="1" ht="30" customHeight="1">
      <c r="A75" s="374">
        <v>2</v>
      </c>
      <c r="B75" s="391" t="s">
        <v>46</v>
      </c>
      <c r="C75" s="5" t="s">
        <v>29</v>
      </c>
      <c r="D75" s="5">
        <f>SUMIFS('Fuel Breakdown'!$D$127:$D$137,'Fuel Breakdown'!$B$127:$B$137, "Passenger Boat")</f>
        <v>8123</v>
      </c>
      <c r="E75" s="388">
        <f>SUMIFS('Fuel Breakdown'!$G$127:$G$137,'Fuel Breakdown'!$B$127:$B$137, "Passenger Boat")</f>
        <v>648</v>
      </c>
      <c r="F75" s="5">
        <f>SUMIFS('Fuel Breakdown'!$H$127:$H$137,'Fuel Breakdown'!$B$127:$B$137, "Passenger Boat")</f>
        <v>9550</v>
      </c>
      <c r="G75" s="388">
        <f>SUMIFS('Fuel Breakdown'!$K$127:$K$137,'Fuel Breakdown'!$B$127:$B$137, "Passenger Boat")</f>
        <v>948</v>
      </c>
      <c r="H75" s="5">
        <f>SUMIFS('Fuel Breakdown'!$L$127:$L$137,'Fuel Breakdown'!$B$127:$B$137, "Passenger Boat")</f>
        <v>6665</v>
      </c>
      <c r="I75" s="388">
        <f>SUMIFS('Fuel Breakdown'!$O$127:$O$137,'Fuel Breakdown'!$B$127:$B$137, "Passenger Boat")</f>
        <v>958</v>
      </c>
      <c r="J75" s="5">
        <f>SUMIFS('Fuel Breakdown'!$P$127:$P$137,'Fuel Breakdown'!$B$127:$B$137, "Passenger Boat")</f>
        <v>9177</v>
      </c>
      <c r="K75" s="388">
        <f>SUMIFS('Fuel Breakdown'!$S$127:$S$137,'Fuel Breakdown'!$B$127:$B$137, "Passenger Boat")</f>
        <v>835</v>
      </c>
      <c r="L75" s="5">
        <f>SUMIFS('Fuel Breakdown'!$T$127:$T$137,'Fuel Breakdown'!$B$127:$B$137, "Passenger Boat")</f>
        <v>6667</v>
      </c>
      <c r="M75" s="388">
        <f>SUMIFS('Fuel Breakdown'!$W$127:$W$137,'Fuel Breakdown'!$B$127:$B$137, "Passenger Boat")</f>
        <v>835</v>
      </c>
      <c r="N75" s="5">
        <f>SUMIFS('Fuel Breakdown'!$X$127:$X$137,'Fuel Breakdown'!$B$127:$B$137, "Passenger Boat")</f>
        <v>9737</v>
      </c>
      <c r="O75" s="388">
        <f>SUMIFS('Fuel Breakdown'!$AA$127:$AA$137,'Fuel Breakdown'!$B$127:$B$137, "Passenger Boat")</f>
        <v>709</v>
      </c>
      <c r="P75" s="23">
        <v>7419</v>
      </c>
      <c r="Q75" s="381">
        <v>889</v>
      </c>
      <c r="R75" s="23">
        <v>6581</v>
      </c>
      <c r="S75" s="381">
        <v>942</v>
      </c>
      <c r="T75" s="166">
        <v>6503.52</v>
      </c>
      <c r="U75" s="381">
        <v>674</v>
      </c>
      <c r="V75" s="60">
        <v>7970</v>
      </c>
      <c r="W75" s="381">
        <v>893</v>
      </c>
      <c r="X75" s="32">
        <v>14740</v>
      </c>
      <c r="Y75" s="374">
        <v>840</v>
      </c>
      <c r="Z75" s="193">
        <v>26240</v>
      </c>
      <c r="AA75" s="374">
        <v>989</v>
      </c>
    </row>
    <row r="76" spans="1:27" customFormat="1" ht="30" customHeight="1">
      <c r="A76" s="375"/>
      <c r="B76" s="392"/>
      <c r="C76" s="5" t="s">
        <v>165</v>
      </c>
      <c r="D76" s="5">
        <f>SUMIFS('Fuel Breakdown'!$E$127:$E$137,'Fuel Breakdown'!$B$127:$B$137, "Passenger Boat")</f>
        <v>326</v>
      </c>
      <c r="E76" s="389"/>
      <c r="F76" s="5">
        <f>SUMIFS('Fuel Breakdown'!$I$127:$I$137,'Fuel Breakdown'!$B$127:$B$137, "Passenger Boat")</f>
        <v>53</v>
      </c>
      <c r="G76" s="389"/>
      <c r="H76" s="5">
        <f>SUMIFS('Fuel Breakdown'!$M$127:$M$137,'Fuel Breakdown'!$B$127:$B$137, "Passenger Boat")</f>
        <v>308</v>
      </c>
      <c r="I76" s="389"/>
      <c r="J76" s="5">
        <f>SUMIFS('Fuel Breakdown'!$Q$127:$Q$137,'Fuel Breakdown'!$B$127:$B$137, "Passenger Boat")</f>
        <v>132</v>
      </c>
      <c r="K76" s="389"/>
      <c r="L76" s="5">
        <f>SUMIFS('Fuel Breakdown'!$U$127:$U$137,'Fuel Breakdown'!$B$127:$B$137, "Passenger Boat")</f>
        <v>0</v>
      </c>
      <c r="M76" s="389"/>
      <c r="N76" s="5">
        <f>SUMIFS('Fuel Breakdown'!$Y$127:$Y$137,'Fuel Breakdown'!$B$127:$B$137, "Passenger Boat")</f>
        <v>850</v>
      </c>
      <c r="O76" s="389"/>
      <c r="P76" s="23">
        <v>358</v>
      </c>
      <c r="Q76" s="382"/>
      <c r="R76" s="23">
        <v>1076</v>
      </c>
      <c r="S76" s="382"/>
      <c r="T76" s="166">
        <v>750.88</v>
      </c>
      <c r="U76" s="382"/>
      <c r="V76" s="60">
        <v>0</v>
      </c>
      <c r="W76" s="382"/>
      <c r="X76" s="32">
        <v>0</v>
      </c>
      <c r="Y76" s="375"/>
      <c r="Z76" s="32">
        <v>0</v>
      </c>
      <c r="AA76" s="375"/>
    </row>
    <row r="77" spans="1:27" customFormat="1" ht="30" customHeight="1">
      <c r="A77" s="375"/>
      <c r="B77" s="392"/>
      <c r="C77" s="5" t="s">
        <v>164</v>
      </c>
      <c r="D77" s="5">
        <f>SUMIFS('Fuel Breakdown'!$F$127:$F$137,'Fuel Breakdown'!$B$127:$B$137, "Passenger Boat")</f>
        <v>0</v>
      </c>
      <c r="E77" s="389"/>
      <c r="F77" s="5">
        <f>SUMIFS('Fuel Breakdown'!$J$127:$J$137,'Fuel Breakdown'!$B$127:$B$137, "Passenger Boat")</f>
        <v>0</v>
      </c>
      <c r="G77" s="389"/>
      <c r="H77" s="5">
        <f>SUMIFS('Fuel Breakdown'!$N$127:$N$137,'Fuel Breakdown'!$B$127:$B$137, "Passenger Boat")</f>
        <v>0</v>
      </c>
      <c r="I77" s="389"/>
      <c r="J77" s="5">
        <f>SUMIFS('Fuel Breakdown'!$R$127:$R$137,'Fuel Breakdown'!$B$127:$B$137, "Passenger Boat")</f>
        <v>0</v>
      </c>
      <c r="K77" s="389"/>
      <c r="L77" s="5">
        <f>SUMIFS('Fuel Breakdown'!$V$127:$V$137,'Fuel Breakdown'!$B$127:$B$137, "Passenger Boat")</f>
        <v>0</v>
      </c>
      <c r="M77" s="389"/>
      <c r="N77" s="5">
        <f>SUMIFS('Fuel Breakdown'!$Z$127:$Z$137,'Fuel Breakdown'!$B$127:$B$137, "Passenger Boat")</f>
        <v>0</v>
      </c>
      <c r="O77" s="389"/>
      <c r="P77" s="23">
        <v>0</v>
      </c>
      <c r="Q77" s="383"/>
      <c r="R77" s="23">
        <v>0</v>
      </c>
      <c r="S77" s="383"/>
      <c r="T77" s="60">
        <v>0</v>
      </c>
      <c r="U77" s="383"/>
      <c r="V77" s="60">
        <v>0</v>
      </c>
      <c r="W77" s="383"/>
      <c r="X77" s="32">
        <v>0</v>
      </c>
      <c r="Y77" s="376"/>
      <c r="Z77" s="32">
        <v>0</v>
      </c>
      <c r="AA77" s="376"/>
    </row>
    <row r="78" spans="1:27" customFormat="1" ht="30" customHeight="1">
      <c r="A78" s="374">
        <v>3</v>
      </c>
      <c r="B78" s="391" t="s">
        <v>47</v>
      </c>
      <c r="C78" s="5" t="s">
        <v>29</v>
      </c>
      <c r="D78" s="5">
        <f>SUMIFS('Fuel Breakdown'!$D$127:$D$137,'Fuel Breakdown'!$B$127:$B$137, "RoRo Ship")</f>
        <v>45</v>
      </c>
      <c r="E78" s="388">
        <f>SUMIFS('Fuel Breakdown'!$G$127:$G$137,'Fuel Breakdown'!$B$127:$B$137, "RoRo Ship")</f>
        <v>1994.4099999999999</v>
      </c>
      <c r="F78" s="5">
        <f>SUMIFS('Fuel Breakdown'!$H$127:$H$137,'Fuel Breakdown'!$B$127:$B$137, "RoRo Ship")</f>
        <v>35</v>
      </c>
      <c r="G78" s="388">
        <f>SUMIFS('Fuel Breakdown'!$K$127:$K$137,'Fuel Breakdown'!$B$127:$B$137, "RoRo Ship")</f>
        <v>1910.403</v>
      </c>
      <c r="H78" s="5">
        <f>SUMIFS('Fuel Breakdown'!$L$127:$L$137,'Fuel Breakdown'!$B$127:$B$137, "RoRo Ship")</f>
        <v>35</v>
      </c>
      <c r="I78" s="388">
        <f>SUMIFS('Fuel Breakdown'!$O$127:$O$137,'Fuel Breakdown'!$B$127:$B$137, "RoRo Ship")</f>
        <v>2827.4030000000002</v>
      </c>
      <c r="J78" s="5">
        <f>SUMIFS('Fuel Breakdown'!$P$127:$P$137,'Fuel Breakdown'!$B$127:$B$137, "RoRo Ship")</f>
        <v>30</v>
      </c>
      <c r="K78" s="388">
        <f>SUMIFS('Fuel Breakdown'!$S$127:$S$137,'Fuel Breakdown'!$B$127:$B$137, "RoRo Ship")</f>
        <v>2526.09</v>
      </c>
      <c r="L78" s="5">
        <f>SUMIFS('Fuel Breakdown'!$T$127:$T$137,'Fuel Breakdown'!$B$127:$B$137, "RoRo Ship")</f>
        <v>18</v>
      </c>
      <c r="M78" s="388">
        <f>SUMIFS('Fuel Breakdown'!$W$127:$W$137,'Fuel Breakdown'!$B$127:$B$137, "RoRo Ship")</f>
        <v>2521.36</v>
      </c>
      <c r="N78" s="5">
        <f>SUMIFS('Fuel Breakdown'!$X$127:$X$137,'Fuel Breakdown'!$B$127:$B$137, "RoRo Ship")</f>
        <v>30</v>
      </c>
      <c r="O78" s="388">
        <f>SUMIFS('Fuel Breakdown'!$AA$127:$AA$137,'Fuel Breakdown'!$B$127:$B$137, "RoRo Ship")</f>
        <v>1989.1320000000001</v>
      </c>
      <c r="P78" s="60">
        <v>30</v>
      </c>
      <c r="Q78" s="384">
        <v>2353</v>
      </c>
      <c r="R78" s="23">
        <v>30</v>
      </c>
      <c r="S78" s="384">
        <v>2700</v>
      </c>
      <c r="T78" s="60">
        <v>40</v>
      </c>
      <c r="U78" s="384">
        <v>2175</v>
      </c>
      <c r="V78" s="60">
        <v>40</v>
      </c>
      <c r="W78" s="381">
        <v>2366</v>
      </c>
      <c r="X78" s="32">
        <v>35</v>
      </c>
      <c r="Y78" s="374">
        <v>2430</v>
      </c>
      <c r="Z78" s="32">
        <v>170</v>
      </c>
      <c r="AA78" s="400">
        <v>2319</v>
      </c>
    </row>
    <row r="79" spans="1:27" customFormat="1" ht="30" customHeight="1">
      <c r="A79" s="375"/>
      <c r="B79" s="392"/>
      <c r="C79" s="5" t="s">
        <v>165</v>
      </c>
      <c r="D79" s="5">
        <f>SUMIFS('Fuel Breakdown'!$E$127:$E$137,'Fuel Breakdown'!$B$127:$B$137, "RoRo Ship")</f>
        <v>100962</v>
      </c>
      <c r="E79" s="389"/>
      <c r="F79" s="5">
        <f>SUMIFS('Fuel Breakdown'!$I$127:$I$137,'Fuel Breakdown'!$B$127:$B$137, "RoRo Ship")</f>
        <v>79246</v>
      </c>
      <c r="G79" s="389"/>
      <c r="H79" s="5">
        <f>SUMIFS('Fuel Breakdown'!$M$127:$M$137,'Fuel Breakdown'!$B$127:$B$137, "RoRo Ship")</f>
        <v>94189</v>
      </c>
      <c r="I79" s="389"/>
      <c r="J79" s="5">
        <f>SUMIFS('Fuel Breakdown'!$Q$127:$Q$137,'Fuel Breakdown'!$B$127:$B$137, "RoRo Ship")</f>
        <v>111127</v>
      </c>
      <c r="K79" s="389"/>
      <c r="L79" s="5">
        <f>SUMIFS('Fuel Breakdown'!$U$127:$U$137,'Fuel Breakdown'!$B$127:$B$137, "RoRo Ship")</f>
        <v>121229</v>
      </c>
      <c r="M79" s="389"/>
      <c r="N79" s="5">
        <f>SUMIFS('Fuel Breakdown'!$Y$127:$Y$137,'Fuel Breakdown'!$B$127:$B$137, "RoRo Ship")</f>
        <v>112782</v>
      </c>
      <c r="O79" s="389"/>
      <c r="P79" s="39">
        <v>115474</v>
      </c>
      <c r="Q79" s="382"/>
      <c r="R79" s="162">
        <v>110153</v>
      </c>
      <c r="S79" s="382"/>
      <c r="T79" s="39">
        <v>124216</v>
      </c>
      <c r="U79" s="382"/>
      <c r="V79" s="39">
        <v>121068</v>
      </c>
      <c r="W79" s="382"/>
      <c r="X79" s="193">
        <v>112618</v>
      </c>
      <c r="Y79" s="375"/>
      <c r="Z79" s="193">
        <v>103492</v>
      </c>
      <c r="AA79" s="401"/>
    </row>
    <row r="80" spans="1:27" customFormat="1" ht="30" customHeight="1">
      <c r="A80" s="375"/>
      <c r="B80" s="392"/>
      <c r="C80" s="5" t="s">
        <v>164</v>
      </c>
      <c r="D80" s="5">
        <f>SUMIFS('Fuel Breakdown'!$F$127:$F$137,'Fuel Breakdown'!$B$127:$B$137, "RoRo Ship")</f>
        <v>0</v>
      </c>
      <c r="E80" s="389"/>
      <c r="F80" s="5">
        <f>SUMIFS('Fuel Breakdown'!$J$127:$J$137,'Fuel Breakdown'!$B$127:$B$137, "RoRo Ship")</f>
        <v>0</v>
      </c>
      <c r="G80" s="389"/>
      <c r="H80" s="5">
        <f>SUMIFS('Fuel Breakdown'!$N$127:$N$137,'Fuel Breakdown'!$B$127:$B$137, "RoRo Ship")</f>
        <v>0</v>
      </c>
      <c r="I80" s="389"/>
      <c r="J80" s="5">
        <f>SUMIFS('Fuel Breakdown'!$R$127:$R$137,'Fuel Breakdown'!$B$127:$B$137, "RoRo Ship")</f>
        <v>0</v>
      </c>
      <c r="K80" s="389"/>
      <c r="L80" s="5">
        <f>SUMIFS('Fuel Breakdown'!$V$127:$V$137,'Fuel Breakdown'!$B$127:$B$137, "RoRo Ship")</f>
        <v>0</v>
      </c>
      <c r="M80" s="389"/>
      <c r="N80" s="5">
        <f>SUMIFS('Fuel Breakdown'!$Z$127:$Z$137,'Fuel Breakdown'!$B$127:$B$137, "RoRo Ship")</f>
        <v>0</v>
      </c>
      <c r="O80" s="389"/>
      <c r="P80" s="60">
        <v>0</v>
      </c>
      <c r="Q80" s="383"/>
      <c r="R80" s="23">
        <v>0</v>
      </c>
      <c r="S80" s="383"/>
      <c r="T80" s="60">
        <v>0</v>
      </c>
      <c r="U80" s="383"/>
      <c r="V80" s="60">
        <v>0</v>
      </c>
      <c r="W80" s="383"/>
      <c r="X80" s="32">
        <v>0</v>
      </c>
      <c r="Y80" s="376"/>
      <c r="Z80" s="32">
        <v>0</v>
      </c>
      <c r="AA80" s="402"/>
    </row>
    <row r="81" spans="1:39" customFormat="1" ht="30" customHeight="1">
      <c r="A81" s="374">
        <v>4</v>
      </c>
      <c r="B81" s="391" t="s">
        <v>193</v>
      </c>
      <c r="C81" s="5" t="s">
        <v>29</v>
      </c>
      <c r="D81" s="5">
        <f>SUMIFS('Fuel Breakdown'!$D$127:$D$137,'Fuel Breakdown'!$B$127:$B$137, "Facilities")</f>
        <v>16</v>
      </c>
      <c r="E81" s="388">
        <f>SUMIFS('Fuel Breakdown'!$G$127:$G$137,'Fuel Breakdown'!$B$127:$B$137, "Facilities")</f>
        <v>0</v>
      </c>
      <c r="F81" s="5">
        <f>SUMIFS('Fuel Breakdown'!$H$127:$H$137,'Fuel Breakdown'!$B$127:$B$137, "Facilities")</f>
        <v>6</v>
      </c>
      <c r="G81" s="388">
        <f>SUMIFS('Fuel Breakdown'!$K$127:$K$137,'Fuel Breakdown'!$B$127:$B$137, "Facilities")</f>
        <v>0</v>
      </c>
      <c r="H81" s="5">
        <f>SUMIFS('Fuel Breakdown'!$L$127:$L$137,'Fuel Breakdown'!$B$127:$B$137, "Facilities")</f>
        <v>0</v>
      </c>
      <c r="I81" s="388">
        <f>SUMIFS('Fuel Breakdown'!$O$127:$O$137,'Fuel Breakdown'!$B$127:$B$137, "Facilities")</f>
        <v>0</v>
      </c>
      <c r="J81" s="5">
        <f>SUMIFS('Fuel Breakdown'!$P$127:$P$137,'Fuel Breakdown'!$B$127:$B$137, "Facilities")</f>
        <v>0</v>
      </c>
      <c r="K81" s="388">
        <f>SUMIFS('Fuel Breakdown'!$S$127:$S$137,'Fuel Breakdown'!$B$127:$B$137, "Facilities")</f>
        <v>0</v>
      </c>
      <c r="L81" s="5">
        <f>SUMIFS('Fuel Breakdown'!$T$127:$T$137,'Fuel Breakdown'!$B$127:$B$137, "Facilities")</f>
        <v>0</v>
      </c>
      <c r="M81" s="388">
        <f>SUMIFS('Fuel Breakdown'!$W$127:$W$137,'Fuel Breakdown'!$B$127:$B$137, "Facilities")</f>
        <v>0</v>
      </c>
      <c r="N81" s="5">
        <f>SUMIFS('Fuel Breakdown'!$X$127:$X$137,'Fuel Breakdown'!$B$127:$B$137, "Facilities")</f>
        <v>0</v>
      </c>
      <c r="O81" s="388">
        <f>SUMIFS('Fuel Breakdown'!$AA$127:$AA$137,'Fuel Breakdown'!$B$127:$B$137, "Facilities")</f>
        <v>0</v>
      </c>
      <c r="P81" s="23">
        <v>0</v>
      </c>
      <c r="Q81" s="381">
        <v>0</v>
      </c>
      <c r="R81" s="23">
        <v>0</v>
      </c>
      <c r="S81" s="381">
        <v>0</v>
      </c>
      <c r="T81" s="60">
        <v>0</v>
      </c>
      <c r="U81" s="381">
        <v>0</v>
      </c>
      <c r="V81" s="60">
        <v>0</v>
      </c>
      <c r="W81" s="381">
        <v>0</v>
      </c>
      <c r="X81" s="4">
        <v>0</v>
      </c>
      <c r="Y81" s="374">
        <v>0</v>
      </c>
      <c r="Z81" s="32">
        <v>0</v>
      </c>
      <c r="AA81" s="374">
        <v>0</v>
      </c>
    </row>
    <row r="82" spans="1:39" customFormat="1" ht="30" customHeight="1">
      <c r="A82" s="375"/>
      <c r="B82" s="392"/>
      <c r="C82" s="5" t="s">
        <v>165</v>
      </c>
      <c r="D82" s="5">
        <f>SUMIFS('Fuel Breakdown'!$E$127:$E$137,'Fuel Breakdown'!$B$127:$B$137, "Facilities")</f>
        <v>0</v>
      </c>
      <c r="E82" s="389"/>
      <c r="F82" s="5">
        <f>SUMIFS('Fuel Breakdown'!$I$127:$I$137,'Fuel Breakdown'!$B$127:$B$137, "Facilities")</f>
        <v>0</v>
      </c>
      <c r="G82" s="389"/>
      <c r="H82" s="5">
        <f>SUMIFS('Fuel Breakdown'!$M$127:$M$137,'Fuel Breakdown'!$B$127:$B$137, "Facilities")</f>
        <v>0</v>
      </c>
      <c r="I82" s="389"/>
      <c r="J82" s="5">
        <f>SUMIFS('Fuel Breakdown'!$Q$127:$Q$137,'Fuel Breakdown'!$B$127:$B$137, "Facilities")</f>
        <v>0</v>
      </c>
      <c r="K82" s="389"/>
      <c r="L82" s="5">
        <f>SUMIFS('Fuel Breakdown'!$U$127:$U$137,'Fuel Breakdown'!$B$127:$B$137, "Facilities")</f>
        <v>0</v>
      </c>
      <c r="M82" s="389"/>
      <c r="N82" s="5">
        <f>SUMIFS('Fuel Breakdown'!$Y$127:$Y$137,'Fuel Breakdown'!$B$127:$B$137, "Facilities")</f>
        <v>0</v>
      </c>
      <c r="O82" s="389"/>
      <c r="P82" s="23">
        <v>0</v>
      </c>
      <c r="Q82" s="382"/>
      <c r="R82" s="23">
        <v>0</v>
      </c>
      <c r="S82" s="382"/>
      <c r="T82" s="60">
        <v>0</v>
      </c>
      <c r="U82" s="382"/>
      <c r="V82" s="60">
        <v>0</v>
      </c>
      <c r="W82" s="382"/>
      <c r="X82" s="4">
        <v>0</v>
      </c>
      <c r="Y82" s="375"/>
      <c r="Z82" s="32">
        <v>0</v>
      </c>
      <c r="AA82" s="375"/>
    </row>
    <row r="83" spans="1:39" customFormat="1" ht="30" customHeight="1">
      <c r="A83" s="375"/>
      <c r="B83" s="406"/>
      <c r="C83" s="5" t="s">
        <v>164</v>
      </c>
      <c r="D83" s="5">
        <f>SUMIFS('Fuel Breakdown'!$F$127:$F$137,'Fuel Breakdown'!$B$127:$B$137, "Facilities")</f>
        <v>0</v>
      </c>
      <c r="E83" s="389"/>
      <c r="F83" s="5">
        <f>SUMIFS('Fuel Breakdown'!$J$127:$J$137,'Fuel Breakdown'!$B$127:$B$137, "Facilities")</f>
        <v>0</v>
      </c>
      <c r="G83" s="389"/>
      <c r="H83" s="5">
        <f>SUMIFS('Fuel Breakdown'!$N$127:$N$137,'Fuel Breakdown'!$B$127:$B$137, "Facilities")</f>
        <v>0</v>
      </c>
      <c r="I83" s="389"/>
      <c r="J83" s="5">
        <f>SUMIFS('Fuel Breakdown'!$R$127:$R$137,'Fuel Breakdown'!$B$127:$B$137, "Facilities")</f>
        <v>0</v>
      </c>
      <c r="K83" s="389"/>
      <c r="L83" s="5">
        <f>SUMIFS('Fuel Breakdown'!$V$127:$V$137,'Fuel Breakdown'!$B$127:$B$137, "Facilities")</f>
        <v>0</v>
      </c>
      <c r="M83" s="389"/>
      <c r="N83" s="5">
        <f>SUMIFS('Fuel Breakdown'!$Z$127:$Z$137,'Fuel Breakdown'!$B$127:$B$137, "Facilities")</f>
        <v>0</v>
      </c>
      <c r="O83" s="389"/>
      <c r="P83" s="23">
        <v>0</v>
      </c>
      <c r="Q83" s="383"/>
      <c r="R83" s="23">
        <v>0</v>
      </c>
      <c r="S83" s="383"/>
      <c r="T83" s="60">
        <v>0</v>
      </c>
      <c r="U83" s="383"/>
      <c r="V83" s="60">
        <v>0</v>
      </c>
      <c r="W83" s="383"/>
      <c r="X83" s="4">
        <v>0</v>
      </c>
      <c r="Y83" s="376"/>
      <c r="Z83" s="32">
        <v>0</v>
      </c>
      <c r="AA83" s="376"/>
    </row>
    <row r="84" spans="1:39" ht="16">
      <c r="A84" s="397" t="s">
        <v>165</v>
      </c>
      <c r="B84" s="398"/>
      <c r="C84" s="399"/>
      <c r="D84" s="26">
        <f>SUMIF($C$72:$C$83, "Marine diesel oil", $D$72:$D$83)</f>
        <v>160152</v>
      </c>
      <c r="E84" s="377">
        <f>SUM(E72:E83)</f>
        <v>2933.1459999999997</v>
      </c>
      <c r="F84" s="26">
        <f>SUMIF($C$72:$C$83, "Marine diesel oil", $F$72:$F$83)</f>
        <v>135070</v>
      </c>
      <c r="G84" s="377">
        <f>SUM(G72:G83)</f>
        <v>3878.4030000000002</v>
      </c>
      <c r="H84" s="26">
        <f>SUMIF($C$72:$C$83, "Marine diesel oil", $H$72:$H$83)</f>
        <v>146717</v>
      </c>
      <c r="I84" s="377">
        <f>SUM(I72:I83)</f>
        <v>4746.4030000000002</v>
      </c>
      <c r="J84" s="26">
        <f>SUMIF($C$72:$C$83, "Marine diesel oil", $J$72:$J$83)</f>
        <v>165524</v>
      </c>
      <c r="K84" s="377">
        <f>SUM(K72:K83)</f>
        <v>4381.09</v>
      </c>
      <c r="L84" s="26">
        <f>SUMIF($C$72:$C$83, "Marine diesel oil", $L$72:$L$83)</f>
        <v>174042</v>
      </c>
      <c r="M84" s="377">
        <f>SUM(M72:M83)</f>
        <v>4332.3600000000006</v>
      </c>
      <c r="N84" s="26">
        <f>SUMIF($C$72:$C$83, "Marine diesel oil", $N$72:$N$83)</f>
        <v>174392</v>
      </c>
      <c r="O84" s="377">
        <f>SUM(O72:O83)</f>
        <v>3747.1320000000001</v>
      </c>
      <c r="P84" s="26">
        <f>SUMIF($C$72:$C$83, "Marine diesel oil", $P$72:$P$83)</f>
        <v>171262</v>
      </c>
      <c r="Q84" s="385">
        <f>SUM(Q72:Q83)</f>
        <v>4434</v>
      </c>
      <c r="R84" s="26">
        <f>SUMIF($C$72:$C$83, "Marine diesel oil", $R$72:$R$83)</f>
        <v>167839</v>
      </c>
      <c r="S84" s="385">
        <f>SUM(S72:S83)</f>
        <v>4854</v>
      </c>
      <c r="T84" s="151">
        <f>SUMIF($C$72:$C$83, "Marine diesel oil", $T$72:$T$83)</f>
        <v>182276.88</v>
      </c>
      <c r="U84" s="385">
        <f>SUM(U72:U83)</f>
        <v>3902</v>
      </c>
      <c r="V84" s="26">
        <f>SUMIF($C$72:$C$83, "Marine diesel oil", $V$72:$V$83)</f>
        <v>175788</v>
      </c>
      <c r="W84" s="377">
        <f>SUM(W72:W83)</f>
        <v>4283</v>
      </c>
      <c r="X84" s="26">
        <f>SUMIF($C$72:$C$83, "Marine diesel oil", $X$72:$X$83)</f>
        <v>172928</v>
      </c>
      <c r="Y84" s="377">
        <f>SUM(Y72:Y83)</f>
        <v>4323</v>
      </c>
      <c r="Z84" s="26">
        <f>SUMIF($C$72:$C$83, "Marine diesel oil", $Z$72:$Z$83)</f>
        <v>165082</v>
      </c>
      <c r="AA84" s="377">
        <f>SUM(AA72:AA83)</f>
        <v>4341</v>
      </c>
    </row>
    <row r="85" spans="1:39" ht="16">
      <c r="A85" s="340" t="s">
        <v>164</v>
      </c>
      <c r="B85" s="341"/>
      <c r="C85" s="342"/>
      <c r="D85" s="26">
        <f>SUMIF($C$72:$C$83, "Very low  sulphur fuel oil", $D$72:$D$83)</f>
        <v>0</v>
      </c>
      <c r="E85" s="378"/>
      <c r="F85" s="26">
        <f>SUMIF($C$72:$C$83, "Very low  sulphur fuel oil", $F$72:$F$83)</f>
        <v>0</v>
      </c>
      <c r="G85" s="378"/>
      <c r="H85" s="26">
        <f>SUMIF($C$72:$C$83, "Very low  sulphur fuel oil", $H$72:$H$83)</f>
        <v>0</v>
      </c>
      <c r="I85" s="378"/>
      <c r="J85" s="26">
        <f>SUMIF($C$72:$C$83, "Very low  sulphur fuel oil", $J$72:$J$83)</f>
        <v>0</v>
      </c>
      <c r="K85" s="378"/>
      <c r="L85" s="26">
        <f>SUMIF($C$72:$C$83, "Very low  sulphur fuel oil", $L$72:$L$83)</f>
        <v>0</v>
      </c>
      <c r="M85" s="378"/>
      <c r="N85" s="26">
        <f>P85</f>
        <v>0</v>
      </c>
      <c r="O85" s="378"/>
      <c r="P85" s="26">
        <f>SUMIF($C$72:$C$83, "Very low  sulphur fuel oil", $P$72:$P$83)</f>
        <v>0</v>
      </c>
      <c r="Q85" s="386"/>
      <c r="R85" s="26">
        <f>SUMIF($C$72:$C$83, "Very low  sulphur fuel oil", $R$72:$R$83)</f>
        <v>0</v>
      </c>
      <c r="S85" s="386"/>
      <c r="T85" s="26">
        <f>SUMIF($C$72:$C$83, "Very low  sulphur fuel oil", $T$72:$T$83)</f>
        <v>0</v>
      </c>
      <c r="U85" s="386"/>
      <c r="V85" s="26">
        <f>SUMIF($C$72:$C$83, "Very low  sulphur fuel oil", $V$72:$V$83)</f>
        <v>0</v>
      </c>
      <c r="W85" s="378"/>
      <c r="X85" s="26">
        <f>SUMIF($C$72:$C$83, "Very low  sulphur fuel oil", $X$72:$X$83)</f>
        <v>0</v>
      </c>
      <c r="Y85" s="378"/>
      <c r="Z85" s="26">
        <f>SUMIF($C$72:$C$83, "Very low  sulphur fuel oil", $Z$72:$Z$83)</f>
        <v>0</v>
      </c>
      <c r="AA85" s="378"/>
    </row>
    <row r="86" spans="1:39" ht="16">
      <c r="A86" s="343" t="s">
        <v>29</v>
      </c>
      <c r="B86" s="344" t="s">
        <v>173</v>
      </c>
      <c r="C86" s="345" t="s">
        <v>173</v>
      </c>
      <c r="D86" s="26">
        <f>SUMIF($C$72:$C$83, "Petrol", $D$72:$D$83)</f>
        <v>8184</v>
      </c>
      <c r="E86" s="379"/>
      <c r="F86" s="26">
        <f>SUMIF($C$72:$C$83, "Petrol", $F$72:$F$83)</f>
        <v>9591</v>
      </c>
      <c r="G86" s="379"/>
      <c r="H86" s="26">
        <f>SUMIF($C$72:$C$83, "Petrol", $H$72:$H$83)</f>
        <v>6700</v>
      </c>
      <c r="I86" s="379"/>
      <c r="J86" s="26">
        <f>SUMIF($C$72:$C$83, "Petrol", $J$72:$J$83)</f>
        <v>9207</v>
      </c>
      <c r="K86" s="379"/>
      <c r="L86" s="26">
        <f>SUMIF($C$72:$C$83, "Petrol", $L$72:$L$83)</f>
        <v>6685</v>
      </c>
      <c r="M86" s="379"/>
      <c r="N86" s="26">
        <f>SUMIF($C$72:$C$83, "Petrol", $N$72:$N$83)</f>
        <v>9767</v>
      </c>
      <c r="O86" s="379"/>
      <c r="P86" s="26">
        <f>SUMIF($C$72:$C$83, "Petrol", $P$72:$P$83)</f>
        <v>7449</v>
      </c>
      <c r="Q86" s="387"/>
      <c r="R86" s="26">
        <f>SUMIF($C$72:$C$83, "Petrol", $R$72:$R$83)</f>
        <v>6611</v>
      </c>
      <c r="S86" s="387"/>
      <c r="T86" s="26">
        <f>SUMIF($C$72:$C$83, "Petrol", $T$72:$T$83)</f>
        <v>6543.52</v>
      </c>
      <c r="U86" s="387"/>
      <c r="V86" s="26">
        <f>SUMIF($C$72:$C$83, "Petrol", $V$72:$V$83)</f>
        <v>8010</v>
      </c>
      <c r="W86" s="379"/>
      <c r="X86" s="26">
        <f>SUMIF($C$72:$C$83, "Petrol", $X$72:$X$83)</f>
        <v>14775</v>
      </c>
      <c r="Y86" s="379"/>
      <c r="Z86" s="26">
        <f>SUMIF($C$72:$C$83, "Petrol", $Z$72:$Z$83)</f>
        <v>26410</v>
      </c>
      <c r="AA86" s="379"/>
    </row>
    <row r="87" spans="1:39" ht="16">
      <c r="A87" s="311" t="s">
        <v>54</v>
      </c>
      <c r="B87" s="312"/>
      <c r="C87" s="317"/>
      <c r="D87" s="181">
        <f t="shared" ref="D87:V87" si="6">SUM(D84:D86)</f>
        <v>168336</v>
      </c>
      <c r="E87" s="181">
        <f t="shared" si="6"/>
        <v>2933.1459999999997</v>
      </c>
      <c r="F87" s="181">
        <f t="shared" si="6"/>
        <v>144661</v>
      </c>
      <c r="G87" s="181">
        <f t="shared" si="6"/>
        <v>3878.4030000000002</v>
      </c>
      <c r="H87" s="181">
        <f t="shared" si="6"/>
        <v>153417</v>
      </c>
      <c r="I87" s="181">
        <f t="shared" si="6"/>
        <v>4746.4030000000002</v>
      </c>
      <c r="J87" s="181">
        <f t="shared" si="6"/>
        <v>174731</v>
      </c>
      <c r="K87" s="181">
        <f t="shared" si="6"/>
        <v>4381.09</v>
      </c>
      <c r="L87" s="181">
        <f t="shared" si="6"/>
        <v>180727</v>
      </c>
      <c r="M87" s="181">
        <f t="shared" si="6"/>
        <v>4332.3600000000006</v>
      </c>
      <c r="N87" s="181">
        <f t="shared" si="6"/>
        <v>184159</v>
      </c>
      <c r="O87" s="181">
        <f t="shared" si="6"/>
        <v>3747.1320000000001</v>
      </c>
      <c r="P87" s="181">
        <f t="shared" si="6"/>
        <v>178711</v>
      </c>
      <c r="Q87" s="181">
        <f t="shared" si="6"/>
        <v>4434</v>
      </c>
      <c r="R87" s="181">
        <f t="shared" si="6"/>
        <v>174450</v>
      </c>
      <c r="S87" s="181">
        <f t="shared" si="6"/>
        <v>4854</v>
      </c>
      <c r="T87" s="181">
        <f t="shared" si="6"/>
        <v>188820.4</v>
      </c>
      <c r="U87" s="181">
        <f t="shared" si="6"/>
        <v>3902</v>
      </c>
      <c r="V87" s="181">
        <f t="shared" si="6"/>
        <v>183798</v>
      </c>
      <c r="W87" s="181">
        <f>SUM(W72:W83)</f>
        <v>4283</v>
      </c>
      <c r="X87" s="181">
        <f>SUM(X84:X86)</f>
        <v>187703</v>
      </c>
      <c r="Y87" s="181">
        <f>SUM(Y72:Y83)</f>
        <v>4323</v>
      </c>
      <c r="Z87" s="181">
        <f>SUM(Z84:Z86)</f>
        <v>191492</v>
      </c>
      <c r="AA87" s="181">
        <f>SUM(AA72:AA83)</f>
        <v>4341</v>
      </c>
    </row>
    <row r="88" spans="1:39" ht="16">
      <c r="A88" s="15"/>
      <c r="B88" s="15"/>
      <c r="C88" s="16"/>
      <c r="D88" s="17"/>
      <c r="E88" s="17"/>
      <c r="F88" s="17"/>
      <c r="G88" s="17"/>
      <c r="H88" s="17"/>
      <c r="I88" s="17"/>
      <c r="J88" s="17"/>
      <c r="K88" s="17"/>
      <c r="L88" s="17"/>
      <c r="M88" s="17"/>
      <c r="N88" s="17"/>
      <c r="O88" s="17"/>
      <c r="P88" s="17"/>
      <c r="Q88" s="17"/>
      <c r="R88" s="17"/>
      <c r="S88" s="17"/>
      <c r="T88" s="17"/>
      <c r="U88" s="17"/>
      <c r="V88" s="17"/>
      <c r="W88" s="17"/>
      <c r="X88" s="17"/>
      <c r="Y88" s="17"/>
      <c r="Z88" s="17"/>
      <c r="AA88" s="17"/>
    </row>
    <row r="89" spans="1:39" ht="16">
      <c r="A89" s="15"/>
      <c r="B89" s="15"/>
      <c r="C89" s="16"/>
      <c r="D89" s="17"/>
      <c r="E89" s="17"/>
      <c r="F89" s="17"/>
      <c r="G89" s="17"/>
      <c r="H89" s="17"/>
      <c r="I89" s="17"/>
      <c r="J89" s="17"/>
      <c r="K89" s="17"/>
      <c r="L89" s="17"/>
      <c r="M89" s="17"/>
      <c r="N89" s="17"/>
      <c r="O89" s="17"/>
      <c r="P89" s="17"/>
      <c r="Q89" s="17"/>
      <c r="R89" s="17"/>
      <c r="S89" s="17"/>
      <c r="T89" s="17"/>
      <c r="U89" s="17"/>
      <c r="V89" s="17"/>
      <c r="W89" s="17"/>
      <c r="X89" s="17"/>
      <c r="Y89" s="17"/>
      <c r="Z89" s="17"/>
      <c r="AA89" s="17"/>
    </row>
    <row r="90" spans="1:39" ht="16">
      <c r="A90" s="15"/>
      <c r="B90" s="15"/>
      <c r="C90" s="16"/>
      <c r="D90" s="17"/>
      <c r="E90" s="17"/>
      <c r="F90" s="17"/>
      <c r="G90" s="17"/>
      <c r="H90" s="17"/>
      <c r="I90" s="17"/>
      <c r="J90" s="17"/>
      <c r="K90" s="17"/>
      <c r="L90" s="17"/>
      <c r="M90" s="17"/>
      <c r="N90" s="17"/>
      <c r="O90" s="17"/>
      <c r="P90" s="17"/>
      <c r="Q90" s="17"/>
      <c r="R90" s="17"/>
      <c r="S90" s="17"/>
      <c r="T90" s="17"/>
      <c r="U90" s="17"/>
      <c r="V90" s="17"/>
      <c r="W90" s="17"/>
      <c r="X90" s="17"/>
      <c r="Y90" s="17"/>
      <c r="Z90" s="17"/>
      <c r="AA90" s="17"/>
    </row>
    <row r="91" spans="1:39" customFormat="1" ht="35.15" customHeight="1">
      <c r="A91" s="364" t="s">
        <v>245</v>
      </c>
      <c r="B91" s="364"/>
      <c r="C91" s="364"/>
      <c r="D91" s="364"/>
      <c r="E91" s="364"/>
      <c r="F91" s="364"/>
      <c r="G91" s="364"/>
      <c r="H91" s="364"/>
      <c r="I91" s="364"/>
      <c r="J91" s="364"/>
      <c r="K91" s="364"/>
      <c r="L91" s="364"/>
      <c r="M91" s="364"/>
      <c r="N91" s="364"/>
      <c r="O91" s="364"/>
      <c r="P91" s="364"/>
      <c r="Q91" s="364"/>
      <c r="R91" s="364"/>
      <c r="S91" s="364"/>
      <c r="T91" s="364"/>
      <c r="U91" s="364"/>
      <c r="V91" s="364"/>
      <c r="W91" s="364"/>
      <c r="X91" s="364"/>
      <c r="Y91" s="364"/>
      <c r="Z91" s="364"/>
      <c r="AA91" s="364"/>
      <c r="AB91" s="364"/>
      <c r="AC91" s="364"/>
      <c r="AD91" s="364"/>
      <c r="AE91" s="364"/>
      <c r="AF91" s="364"/>
      <c r="AG91" s="364"/>
      <c r="AH91" s="364"/>
      <c r="AI91" s="364"/>
      <c r="AJ91" s="364"/>
      <c r="AK91" s="364"/>
      <c r="AL91" s="364"/>
      <c r="AM91" s="364"/>
    </row>
    <row r="92" spans="1:39" customFormat="1" ht="16">
      <c r="A92" s="285" t="s">
        <v>27</v>
      </c>
      <c r="B92" s="285" t="s">
        <v>34</v>
      </c>
      <c r="C92" s="285" t="s">
        <v>35</v>
      </c>
      <c r="D92" s="296">
        <v>45292</v>
      </c>
      <c r="E92" s="298"/>
      <c r="F92" s="297"/>
      <c r="G92" s="296">
        <v>45323</v>
      </c>
      <c r="H92" s="298"/>
      <c r="I92" s="297"/>
      <c r="J92" s="296">
        <v>45352</v>
      </c>
      <c r="K92" s="298"/>
      <c r="L92" s="297"/>
      <c r="M92" s="296">
        <v>45383</v>
      </c>
      <c r="N92" s="298"/>
      <c r="O92" s="297"/>
      <c r="P92" s="296">
        <v>45413</v>
      </c>
      <c r="Q92" s="298"/>
      <c r="R92" s="297"/>
      <c r="S92" s="296">
        <v>45444</v>
      </c>
      <c r="T92" s="298"/>
      <c r="U92" s="297"/>
      <c r="V92" s="296">
        <v>45474</v>
      </c>
      <c r="W92" s="298"/>
      <c r="X92" s="297"/>
      <c r="Y92" s="296">
        <v>45505</v>
      </c>
      <c r="Z92" s="298"/>
      <c r="AA92" s="297"/>
      <c r="AB92" s="296">
        <v>45536</v>
      </c>
      <c r="AC92" s="298"/>
      <c r="AD92" s="297"/>
      <c r="AE92" s="296">
        <v>45566</v>
      </c>
      <c r="AF92" s="298"/>
      <c r="AG92" s="297"/>
      <c r="AH92" s="296">
        <v>45597</v>
      </c>
      <c r="AI92" s="298"/>
      <c r="AJ92" s="297"/>
      <c r="AK92" s="296">
        <v>45627</v>
      </c>
      <c r="AL92" s="298"/>
      <c r="AM92" s="297"/>
    </row>
    <row r="93" spans="1:39" customFormat="1" ht="37.5" customHeight="1">
      <c r="A93" s="285"/>
      <c r="B93" s="285"/>
      <c r="C93" s="285"/>
      <c r="D93" s="299" t="s">
        <v>212</v>
      </c>
      <c r="E93" s="300"/>
      <c r="F93" s="290" t="s">
        <v>197</v>
      </c>
      <c r="G93" s="299" t="s">
        <v>212</v>
      </c>
      <c r="H93" s="300"/>
      <c r="I93" s="290" t="s">
        <v>197</v>
      </c>
      <c r="J93" s="299" t="s">
        <v>212</v>
      </c>
      <c r="K93" s="300"/>
      <c r="L93" s="290" t="s">
        <v>197</v>
      </c>
      <c r="M93" s="299" t="s">
        <v>212</v>
      </c>
      <c r="N93" s="300"/>
      <c r="O93" s="290" t="s">
        <v>197</v>
      </c>
      <c r="P93" s="299" t="s">
        <v>212</v>
      </c>
      <c r="Q93" s="300"/>
      <c r="R93" s="290" t="s">
        <v>197</v>
      </c>
      <c r="S93" s="299" t="s">
        <v>212</v>
      </c>
      <c r="T93" s="300"/>
      <c r="U93" s="290" t="s">
        <v>197</v>
      </c>
      <c r="V93" s="299" t="s">
        <v>212</v>
      </c>
      <c r="W93" s="300"/>
      <c r="X93" s="290" t="s">
        <v>197</v>
      </c>
      <c r="Y93" s="299" t="s">
        <v>212</v>
      </c>
      <c r="Z93" s="300"/>
      <c r="AA93" s="290" t="s">
        <v>197</v>
      </c>
      <c r="AB93" s="299" t="s">
        <v>212</v>
      </c>
      <c r="AC93" s="300"/>
      <c r="AD93" s="290" t="s">
        <v>197</v>
      </c>
      <c r="AE93" s="299" t="s">
        <v>212</v>
      </c>
      <c r="AF93" s="300"/>
      <c r="AG93" s="290" t="s">
        <v>197</v>
      </c>
      <c r="AH93" s="299" t="s">
        <v>212</v>
      </c>
      <c r="AI93" s="300"/>
      <c r="AJ93" s="290" t="s">
        <v>197</v>
      </c>
      <c r="AK93" s="299" t="s">
        <v>212</v>
      </c>
      <c r="AL93" s="300"/>
      <c r="AM93" s="290" t="s">
        <v>197</v>
      </c>
    </row>
    <row r="94" spans="1:39" customFormat="1" ht="32">
      <c r="A94" s="285"/>
      <c r="B94" s="285"/>
      <c r="C94" s="285"/>
      <c r="D94" s="43" t="s">
        <v>29</v>
      </c>
      <c r="E94" s="3" t="s">
        <v>195</v>
      </c>
      <c r="F94" s="291"/>
      <c r="G94" s="3" t="s">
        <v>29</v>
      </c>
      <c r="H94" s="3" t="s">
        <v>195</v>
      </c>
      <c r="I94" s="291"/>
      <c r="J94" s="3" t="s">
        <v>29</v>
      </c>
      <c r="K94" s="3" t="s">
        <v>195</v>
      </c>
      <c r="L94" s="291"/>
      <c r="M94" s="3" t="s">
        <v>53</v>
      </c>
      <c r="N94" s="3" t="s">
        <v>195</v>
      </c>
      <c r="O94" s="291"/>
      <c r="P94" s="3" t="s">
        <v>29</v>
      </c>
      <c r="Q94" s="3" t="s">
        <v>195</v>
      </c>
      <c r="R94" s="291"/>
      <c r="S94" s="3" t="s">
        <v>29</v>
      </c>
      <c r="T94" s="3" t="s">
        <v>195</v>
      </c>
      <c r="U94" s="291"/>
      <c r="V94" s="3" t="s">
        <v>29</v>
      </c>
      <c r="W94" s="3" t="s">
        <v>195</v>
      </c>
      <c r="X94" s="291"/>
      <c r="Y94" s="3" t="s">
        <v>29</v>
      </c>
      <c r="Z94" s="3" t="s">
        <v>195</v>
      </c>
      <c r="AA94" s="291"/>
      <c r="AB94" s="3" t="s">
        <v>29</v>
      </c>
      <c r="AC94" s="3" t="s">
        <v>195</v>
      </c>
      <c r="AD94" s="291"/>
      <c r="AE94" s="3" t="s">
        <v>29</v>
      </c>
      <c r="AF94" s="3" t="s">
        <v>195</v>
      </c>
      <c r="AG94" s="291"/>
      <c r="AH94" s="3" t="s">
        <v>29</v>
      </c>
      <c r="AI94" s="3" t="s">
        <v>195</v>
      </c>
      <c r="AJ94" s="291"/>
      <c r="AK94" s="3" t="s">
        <v>29</v>
      </c>
      <c r="AL94" s="3" t="s">
        <v>195</v>
      </c>
      <c r="AM94" s="291"/>
    </row>
    <row r="95" spans="1:39" customFormat="1" ht="30" customHeight="1">
      <c r="A95" s="286" t="s">
        <v>190</v>
      </c>
      <c r="B95" s="287"/>
      <c r="C95" s="288"/>
      <c r="D95" s="23">
        <v>44719.5</v>
      </c>
      <c r="E95" s="23">
        <v>1075425.67</v>
      </c>
      <c r="F95" s="23">
        <v>0</v>
      </c>
      <c r="G95" s="23">
        <v>29103.95</v>
      </c>
      <c r="H95" s="23">
        <v>925486.9</v>
      </c>
      <c r="I95" s="23">
        <f>'Fuel Breakdown'!I144</f>
        <v>0</v>
      </c>
      <c r="J95" s="23">
        <v>36348.639999999999</v>
      </c>
      <c r="K95" s="23">
        <v>1086242.5</v>
      </c>
      <c r="L95" s="23">
        <f>'Fuel Breakdown'!L144</f>
        <v>0</v>
      </c>
      <c r="M95" s="23">
        <v>38274.299999999901</v>
      </c>
      <c r="N95" s="23">
        <v>964842.88</v>
      </c>
      <c r="O95" s="23">
        <f>'Fuel Breakdown'!O144</f>
        <v>0</v>
      </c>
      <c r="P95" s="23">
        <v>65132.1</v>
      </c>
      <c r="Q95" s="23">
        <f>'Fuel Breakdown'!Q144</f>
        <v>809282.84</v>
      </c>
      <c r="R95" s="23">
        <f>'Fuel Breakdown'!R144</f>
        <v>0</v>
      </c>
      <c r="S95" s="23">
        <v>49514.12</v>
      </c>
      <c r="T95" s="23">
        <f>'Fuel Breakdown'!T144</f>
        <v>987989.87</v>
      </c>
      <c r="U95" s="23">
        <v>17028.5</v>
      </c>
      <c r="V95" s="23">
        <v>52099.16</v>
      </c>
      <c r="W95" s="23">
        <v>1132408.5</v>
      </c>
      <c r="X95" s="23">
        <f>'Fuel Breakdown'!X144</f>
        <v>0</v>
      </c>
      <c r="Y95" s="23">
        <f>'Fuel Breakdown'!Y144</f>
        <v>60325.46</v>
      </c>
      <c r="Z95" s="23">
        <f>'Fuel Breakdown'!Z144</f>
        <v>2717086.01</v>
      </c>
      <c r="AA95" s="23">
        <f>'Fuel Breakdown'!AA144</f>
        <v>0</v>
      </c>
      <c r="AB95" s="23">
        <f>'Fuel Breakdown'!AB144</f>
        <v>63261</v>
      </c>
      <c r="AC95" s="23">
        <f>'Fuel Breakdown'!AC144</f>
        <v>2197988.85</v>
      </c>
      <c r="AD95" s="23">
        <f>'Fuel Breakdown'!AD144</f>
        <v>0</v>
      </c>
      <c r="AE95" s="23">
        <f>'Fuel Breakdown'!AE144</f>
        <v>2479.1999999999998</v>
      </c>
      <c r="AF95" s="23">
        <f>'Fuel Breakdown'!AF144</f>
        <v>2662346.1</v>
      </c>
      <c r="AG95" s="23">
        <f>'Fuel Breakdown'!AG144</f>
        <v>0</v>
      </c>
      <c r="AH95" s="23">
        <f>'Fuel Breakdown'!AH144</f>
        <v>1881.91</v>
      </c>
      <c r="AI95" s="23">
        <f>'Fuel Breakdown'!AI144</f>
        <v>2985791.89</v>
      </c>
      <c r="AJ95" s="23">
        <f>'Fuel Breakdown'!AJ144</f>
        <v>0</v>
      </c>
      <c r="AK95" s="23">
        <f>'Fuel Breakdown'!AK144</f>
        <v>1640</v>
      </c>
      <c r="AL95" s="23">
        <f>'Fuel Breakdown'!AL144</f>
        <v>2765217.46</v>
      </c>
      <c r="AM95" s="23">
        <f>'Fuel Breakdown'!AM144</f>
        <v>0</v>
      </c>
    </row>
    <row r="96" spans="1:39" customFormat="1" ht="30" customHeight="1">
      <c r="A96" s="1"/>
      <c r="B96" s="1"/>
      <c r="C96" s="1"/>
      <c r="D96" s="61">
        <f t="shared" ref="D96:I96" si="7">D95</f>
        <v>44719.5</v>
      </c>
      <c r="E96" s="61">
        <f t="shared" si="7"/>
        <v>1075425.67</v>
      </c>
      <c r="F96" s="61">
        <f t="shared" si="7"/>
        <v>0</v>
      </c>
      <c r="G96" s="61">
        <f t="shared" si="7"/>
        <v>29103.95</v>
      </c>
      <c r="H96" s="61">
        <f t="shared" si="7"/>
        <v>925486.9</v>
      </c>
      <c r="I96" s="61">
        <f t="shared" si="7"/>
        <v>0</v>
      </c>
      <c r="J96" s="61">
        <f>SUM(J95)</f>
        <v>36348.639999999999</v>
      </c>
      <c r="K96" s="61">
        <f t="shared" ref="K96:AM96" si="8">K95</f>
        <v>1086242.5</v>
      </c>
      <c r="L96" s="61">
        <f t="shared" si="8"/>
        <v>0</v>
      </c>
      <c r="M96" s="61">
        <f t="shared" si="8"/>
        <v>38274.299999999901</v>
      </c>
      <c r="N96" s="61">
        <f t="shared" si="8"/>
        <v>964842.88</v>
      </c>
      <c r="O96" s="61">
        <f t="shared" si="8"/>
        <v>0</v>
      </c>
      <c r="P96" s="61">
        <f t="shared" si="8"/>
        <v>65132.1</v>
      </c>
      <c r="Q96" s="61">
        <f>Q95</f>
        <v>809282.84</v>
      </c>
      <c r="R96" s="61">
        <f t="shared" si="8"/>
        <v>0</v>
      </c>
      <c r="S96" s="61">
        <f t="shared" si="8"/>
        <v>49514.12</v>
      </c>
      <c r="T96" s="61">
        <f t="shared" si="8"/>
        <v>987989.87</v>
      </c>
      <c r="U96" s="61">
        <f t="shared" si="8"/>
        <v>17028.5</v>
      </c>
      <c r="V96" s="61">
        <f>SUM(V95)</f>
        <v>52099.16</v>
      </c>
      <c r="W96" s="61">
        <f t="shared" si="8"/>
        <v>1132408.5</v>
      </c>
      <c r="X96" s="61">
        <f t="shared" si="8"/>
        <v>0</v>
      </c>
      <c r="Y96" s="61">
        <f t="shared" si="8"/>
        <v>60325.46</v>
      </c>
      <c r="Z96" s="61">
        <f t="shared" si="8"/>
        <v>2717086.01</v>
      </c>
      <c r="AA96" s="61">
        <f t="shared" si="8"/>
        <v>0</v>
      </c>
      <c r="AB96" s="61">
        <f t="shared" si="8"/>
        <v>63261</v>
      </c>
      <c r="AC96" s="61">
        <f t="shared" si="8"/>
        <v>2197988.85</v>
      </c>
      <c r="AD96" s="61">
        <f t="shared" si="8"/>
        <v>0</v>
      </c>
      <c r="AE96" s="61">
        <f t="shared" si="8"/>
        <v>2479.1999999999998</v>
      </c>
      <c r="AF96" s="61">
        <f t="shared" si="8"/>
        <v>2662346.1</v>
      </c>
      <c r="AG96" s="61">
        <f t="shared" si="8"/>
        <v>0</v>
      </c>
      <c r="AH96" s="61">
        <f t="shared" si="8"/>
        <v>1881.91</v>
      </c>
      <c r="AI96" s="61">
        <f t="shared" si="8"/>
        <v>2985791.89</v>
      </c>
      <c r="AJ96" s="61">
        <f t="shared" si="8"/>
        <v>0</v>
      </c>
      <c r="AK96" s="61">
        <f t="shared" si="8"/>
        <v>1640</v>
      </c>
      <c r="AL96" s="61">
        <f t="shared" si="8"/>
        <v>2765217.46</v>
      </c>
      <c r="AM96" s="61">
        <f t="shared" si="8"/>
        <v>0</v>
      </c>
    </row>
    <row r="97" spans="1:39" ht="16">
      <c r="A97" s="15"/>
      <c r="B97" s="15"/>
      <c r="C97" s="16"/>
      <c r="D97" s="17"/>
      <c r="E97" s="17"/>
      <c r="F97" s="17"/>
      <c r="G97" s="17"/>
      <c r="H97" s="17"/>
      <c r="I97" s="17"/>
      <c r="J97" s="17"/>
      <c r="K97" s="17"/>
      <c r="L97" s="17"/>
      <c r="M97" s="17"/>
      <c r="N97" s="17"/>
      <c r="O97" s="17"/>
      <c r="P97" s="17"/>
      <c r="Q97" s="17"/>
      <c r="R97" s="17"/>
      <c r="S97" s="17"/>
      <c r="T97" s="17"/>
      <c r="U97" s="17"/>
      <c r="V97" s="17"/>
      <c r="W97" s="17"/>
      <c r="X97" s="17"/>
      <c r="Y97" s="17"/>
      <c r="Z97" s="17"/>
      <c r="AA97" s="17"/>
    </row>
    <row r="98" spans="1:39" ht="16">
      <c r="A98" s="15"/>
      <c r="B98" s="15"/>
      <c r="C98" s="16"/>
      <c r="D98" s="17"/>
      <c r="E98" s="17"/>
      <c r="F98" s="17"/>
      <c r="G98" s="17"/>
      <c r="H98" s="17"/>
      <c r="I98" s="17"/>
      <c r="J98" s="17"/>
      <c r="K98" s="17"/>
      <c r="L98" s="17"/>
      <c r="M98" s="17"/>
      <c r="N98" s="17"/>
      <c r="O98" s="17"/>
      <c r="P98" s="17"/>
      <c r="Q98" s="17"/>
      <c r="R98" s="17"/>
      <c r="S98" s="17"/>
      <c r="T98" s="17"/>
      <c r="U98" s="17"/>
      <c r="V98" s="17"/>
      <c r="W98" s="17"/>
      <c r="X98" s="17"/>
      <c r="Y98" s="17"/>
      <c r="Z98" s="17"/>
      <c r="AA98" s="17"/>
    </row>
    <row r="99" spans="1:39" ht="16">
      <c r="A99" s="15"/>
      <c r="B99" s="15"/>
      <c r="C99" s="16"/>
      <c r="D99" s="17"/>
      <c r="E99" s="17"/>
      <c r="F99" s="17"/>
      <c r="G99" s="17"/>
      <c r="H99" s="17"/>
      <c r="I99" s="17"/>
      <c r="J99" s="17"/>
      <c r="K99" s="17"/>
      <c r="L99" s="17"/>
      <c r="M99" s="17"/>
      <c r="N99" s="17"/>
      <c r="O99" s="17"/>
      <c r="P99" s="17"/>
      <c r="Q99" s="17"/>
      <c r="R99" s="17"/>
      <c r="S99" s="17"/>
      <c r="T99" s="17"/>
      <c r="U99" s="17"/>
      <c r="V99" s="17"/>
      <c r="W99" s="17"/>
      <c r="X99" s="17"/>
      <c r="Y99" s="17"/>
      <c r="Z99" s="17"/>
      <c r="AA99" s="17"/>
    </row>
    <row r="100" spans="1:39" customFormat="1" ht="30" customHeight="1">
      <c r="A100" s="394" t="s">
        <v>246</v>
      </c>
      <c r="B100" s="395"/>
      <c r="C100" s="395"/>
      <c r="D100" s="395"/>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c r="AI100" s="395"/>
      <c r="AJ100" s="395"/>
      <c r="AK100" s="395"/>
      <c r="AL100" s="395"/>
      <c r="AM100" s="396"/>
    </row>
    <row r="101" spans="1:39" customFormat="1" ht="30" customHeight="1">
      <c r="A101" s="285" t="s">
        <v>27</v>
      </c>
      <c r="B101" s="285" t="s">
        <v>34</v>
      </c>
      <c r="C101" s="285" t="s">
        <v>35</v>
      </c>
      <c r="D101" s="289">
        <v>45292</v>
      </c>
      <c r="E101" s="289"/>
      <c r="F101" s="289"/>
      <c r="G101" s="289">
        <v>45323</v>
      </c>
      <c r="H101" s="289"/>
      <c r="I101" s="289"/>
      <c r="J101" s="289">
        <v>45352</v>
      </c>
      <c r="K101" s="289"/>
      <c r="L101" s="289"/>
      <c r="M101" s="289">
        <v>45383</v>
      </c>
      <c r="N101" s="289"/>
      <c r="O101" s="289"/>
      <c r="P101" s="289">
        <v>45413</v>
      </c>
      <c r="Q101" s="289"/>
      <c r="R101" s="289"/>
      <c r="S101" s="289">
        <v>45444</v>
      </c>
      <c r="T101" s="289"/>
      <c r="U101" s="289"/>
      <c r="V101" s="289">
        <v>45474</v>
      </c>
      <c r="W101" s="289"/>
      <c r="X101" s="289"/>
      <c r="Y101" s="289">
        <v>45505</v>
      </c>
      <c r="Z101" s="289"/>
      <c r="AA101" s="289"/>
      <c r="AB101" s="289">
        <v>45536</v>
      </c>
      <c r="AC101" s="289"/>
      <c r="AD101" s="289"/>
      <c r="AE101" s="289">
        <v>45566</v>
      </c>
      <c r="AF101" s="289"/>
      <c r="AG101" s="289"/>
      <c r="AH101" s="289">
        <v>45597</v>
      </c>
      <c r="AI101" s="289"/>
      <c r="AJ101" s="289"/>
      <c r="AK101" s="289">
        <v>45627</v>
      </c>
      <c r="AL101" s="289"/>
      <c r="AM101" s="289"/>
    </row>
    <row r="102" spans="1:39" customFormat="1" ht="30" customHeight="1">
      <c r="A102" s="285"/>
      <c r="B102" s="285"/>
      <c r="C102" s="285"/>
      <c r="D102" s="302" t="s">
        <v>212</v>
      </c>
      <c r="E102" s="302"/>
      <c r="F102" s="289" t="s">
        <v>197</v>
      </c>
      <c r="G102" s="302" t="s">
        <v>212</v>
      </c>
      <c r="H102" s="302"/>
      <c r="I102" s="289" t="s">
        <v>197</v>
      </c>
      <c r="J102" s="302" t="s">
        <v>212</v>
      </c>
      <c r="K102" s="302"/>
      <c r="L102" s="289" t="s">
        <v>197</v>
      </c>
      <c r="M102" s="302" t="s">
        <v>212</v>
      </c>
      <c r="N102" s="302"/>
      <c r="O102" s="289" t="s">
        <v>197</v>
      </c>
      <c r="P102" s="302" t="s">
        <v>212</v>
      </c>
      <c r="Q102" s="302"/>
      <c r="R102" s="289" t="s">
        <v>197</v>
      </c>
      <c r="S102" s="302" t="s">
        <v>212</v>
      </c>
      <c r="T102" s="302"/>
      <c r="U102" s="289" t="s">
        <v>197</v>
      </c>
      <c r="V102" s="302" t="s">
        <v>212</v>
      </c>
      <c r="W102" s="302"/>
      <c r="X102" s="289" t="s">
        <v>197</v>
      </c>
      <c r="Y102" s="302" t="s">
        <v>212</v>
      </c>
      <c r="Z102" s="302"/>
      <c r="AA102" s="289" t="s">
        <v>197</v>
      </c>
      <c r="AB102" s="302" t="s">
        <v>212</v>
      </c>
      <c r="AC102" s="302"/>
      <c r="AD102" s="289" t="s">
        <v>197</v>
      </c>
      <c r="AE102" s="302" t="s">
        <v>212</v>
      </c>
      <c r="AF102" s="302"/>
      <c r="AG102" s="289" t="s">
        <v>197</v>
      </c>
      <c r="AH102" s="302" t="s">
        <v>212</v>
      </c>
      <c r="AI102" s="302"/>
      <c r="AJ102" s="289" t="s">
        <v>197</v>
      </c>
      <c r="AK102" s="302" t="s">
        <v>212</v>
      </c>
      <c r="AL102" s="302"/>
      <c r="AM102" s="289" t="s">
        <v>197</v>
      </c>
    </row>
    <row r="103" spans="1:39" customFormat="1" ht="66" customHeight="1">
      <c r="A103" s="285"/>
      <c r="B103" s="285"/>
      <c r="C103" s="285"/>
      <c r="D103" s="43" t="s">
        <v>29</v>
      </c>
      <c r="E103" s="3" t="s">
        <v>195</v>
      </c>
      <c r="F103" s="289"/>
      <c r="G103" s="3" t="s">
        <v>29</v>
      </c>
      <c r="H103" s="3" t="s">
        <v>195</v>
      </c>
      <c r="I103" s="289"/>
      <c r="J103" s="3" t="s">
        <v>29</v>
      </c>
      <c r="K103" s="3" t="s">
        <v>195</v>
      </c>
      <c r="L103" s="289"/>
      <c r="M103" s="3" t="s">
        <v>53</v>
      </c>
      <c r="N103" s="3" t="s">
        <v>195</v>
      </c>
      <c r="O103" s="289"/>
      <c r="P103" s="3" t="s">
        <v>29</v>
      </c>
      <c r="Q103" s="3" t="s">
        <v>195</v>
      </c>
      <c r="R103" s="289"/>
      <c r="S103" s="3" t="s">
        <v>29</v>
      </c>
      <c r="T103" s="3" t="s">
        <v>195</v>
      </c>
      <c r="U103" s="289"/>
      <c r="V103" s="3" t="s">
        <v>29</v>
      </c>
      <c r="W103" s="3" t="s">
        <v>195</v>
      </c>
      <c r="X103" s="289"/>
      <c r="Y103" s="3" t="s">
        <v>29</v>
      </c>
      <c r="Z103" s="3" t="s">
        <v>195</v>
      </c>
      <c r="AA103" s="289"/>
      <c r="AB103" s="3" t="s">
        <v>29</v>
      </c>
      <c r="AC103" s="3" t="s">
        <v>195</v>
      </c>
      <c r="AD103" s="289"/>
      <c r="AE103" s="3" t="s">
        <v>29</v>
      </c>
      <c r="AF103" s="3" t="s">
        <v>195</v>
      </c>
      <c r="AG103" s="289"/>
      <c r="AH103" s="3" t="s">
        <v>29</v>
      </c>
      <c r="AI103" s="3" t="s">
        <v>195</v>
      </c>
      <c r="AJ103" s="289"/>
      <c r="AK103" s="3" t="s">
        <v>29</v>
      </c>
      <c r="AL103" s="3" t="s">
        <v>195</v>
      </c>
      <c r="AM103" s="289"/>
    </row>
    <row r="104" spans="1:39" customFormat="1" ht="30" customHeight="1">
      <c r="A104" s="155" t="s">
        <v>190</v>
      </c>
      <c r="B104" s="155"/>
      <c r="C104" s="155"/>
      <c r="D104" s="23">
        <f>'Fuel Breakdown'!D151</f>
        <v>0</v>
      </c>
      <c r="E104" s="23">
        <f>'Fuel Breakdown'!E151</f>
        <v>969480</v>
      </c>
      <c r="F104" s="23">
        <f>'Fuel Breakdown'!F151</f>
        <v>0</v>
      </c>
      <c r="G104" s="23">
        <f>'Fuel Breakdown'!G151</f>
        <v>0</v>
      </c>
      <c r="H104" s="23">
        <f>'Fuel Breakdown'!H151</f>
        <v>804710</v>
      </c>
      <c r="I104" s="23">
        <f>'Fuel Breakdown'!I151</f>
        <v>0</v>
      </c>
      <c r="J104" s="23">
        <f>'Fuel Breakdown'!J151</f>
        <v>0</v>
      </c>
      <c r="K104" s="23">
        <f>'Fuel Breakdown'!K151</f>
        <v>39810</v>
      </c>
      <c r="L104" s="23">
        <f>'Fuel Breakdown'!L151</f>
        <v>0</v>
      </c>
      <c r="M104" s="23">
        <f>'Fuel Breakdown'!M151</f>
        <v>0</v>
      </c>
      <c r="N104" s="23">
        <f>'Fuel Breakdown'!N151</f>
        <v>0</v>
      </c>
      <c r="O104" s="23">
        <f>'Fuel Breakdown'!O151</f>
        <v>0</v>
      </c>
      <c r="P104" s="23">
        <f>'Fuel Breakdown'!P151</f>
        <v>0</v>
      </c>
      <c r="Q104" s="23">
        <f>'Fuel Breakdown'!Q151</f>
        <v>0</v>
      </c>
      <c r="R104" s="23">
        <f>'Fuel Breakdown'!R151</f>
        <v>0</v>
      </c>
      <c r="S104" s="23">
        <f>'Fuel Breakdown'!S151</f>
        <v>0</v>
      </c>
      <c r="T104" s="23">
        <f>'Fuel Breakdown'!T151</f>
        <v>0</v>
      </c>
      <c r="U104" s="23">
        <f>'Fuel Breakdown'!U151</f>
        <v>0</v>
      </c>
      <c r="V104" s="23">
        <f>'Fuel Breakdown'!V151</f>
        <v>0</v>
      </c>
      <c r="W104" s="23">
        <f>'Fuel Breakdown'!W151</f>
        <v>0</v>
      </c>
      <c r="X104" s="23">
        <f>'Fuel Breakdown'!X151</f>
        <v>0</v>
      </c>
      <c r="Y104" s="23">
        <f>'Fuel Breakdown'!Y151</f>
        <v>0</v>
      </c>
      <c r="Z104" s="23">
        <f>'Fuel Breakdown'!Z151</f>
        <v>0</v>
      </c>
      <c r="AA104" s="23">
        <f>'Fuel Breakdown'!AA151</f>
        <v>0</v>
      </c>
      <c r="AB104" s="23">
        <f>'Fuel Breakdown'!AB151</f>
        <v>0</v>
      </c>
      <c r="AC104" s="23">
        <f>'Fuel Breakdown'!AC151</f>
        <v>0</v>
      </c>
      <c r="AD104" s="23">
        <f>'Fuel Breakdown'!AD151</f>
        <v>0</v>
      </c>
      <c r="AE104" s="23">
        <f>'Fuel Breakdown'!AE151</f>
        <v>0</v>
      </c>
      <c r="AF104" s="23">
        <f>'Fuel Breakdown'!AF151</f>
        <v>0</v>
      </c>
      <c r="AG104" s="23">
        <f>'Fuel Breakdown'!AG151</f>
        <v>0</v>
      </c>
      <c r="AH104" s="23">
        <f>'Fuel Breakdown'!AH151</f>
        <v>0</v>
      </c>
      <c r="AI104" s="23">
        <f>'Fuel Breakdown'!AI151</f>
        <v>0</v>
      </c>
      <c r="AJ104" s="23">
        <f>'Fuel Breakdown'!AJ151</f>
        <v>0</v>
      </c>
      <c r="AK104" s="23">
        <f>'Fuel Breakdown'!AK151</f>
        <v>0</v>
      </c>
      <c r="AL104" s="23">
        <f>'Fuel Breakdown'!AL151</f>
        <v>0</v>
      </c>
      <c r="AM104" s="23">
        <f>'Fuel Breakdown'!AM151</f>
        <v>0</v>
      </c>
    </row>
    <row r="105" spans="1:39" customFormat="1" ht="30" customHeight="1">
      <c r="A105" s="156" t="s">
        <v>189</v>
      </c>
      <c r="B105" s="156"/>
      <c r="C105" s="156"/>
      <c r="D105" s="61">
        <f>D104</f>
        <v>0</v>
      </c>
      <c r="E105" s="61">
        <f t="shared" ref="E105:U105" si="9">E104</f>
        <v>969480</v>
      </c>
      <c r="F105" s="61">
        <f t="shared" si="9"/>
        <v>0</v>
      </c>
      <c r="G105" s="61">
        <f t="shared" si="9"/>
        <v>0</v>
      </c>
      <c r="H105" s="61">
        <f t="shared" si="9"/>
        <v>804710</v>
      </c>
      <c r="I105" s="61">
        <f t="shared" si="9"/>
        <v>0</v>
      </c>
      <c r="J105" s="61">
        <f t="shared" si="9"/>
        <v>0</v>
      </c>
      <c r="K105" s="61">
        <f t="shared" si="9"/>
        <v>39810</v>
      </c>
      <c r="L105" s="61">
        <f t="shared" si="9"/>
        <v>0</v>
      </c>
      <c r="M105" s="61">
        <f t="shared" si="9"/>
        <v>0</v>
      </c>
      <c r="N105" s="61">
        <f t="shared" si="9"/>
        <v>0</v>
      </c>
      <c r="O105" s="61">
        <f t="shared" si="9"/>
        <v>0</v>
      </c>
      <c r="P105" s="61">
        <f t="shared" si="9"/>
        <v>0</v>
      </c>
      <c r="Q105" s="61">
        <f t="shared" si="9"/>
        <v>0</v>
      </c>
      <c r="R105" s="61">
        <f t="shared" si="9"/>
        <v>0</v>
      </c>
      <c r="S105" s="61">
        <f t="shared" si="9"/>
        <v>0</v>
      </c>
      <c r="T105" s="61">
        <f t="shared" si="9"/>
        <v>0</v>
      </c>
      <c r="U105" s="61">
        <f t="shared" si="9"/>
        <v>0</v>
      </c>
      <c r="V105" s="61">
        <f t="shared" ref="V105:AM105" si="10">V104</f>
        <v>0</v>
      </c>
      <c r="W105" s="61">
        <f t="shared" si="10"/>
        <v>0</v>
      </c>
      <c r="X105" s="61">
        <f t="shared" si="10"/>
        <v>0</v>
      </c>
      <c r="Y105" s="61">
        <f t="shared" si="10"/>
        <v>0</v>
      </c>
      <c r="Z105" s="61">
        <f t="shared" si="10"/>
        <v>0</v>
      </c>
      <c r="AA105" s="61">
        <f t="shared" si="10"/>
        <v>0</v>
      </c>
      <c r="AB105" s="61">
        <f t="shared" si="10"/>
        <v>0</v>
      </c>
      <c r="AC105" s="61">
        <f t="shared" si="10"/>
        <v>0</v>
      </c>
      <c r="AD105" s="61">
        <f t="shared" si="10"/>
        <v>0</v>
      </c>
      <c r="AE105" s="61">
        <f t="shared" si="10"/>
        <v>0</v>
      </c>
      <c r="AF105" s="61">
        <f t="shared" si="10"/>
        <v>0</v>
      </c>
      <c r="AG105" s="61">
        <f t="shared" si="10"/>
        <v>0</v>
      </c>
      <c r="AH105" s="61">
        <f t="shared" si="10"/>
        <v>0</v>
      </c>
      <c r="AI105" s="61">
        <f t="shared" si="10"/>
        <v>0</v>
      </c>
      <c r="AJ105" s="61">
        <f t="shared" si="10"/>
        <v>0</v>
      </c>
      <c r="AK105" s="61">
        <f t="shared" si="10"/>
        <v>0</v>
      </c>
      <c r="AL105" s="61">
        <f t="shared" si="10"/>
        <v>0</v>
      </c>
      <c r="AM105" s="61">
        <f t="shared" si="10"/>
        <v>0</v>
      </c>
    </row>
    <row r="106" spans="1:39" ht="16">
      <c r="A106" s="15"/>
      <c r="B106" s="15"/>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39" ht="16">
      <c r="A107" s="15"/>
      <c r="B107" s="15"/>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39" ht="16">
      <c r="A108" s="15"/>
      <c r="B108" s="15"/>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39" customFormat="1" ht="30.65" customHeight="1">
      <c r="A109" s="363" t="s">
        <v>247</v>
      </c>
      <c r="B109" s="363"/>
      <c r="C109" s="363"/>
      <c r="D109" s="363"/>
      <c r="E109" s="363"/>
      <c r="F109" s="363"/>
      <c r="G109" s="363"/>
      <c r="H109" s="363"/>
      <c r="I109" s="363"/>
      <c r="J109" s="363"/>
      <c r="K109" s="363"/>
      <c r="L109" s="363"/>
      <c r="M109" s="363"/>
      <c r="N109" s="363"/>
      <c r="O109" s="363"/>
      <c r="P109" s="363"/>
      <c r="Q109" s="363"/>
      <c r="R109" s="363"/>
      <c r="S109" s="363"/>
      <c r="T109" s="363"/>
      <c r="U109" s="363"/>
      <c r="V109" s="363"/>
      <c r="W109" s="363"/>
      <c r="X109" s="363"/>
      <c r="Y109" s="363"/>
      <c r="Z109" s="363"/>
      <c r="AA109" s="363"/>
      <c r="AB109" s="363"/>
      <c r="AC109" s="363"/>
      <c r="AD109" s="363"/>
      <c r="AE109" s="363"/>
      <c r="AF109" s="363"/>
      <c r="AG109" s="363"/>
      <c r="AH109" s="363"/>
      <c r="AI109" s="363"/>
      <c r="AJ109" s="363"/>
      <c r="AK109" s="363"/>
      <c r="AL109" s="363"/>
      <c r="AM109" s="363"/>
    </row>
    <row r="110" spans="1:39" customFormat="1" ht="26.15" customHeight="1">
      <c r="A110" s="358" t="s">
        <v>186</v>
      </c>
      <c r="B110" s="358" t="s">
        <v>34</v>
      </c>
      <c r="C110" s="358" t="s">
        <v>35</v>
      </c>
      <c r="D110" s="356">
        <v>45292</v>
      </c>
      <c r="E110" s="357"/>
      <c r="F110" s="357"/>
      <c r="G110" s="361">
        <v>45323</v>
      </c>
      <c r="H110" s="362"/>
      <c r="I110" s="360"/>
      <c r="J110" s="361">
        <v>45352</v>
      </c>
      <c r="K110" s="362"/>
      <c r="L110" s="360"/>
      <c r="M110" s="361">
        <v>45383</v>
      </c>
      <c r="N110" s="362"/>
      <c r="O110" s="360"/>
      <c r="P110" s="352">
        <v>45413</v>
      </c>
      <c r="Q110" s="353"/>
      <c r="R110" s="349"/>
      <c r="S110" s="352">
        <v>45444</v>
      </c>
      <c r="T110" s="353"/>
      <c r="U110" s="349"/>
      <c r="V110" s="352">
        <v>45474</v>
      </c>
      <c r="W110" s="353"/>
      <c r="X110" s="349"/>
      <c r="Y110" s="352">
        <v>45505</v>
      </c>
      <c r="Z110" s="353"/>
      <c r="AA110" s="349"/>
      <c r="AB110" s="352">
        <v>45536</v>
      </c>
      <c r="AC110" s="353"/>
      <c r="AD110" s="349"/>
      <c r="AE110" s="352">
        <v>45566</v>
      </c>
      <c r="AF110" s="353"/>
      <c r="AG110" s="349"/>
      <c r="AH110" s="352">
        <v>45597</v>
      </c>
      <c r="AI110" s="353"/>
      <c r="AJ110" s="349"/>
      <c r="AK110" s="352">
        <v>45627</v>
      </c>
      <c r="AL110" s="353"/>
      <c r="AM110" s="349"/>
    </row>
    <row r="111" spans="1:39" customFormat="1" ht="31.5" customHeight="1">
      <c r="A111" s="358"/>
      <c r="B111" s="358"/>
      <c r="C111" s="358"/>
      <c r="D111" s="359" t="s">
        <v>212</v>
      </c>
      <c r="E111" s="360"/>
      <c r="F111" s="350" t="s">
        <v>32</v>
      </c>
      <c r="G111" s="348" t="s">
        <v>212</v>
      </c>
      <c r="H111" s="349"/>
      <c r="I111" s="350" t="s">
        <v>32</v>
      </c>
      <c r="J111" s="348" t="s">
        <v>212</v>
      </c>
      <c r="K111" s="349"/>
      <c r="L111" s="350" t="s">
        <v>32</v>
      </c>
      <c r="M111" s="348" t="s">
        <v>212</v>
      </c>
      <c r="N111" s="349"/>
      <c r="O111" s="350" t="s">
        <v>32</v>
      </c>
      <c r="P111" s="348" t="s">
        <v>212</v>
      </c>
      <c r="Q111" s="349"/>
      <c r="R111" s="350" t="s">
        <v>32</v>
      </c>
      <c r="S111" s="348" t="s">
        <v>212</v>
      </c>
      <c r="T111" s="349"/>
      <c r="U111" s="350" t="s">
        <v>32</v>
      </c>
      <c r="V111" s="348" t="s">
        <v>212</v>
      </c>
      <c r="W111" s="349"/>
      <c r="X111" s="350" t="s">
        <v>32</v>
      </c>
      <c r="Y111" s="348" t="s">
        <v>212</v>
      </c>
      <c r="Z111" s="349"/>
      <c r="AA111" s="350" t="s">
        <v>32</v>
      </c>
      <c r="AB111" s="348" t="s">
        <v>212</v>
      </c>
      <c r="AC111" s="349"/>
      <c r="AD111" s="350" t="s">
        <v>32</v>
      </c>
      <c r="AE111" s="348" t="s">
        <v>212</v>
      </c>
      <c r="AF111" s="349"/>
      <c r="AG111" s="350" t="s">
        <v>32</v>
      </c>
      <c r="AH111" s="348" t="s">
        <v>212</v>
      </c>
      <c r="AI111" s="349"/>
      <c r="AJ111" s="350" t="s">
        <v>32</v>
      </c>
      <c r="AK111" s="348" t="s">
        <v>212</v>
      </c>
      <c r="AL111" s="349"/>
      <c r="AM111" s="350" t="s">
        <v>32</v>
      </c>
    </row>
    <row r="112" spans="1:39" customFormat="1" ht="40.5" customHeight="1">
      <c r="A112" s="358"/>
      <c r="B112" s="358"/>
      <c r="C112" s="358"/>
      <c r="D112" s="62" t="s">
        <v>53</v>
      </c>
      <c r="E112" s="63" t="s">
        <v>195</v>
      </c>
      <c r="F112" s="351"/>
      <c r="G112" s="62" t="s">
        <v>53</v>
      </c>
      <c r="H112" s="63" t="s">
        <v>195</v>
      </c>
      <c r="I112" s="351"/>
      <c r="J112" s="62" t="s">
        <v>53</v>
      </c>
      <c r="K112" s="63" t="s">
        <v>195</v>
      </c>
      <c r="L112" s="351"/>
      <c r="M112" s="62" t="s">
        <v>53</v>
      </c>
      <c r="N112" s="63" t="s">
        <v>195</v>
      </c>
      <c r="O112" s="351"/>
      <c r="P112" s="62" t="s">
        <v>53</v>
      </c>
      <c r="Q112" s="63" t="s">
        <v>165</v>
      </c>
      <c r="R112" s="351"/>
      <c r="S112" s="62" t="s">
        <v>53</v>
      </c>
      <c r="T112" s="63" t="s">
        <v>165</v>
      </c>
      <c r="U112" s="351"/>
      <c r="V112" s="62" t="s">
        <v>53</v>
      </c>
      <c r="W112" s="63" t="s">
        <v>165</v>
      </c>
      <c r="X112" s="351"/>
      <c r="Y112" s="62" t="s">
        <v>53</v>
      </c>
      <c r="Z112" s="63" t="s">
        <v>165</v>
      </c>
      <c r="AA112" s="351"/>
      <c r="AB112" s="62" t="s">
        <v>53</v>
      </c>
      <c r="AC112" s="63" t="s">
        <v>165</v>
      </c>
      <c r="AD112" s="351"/>
      <c r="AE112" s="62" t="s">
        <v>53</v>
      </c>
      <c r="AF112" s="63" t="s">
        <v>165</v>
      </c>
      <c r="AG112" s="351"/>
      <c r="AH112" s="62" t="s">
        <v>53</v>
      </c>
      <c r="AI112" s="63" t="s">
        <v>165</v>
      </c>
      <c r="AJ112" s="351"/>
      <c r="AK112" s="62" t="s">
        <v>53</v>
      </c>
      <c r="AL112" s="63" t="s">
        <v>165</v>
      </c>
      <c r="AM112" s="351"/>
    </row>
    <row r="113" spans="1:39" customFormat="1" ht="30" customHeight="1">
      <c r="A113" s="354" t="s">
        <v>190</v>
      </c>
      <c r="B113" s="355"/>
      <c r="C113" s="355"/>
      <c r="D113" s="60">
        <f>'Fuel Breakdown'!D158</f>
        <v>36598</v>
      </c>
      <c r="E113" s="60">
        <f>'Fuel Breakdown'!E158</f>
        <v>15909</v>
      </c>
      <c r="F113" s="60">
        <f>'Fuel Breakdown'!F158</f>
        <v>0</v>
      </c>
      <c r="G113" s="60">
        <f>'Fuel Breakdown'!G158</f>
        <v>36910</v>
      </c>
      <c r="H113" s="60">
        <f>'Fuel Breakdown'!H158</f>
        <v>25540</v>
      </c>
      <c r="I113" s="60">
        <f>'Fuel Breakdown'!I158</f>
        <v>0</v>
      </c>
      <c r="J113" s="60">
        <f>'Fuel Breakdown'!J158</f>
        <v>36910</v>
      </c>
      <c r="K113" s="60">
        <f>'Fuel Breakdown'!K158</f>
        <v>28540</v>
      </c>
      <c r="L113" s="60">
        <f>'Fuel Breakdown'!L158</f>
        <v>0</v>
      </c>
      <c r="M113" s="60">
        <f>'Fuel Breakdown'!M158</f>
        <v>36930</v>
      </c>
      <c r="N113" s="60">
        <f>'Fuel Breakdown'!N158</f>
        <v>22190</v>
      </c>
      <c r="O113" s="60">
        <f>'Fuel Breakdown'!O158</f>
        <v>0</v>
      </c>
      <c r="P113" s="60">
        <f>'Fuel Breakdown'!P158</f>
        <v>34750</v>
      </c>
      <c r="Q113" s="60">
        <f>'Fuel Breakdown'!Q158</f>
        <v>20220</v>
      </c>
      <c r="R113" s="60">
        <f>'Fuel Breakdown'!R158</f>
        <v>0</v>
      </c>
      <c r="S113" s="60">
        <f>'Fuel Breakdown'!S158</f>
        <v>167400</v>
      </c>
      <c r="T113" s="60">
        <f>'Fuel Breakdown'!T158</f>
        <v>50800</v>
      </c>
      <c r="U113" s="60">
        <f>'Fuel Breakdown'!U158</f>
        <v>0</v>
      </c>
      <c r="V113" s="60">
        <f>'Fuel Breakdown'!V158</f>
        <v>28700</v>
      </c>
      <c r="W113" s="60">
        <f>'Fuel Breakdown'!W158</f>
        <v>36300</v>
      </c>
      <c r="X113" s="60">
        <f>'Fuel Breakdown'!X158</f>
        <v>0</v>
      </c>
      <c r="Y113" s="60">
        <f>'Fuel Breakdown'!Y158</f>
        <v>29700</v>
      </c>
      <c r="Z113" s="60">
        <f>'Fuel Breakdown'!Z158</f>
        <v>30600</v>
      </c>
      <c r="AA113" s="60">
        <f>'Fuel Breakdown'!AA158</f>
        <v>0</v>
      </c>
      <c r="AB113" s="60">
        <f>'Fuel Breakdown'!AB158</f>
        <v>29700</v>
      </c>
      <c r="AC113" s="60">
        <f>'Fuel Breakdown'!AC158</f>
        <v>44900</v>
      </c>
      <c r="AD113" s="60">
        <f>'Fuel Breakdown'!AD158</f>
        <v>0</v>
      </c>
      <c r="AE113" s="60">
        <f>'Fuel Breakdown'!AE158</f>
        <v>24900</v>
      </c>
      <c r="AF113" s="60">
        <f>'Fuel Breakdown'!AF158</f>
        <v>38340</v>
      </c>
      <c r="AG113" s="60">
        <f>'Fuel Breakdown'!AG158</f>
        <v>0</v>
      </c>
      <c r="AH113" s="60">
        <f>'Fuel Breakdown'!AH158</f>
        <v>21910</v>
      </c>
      <c r="AI113" s="60">
        <f>'Fuel Breakdown'!AI158</f>
        <v>11746</v>
      </c>
      <c r="AJ113" s="60">
        <f>'Fuel Breakdown'!AJ158</f>
        <v>0</v>
      </c>
      <c r="AK113" s="60">
        <f>'Fuel Breakdown'!AK158</f>
        <v>19620</v>
      </c>
      <c r="AL113" s="60">
        <f>'Fuel Breakdown'!AL158</f>
        <v>9600</v>
      </c>
      <c r="AM113" s="60">
        <f>'Fuel Breakdown'!AM158</f>
        <v>0</v>
      </c>
    </row>
    <row r="114" spans="1:39" ht="30" customHeight="1">
      <c r="A114" s="292" t="s">
        <v>189</v>
      </c>
      <c r="B114" s="292"/>
      <c r="C114" s="292"/>
      <c r="D114" s="113">
        <f>D113</f>
        <v>36598</v>
      </c>
      <c r="E114" s="113">
        <f t="shared" ref="E114:AM114" si="11">E113</f>
        <v>15909</v>
      </c>
      <c r="F114" s="113">
        <f t="shared" si="11"/>
        <v>0</v>
      </c>
      <c r="G114" s="113">
        <f t="shared" si="11"/>
        <v>36910</v>
      </c>
      <c r="H114" s="113">
        <f t="shared" si="11"/>
        <v>25540</v>
      </c>
      <c r="I114" s="113">
        <f t="shared" si="11"/>
        <v>0</v>
      </c>
      <c r="J114" s="113">
        <f t="shared" si="11"/>
        <v>36910</v>
      </c>
      <c r="K114" s="113">
        <f t="shared" si="11"/>
        <v>28540</v>
      </c>
      <c r="L114" s="113">
        <f t="shared" si="11"/>
        <v>0</v>
      </c>
      <c r="M114" s="113">
        <f t="shared" si="11"/>
        <v>36930</v>
      </c>
      <c r="N114" s="113">
        <f t="shared" si="11"/>
        <v>22190</v>
      </c>
      <c r="O114" s="113">
        <f t="shared" si="11"/>
        <v>0</v>
      </c>
      <c r="P114" s="113">
        <f t="shared" si="11"/>
        <v>34750</v>
      </c>
      <c r="Q114" s="113">
        <f t="shared" si="11"/>
        <v>20220</v>
      </c>
      <c r="R114" s="113">
        <f t="shared" si="11"/>
        <v>0</v>
      </c>
      <c r="S114" s="113">
        <f t="shared" si="11"/>
        <v>167400</v>
      </c>
      <c r="T114" s="113">
        <f t="shared" si="11"/>
        <v>50800</v>
      </c>
      <c r="U114" s="113">
        <f t="shared" si="11"/>
        <v>0</v>
      </c>
      <c r="V114" s="113">
        <f t="shared" si="11"/>
        <v>28700</v>
      </c>
      <c r="W114" s="113">
        <f t="shared" si="11"/>
        <v>36300</v>
      </c>
      <c r="X114" s="113">
        <f t="shared" si="11"/>
        <v>0</v>
      </c>
      <c r="Y114" s="113">
        <f t="shared" si="11"/>
        <v>29700</v>
      </c>
      <c r="Z114" s="113">
        <f t="shared" si="11"/>
        <v>30600</v>
      </c>
      <c r="AA114" s="113">
        <f t="shared" si="11"/>
        <v>0</v>
      </c>
      <c r="AB114" s="113">
        <f t="shared" si="11"/>
        <v>29700</v>
      </c>
      <c r="AC114" s="113">
        <f t="shared" si="11"/>
        <v>44900</v>
      </c>
      <c r="AD114" s="113">
        <f t="shared" si="11"/>
        <v>0</v>
      </c>
      <c r="AE114" s="113">
        <f t="shared" si="11"/>
        <v>24900</v>
      </c>
      <c r="AF114" s="113">
        <f t="shared" si="11"/>
        <v>38340</v>
      </c>
      <c r="AG114" s="113">
        <f t="shared" si="11"/>
        <v>0</v>
      </c>
      <c r="AH114" s="113">
        <f t="shared" si="11"/>
        <v>21910</v>
      </c>
      <c r="AI114" s="113">
        <f t="shared" si="11"/>
        <v>11746</v>
      </c>
      <c r="AJ114" s="113">
        <f t="shared" si="11"/>
        <v>0</v>
      </c>
      <c r="AK114" s="113">
        <f t="shared" si="11"/>
        <v>19620</v>
      </c>
      <c r="AL114" s="113">
        <f t="shared" si="11"/>
        <v>9600</v>
      </c>
      <c r="AM114" s="113">
        <f t="shared" si="11"/>
        <v>0</v>
      </c>
    </row>
    <row r="115" spans="1:39" customFormat="1" ht="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39" customForma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39" customForma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39" customForma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39" customForma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39" customForma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39" customForma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39" customForma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39" customForma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39" customForma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39" customForma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39" customForma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39" customForma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39" customForma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ustomForma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ustomForma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ustomForma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ustomForma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ustomForma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ustomForma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ustomForma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ustomForma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ustomForma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ustomForma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ustomForma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30" customHeight="1"/>
    <row r="141" spans="1:28" ht="30" customHeight="1"/>
    <row r="142" spans="1:28" customFormat="1" ht="35.1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ustomFormat="1" ht="4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ustomFormat="1" ht="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ustomFormat="1" ht="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ustomFormat="1" ht="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30" customHeight="1"/>
    <row r="148" spans="1:28" customFormat="1" ht="35.1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ustomFormat="1" ht="4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ustomFormat="1" ht="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ustomFormat="1" ht="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ustomFormat="1" ht="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ustomFormat="1" ht="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30" customHeight="1"/>
    <row r="155" spans="1:28" customForma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35.15" customHeight="1"/>
    <row r="157" spans="1:28" ht="46.5" customHeight="1"/>
    <row r="162" spans="1:28" ht="30" customHeight="1"/>
    <row r="163" spans="1:28" customForma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6" spans="1:28" customFormat="1" ht="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ustomFormat="1" ht="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ustomFormat="1" ht="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ustomFormat="1" ht="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ustomFormat="1" ht="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ustomFormat="1" ht="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ustomFormat="1" ht="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ustomFormat="1" ht="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ustomFormat="1" ht="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ustomFormat="1" ht="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ustomFormat="1" ht="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ustomFormat="1" ht="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ustomFormat="1" ht="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ustomFormat="1" ht="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ustomFormat="1" ht="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ustomFormat="1" ht="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ustomFormat="1" ht="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ustomFormat="1" ht="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ustomFormat="1" ht="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ustomForma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30" customHeight="1"/>
    <row r="189" spans="1:28" ht="35.15" customHeight="1"/>
    <row r="190" spans="1:28" ht="46.5" customHeight="1"/>
    <row r="207" ht="30" customHeight="1"/>
  </sheetData>
  <mergeCells count="369">
    <mergeCell ref="X29:Y29"/>
    <mergeCell ref="A1:AA1"/>
    <mergeCell ref="A2:A3"/>
    <mergeCell ref="B2:B3"/>
    <mergeCell ref="C2:C3"/>
    <mergeCell ref="D2:E2"/>
    <mergeCell ref="F2:G2"/>
    <mergeCell ref="H2:I2"/>
    <mergeCell ref="J2:K2"/>
    <mergeCell ref="L2:M2"/>
    <mergeCell ref="Z2:AA2"/>
    <mergeCell ref="N2:O2"/>
    <mergeCell ref="P2:Q2"/>
    <mergeCell ref="R2:S2"/>
    <mergeCell ref="T2:U2"/>
    <mergeCell ref="V2:W2"/>
    <mergeCell ref="X2:Y2"/>
    <mergeCell ref="P29:Q29"/>
    <mergeCell ref="B10:B11"/>
    <mergeCell ref="B12:B13"/>
    <mergeCell ref="A14:A15"/>
    <mergeCell ref="B14:B15"/>
    <mergeCell ref="A16:A17"/>
    <mergeCell ref="B16:B17"/>
    <mergeCell ref="A35:A38"/>
    <mergeCell ref="G35:G38"/>
    <mergeCell ref="I35:I38"/>
    <mergeCell ref="K35:K38"/>
    <mergeCell ref="E35:E38"/>
    <mergeCell ref="E39:E42"/>
    <mergeCell ref="G39:G42"/>
    <mergeCell ref="I39:I42"/>
    <mergeCell ref="K39:K42"/>
    <mergeCell ref="B18:B19"/>
    <mergeCell ref="A18:A19"/>
    <mergeCell ref="H29:I29"/>
    <mergeCell ref="J29:K29"/>
    <mergeCell ref="L29:M29"/>
    <mergeCell ref="N29:O29"/>
    <mergeCell ref="F29:G29"/>
    <mergeCell ref="S92:U92"/>
    <mergeCell ref="A92:A94"/>
    <mergeCell ref="B92:B94"/>
    <mergeCell ref="C92:C94"/>
    <mergeCell ref="D92:F92"/>
    <mergeCell ref="G92:I92"/>
    <mergeCell ref="J92:L92"/>
    <mergeCell ref="M92:O92"/>
    <mergeCell ref="P92:R92"/>
    <mergeCell ref="D93:E93"/>
    <mergeCell ref="J93:K93"/>
    <mergeCell ref="P93:Q93"/>
    <mergeCell ref="O93:O94"/>
    <mergeCell ref="R93:R94"/>
    <mergeCell ref="A39:A42"/>
    <mergeCell ref="A64:C64"/>
    <mergeCell ref="A55:C55"/>
    <mergeCell ref="O78:O80"/>
    <mergeCell ref="G81:G83"/>
    <mergeCell ref="A43:A46"/>
    <mergeCell ref="A114:C114"/>
    <mergeCell ref="A113:C113"/>
    <mergeCell ref="A4:A5"/>
    <mergeCell ref="A6:A7"/>
    <mergeCell ref="A8:A9"/>
    <mergeCell ref="A10:A11"/>
    <mergeCell ref="A12:A13"/>
    <mergeCell ref="A31:A34"/>
    <mergeCell ref="B31:B34"/>
    <mergeCell ref="B4:B5"/>
    <mergeCell ref="B6:B7"/>
    <mergeCell ref="B8:B9"/>
    <mergeCell ref="A22:C22"/>
    <mergeCell ref="A23:C23"/>
    <mergeCell ref="A24:C24"/>
    <mergeCell ref="A28:AA28"/>
    <mergeCell ref="A29:A30"/>
    <mergeCell ref="B29:B30"/>
    <mergeCell ref="C29:C30"/>
    <mergeCell ref="D29:E29"/>
    <mergeCell ref="Z29:AA29"/>
    <mergeCell ref="R29:S29"/>
    <mergeCell ref="T29:U29"/>
    <mergeCell ref="V29:W29"/>
    <mergeCell ref="B110:B112"/>
    <mergeCell ref="C110:C112"/>
    <mergeCell ref="D110:F110"/>
    <mergeCell ref="G110:I110"/>
    <mergeCell ref="D101:F101"/>
    <mergeCell ref="G101:I101"/>
    <mergeCell ref="I102:I103"/>
    <mergeCell ref="E81:E83"/>
    <mergeCell ref="M35:M38"/>
    <mergeCell ref="A65:C65"/>
    <mergeCell ref="A54:C54"/>
    <mergeCell ref="A51:C51"/>
    <mergeCell ref="C70:C71"/>
    <mergeCell ref="M39:M42"/>
    <mergeCell ref="M43:M46"/>
    <mergeCell ref="O51:O54"/>
    <mergeCell ref="G51:G54"/>
    <mergeCell ref="I51:I54"/>
    <mergeCell ref="M51:M54"/>
    <mergeCell ref="I47:I50"/>
    <mergeCell ref="K47:K50"/>
    <mergeCell ref="A81:A83"/>
    <mergeCell ref="B81:B83"/>
    <mergeCell ref="A86:C86"/>
    <mergeCell ref="A87:C87"/>
    <mergeCell ref="G84:G86"/>
    <mergeCell ref="I84:I86"/>
    <mergeCell ref="B101:B103"/>
    <mergeCell ref="C101:C103"/>
    <mergeCell ref="E84:E86"/>
    <mergeCell ref="I81:I83"/>
    <mergeCell ref="E75:E77"/>
    <mergeCell ref="G75:G77"/>
    <mergeCell ref="I75:I77"/>
    <mergeCell ref="K75:K77"/>
    <mergeCell ref="M75:M77"/>
    <mergeCell ref="M72:M74"/>
    <mergeCell ref="A72:A74"/>
    <mergeCell ref="B72:B74"/>
    <mergeCell ref="E72:E74"/>
    <mergeCell ref="F60:G60"/>
    <mergeCell ref="A69:AA69"/>
    <mergeCell ref="A70:A71"/>
    <mergeCell ref="B70:B71"/>
    <mergeCell ref="A47:A50"/>
    <mergeCell ref="AA47:AA50"/>
    <mergeCell ref="AA51:AA54"/>
    <mergeCell ref="AA72:AA74"/>
    <mergeCell ref="H60:I60"/>
    <mergeCell ref="J60:K60"/>
    <mergeCell ref="L60:M60"/>
    <mergeCell ref="B60:B61"/>
    <mergeCell ref="C60:C61"/>
    <mergeCell ref="T70:U70"/>
    <mergeCell ref="D70:E70"/>
    <mergeCell ref="F70:G70"/>
    <mergeCell ref="H70:I70"/>
    <mergeCell ref="J70:K70"/>
    <mergeCell ref="K51:K54"/>
    <mergeCell ref="X70:Y70"/>
    <mergeCell ref="Z70:AA70"/>
    <mergeCell ref="P70:Q70"/>
    <mergeCell ref="A59:AA59"/>
    <mergeCell ref="A60:A61"/>
    <mergeCell ref="D60:E60"/>
    <mergeCell ref="Q78:Q80"/>
    <mergeCell ref="S78:S80"/>
    <mergeCell ref="W72:W74"/>
    <mergeCell ref="W75:W77"/>
    <mergeCell ref="W78:W80"/>
    <mergeCell ref="I78:I80"/>
    <mergeCell ref="K78:K80"/>
    <mergeCell ref="M78:M80"/>
    <mergeCell ref="Q72:Q74"/>
    <mergeCell ref="L70:M70"/>
    <mergeCell ref="N70:O70"/>
    <mergeCell ref="P60:Q60"/>
    <mergeCell ref="AA75:AA77"/>
    <mergeCell ref="AA78:AA80"/>
    <mergeCell ref="G72:G74"/>
    <mergeCell ref="I72:I74"/>
    <mergeCell ref="K72:K74"/>
    <mergeCell ref="N60:O60"/>
    <mergeCell ref="Q31:Q34"/>
    <mergeCell ref="Q35:Q38"/>
    <mergeCell ref="Q39:Q42"/>
    <mergeCell ref="Q43:Q46"/>
    <mergeCell ref="W84:W86"/>
    <mergeCell ref="V93:W93"/>
    <mergeCell ref="X93:X94"/>
    <mergeCell ref="S93:T93"/>
    <mergeCell ref="AA31:AA34"/>
    <mergeCell ref="AA35:AA38"/>
    <mergeCell ref="AA39:AA42"/>
    <mergeCell ref="AA43:AA46"/>
    <mergeCell ref="Q47:Q50"/>
    <mergeCell ref="Q51:Q54"/>
    <mergeCell ref="V60:W60"/>
    <mergeCell ref="X60:Y60"/>
    <mergeCell ref="Z60:AA60"/>
    <mergeCell ref="S31:S34"/>
    <mergeCell ref="S35:S38"/>
    <mergeCell ref="S39:S42"/>
    <mergeCell ref="S43:S46"/>
    <mergeCell ref="S47:S50"/>
    <mergeCell ref="S51:S54"/>
    <mergeCell ref="R70:S70"/>
    <mergeCell ref="O72:O74"/>
    <mergeCell ref="F93:F94"/>
    <mergeCell ref="G93:H93"/>
    <mergeCell ref="I93:I94"/>
    <mergeCell ref="L93:L94"/>
    <mergeCell ref="M93:N93"/>
    <mergeCell ref="A91:AM91"/>
    <mergeCell ref="AE92:AG92"/>
    <mergeCell ref="AH92:AJ92"/>
    <mergeCell ref="A84:C84"/>
    <mergeCell ref="A85:C85"/>
    <mergeCell ref="S72:S74"/>
    <mergeCell ref="Q75:Q77"/>
    <mergeCell ref="S75:S77"/>
    <mergeCell ref="A78:A80"/>
    <mergeCell ref="B78:B80"/>
    <mergeCell ref="E78:E80"/>
    <mergeCell ref="G78:G80"/>
    <mergeCell ref="AK92:AM92"/>
    <mergeCell ref="W81:W83"/>
    <mergeCell ref="AA81:AA83"/>
    <mergeCell ref="AA84:AA86"/>
    <mergeCell ref="A75:A77"/>
    <mergeCell ref="B75:B77"/>
    <mergeCell ref="X111:X112"/>
    <mergeCell ref="Y111:Z111"/>
    <mergeCell ref="AA111:AA112"/>
    <mergeCell ref="AB111:AC111"/>
    <mergeCell ref="AD111:AD112"/>
    <mergeCell ref="AB102:AC102"/>
    <mergeCell ref="R111:R112"/>
    <mergeCell ref="P110:R110"/>
    <mergeCell ref="S110:U110"/>
    <mergeCell ref="P102:Q102"/>
    <mergeCell ref="R102:R103"/>
    <mergeCell ref="AK93:AL93"/>
    <mergeCell ref="AJ93:AJ94"/>
    <mergeCell ref="Y93:Z93"/>
    <mergeCell ref="AA93:AA94"/>
    <mergeCell ref="AB93:AC93"/>
    <mergeCell ref="A110:A112"/>
    <mergeCell ref="S111:T111"/>
    <mergeCell ref="U111:U112"/>
    <mergeCell ref="S101:U101"/>
    <mergeCell ref="D111:E111"/>
    <mergeCell ref="F111:F112"/>
    <mergeCell ref="G111:H111"/>
    <mergeCell ref="I111:I112"/>
    <mergeCell ref="J111:K111"/>
    <mergeCell ref="L111:L112"/>
    <mergeCell ref="M111:N111"/>
    <mergeCell ref="O111:O112"/>
    <mergeCell ref="P111:Q111"/>
    <mergeCell ref="A109:AM109"/>
    <mergeCell ref="S102:T102"/>
    <mergeCell ref="U102:U103"/>
    <mergeCell ref="J101:L101"/>
    <mergeCell ref="L102:L103"/>
    <mergeCell ref="M102:N102"/>
    <mergeCell ref="A95:C95"/>
    <mergeCell ref="A101:A103"/>
    <mergeCell ref="J110:L110"/>
    <mergeCell ref="M101:O101"/>
    <mergeCell ref="P101:R101"/>
    <mergeCell ref="D102:E102"/>
    <mergeCell ref="F102:F103"/>
    <mergeCell ref="G102:H102"/>
    <mergeCell ref="AD102:AD103"/>
    <mergeCell ref="V110:X110"/>
    <mergeCell ref="Y110:AA110"/>
    <mergeCell ref="AB110:AD110"/>
    <mergeCell ref="O102:O103"/>
    <mergeCell ref="AM111:AM112"/>
    <mergeCell ref="M81:M83"/>
    <mergeCell ref="O81:O83"/>
    <mergeCell ref="O75:O77"/>
    <mergeCell ref="AE111:AF111"/>
    <mergeCell ref="AG111:AG112"/>
    <mergeCell ref="AH111:AI111"/>
    <mergeCell ref="AE102:AF102"/>
    <mergeCell ref="AG102:AG103"/>
    <mergeCell ref="AH102:AI102"/>
    <mergeCell ref="AJ102:AJ103"/>
    <mergeCell ref="AK102:AL102"/>
    <mergeCell ref="AM102:AM103"/>
    <mergeCell ref="AE110:AG110"/>
    <mergeCell ref="AH110:AJ110"/>
    <mergeCell ref="AK110:AM110"/>
    <mergeCell ref="AK101:AM101"/>
    <mergeCell ref="AM93:AM94"/>
    <mergeCell ref="AB92:AD92"/>
    <mergeCell ref="AD93:AD94"/>
    <mergeCell ref="Q81:Q83"/>
    <mergeCell ref="M110:O110"/>
    <mergeCell ref="V111:W111"/>
    <mergeCell ref="M84:M86"/>
    <mergeCell ref="AK111:AL111"/>
    <mergeCell ref="K84:K86"/>
    <mergeCell ref="O84:O86"/>
    <mergeCell ref="J102:K102"/>
    <mergeCell ref="AJ111:AJ112"/>
    <mergeCell ref="AH101:AJ101"/>
    <mergeCell ref="Y102:Z102"/>
    <mergeCell ref="AA102:AA103"/>
    <mergeCell ref="K81:K83"/>
    <mergeCell ref="V92:X92"/>
    <mergeCell ref="Y92:AA92"/>
    <mergeCell ref="AE93:AF93"/>
    <mergeCell ref="AG93:AG94"/>
    <mergeCell ref="V101:X101"/>
    <mergeCell ref="V102:W102"/>
    <mergeCell ref="X102:X103"/>
    <mergeCell ref="Q84:Q86"/>
    <mergeCell ref="U84:U86"/>
    <mergeCell ref="Y101:AA101"/>
    <mergeCell ref="AB101:AD101"/>
    <mergeCell ref="AE101:AG101"/>
    <mergeCell ref="U93:U94"/>
    <mergeCell ref="AH93:AI93"/>
    <mergeCell ref="A100:AM100"/>
    <mergeCell ref="E31:E34"/>
    <mergeCell ref="B39:B42"/>
    <mergeCell ref="O31:O34"/>
    <mergeCell ref="O35:O38"/>
    <mergeCell ref="O39:O42"/>
    <mergeCell ref="O43:O46"/>
    <mergeCell ref="O47:O50"/>
    <mergeCell ref="E47:E50"/>
    <mergeCell ref="E51:E54"/>
    <mergeCell ref="A52:C52"/>
    <mergeCell ref="A53:C53"/>
    <mergeCell ref="G47:G50"/>
    <mergeCell ref="G31:G34"/>
    <mergeCell ref="B35:B38"/>
    <mergeCell ref="B43:B46"/>
    <mergeCell ref="B47:B50"/>
    <mergeCell ref="E43:E46"/>
    <mergeCell ref="I31:I34"/>
    <mergeCell ref="K31:K34"/>
    <mergeCell ref="M31:M34"/>
    <mergeCell ref="G43:G46"/>
    <mergeCell ref="I43:I46"/>
    <mergeCell ref="K43:K46"/>
    <mergeCell ref="M47:M50"/>
    <mergeCell ref="U31:U34"/>
    <mergeCell ref="U35:U38"/>
    <mergeCell ref="U39:U42"/>
    <mergeCell ref="U43:U46"/>
    <mergeCell ref="U47:U50"/>
    <mergeCell ref="U51:U54"/>
    <mergeCell ref="S81:S83"/>
    <mergeCell ref="S84:S86"/>
    <mergeCell ref="R60:S60"/>
    <mergeCell ref="T60:U60"/>
    <mergeCell ref="Y75:Y77"/>
    <mergeCell ref="Y78:Y80"/>
    <mergeCell ref="Y81:Y83"/>
    <mergeCell ref="Y84:Y86"/>
    <mergeCell ref="A20:A21"/>
    <mergeCell ref="B20:B21"/>
    <mergeCell ref="Y31:Y34"/>
    <mergeCell ref="Y35:Y38"/>
    <mergeCell ref="Y39:Y42"/>
    <mergeCell ref="Y43:Y46"/>
    <mergeCell ref="Y47:Y50"/>
    <mergeCell ref="Y51:Y54"/>
    <mergeCell ref="Y72:Y74"/>
    <mergeCell ref="W31:W34"/>
    <mergeCell ref="W35:W38"/>
    <mergeCell ref="W39:W42"/>
    <mergeCell ref="W43:W46"/>
    <mergeCell ref="W47:W50"/>
    <mergeCell ref="W51:W54"/>
    <mergeCell ref="U72:U74"/>
    <mergeCell ref="U75:U77"/>
    <mergeCell ref="U78:U80"/>
    <mergeCell ref="V70:W70"/>
    <mergeCell ref="U81:U83"/>
  </mergeCells>
  <phoneticPr fontId="32" type="noConversion"/>
  <conditionalFormatting sqref="C2">
    <cfRule type="duplicateValues" dxfId="78" priority="60"/>
    <cfRule type="duplicateValues" dxfId="77" priority="61"/>
  </conditionalFormatting>
  <conditionalFormatting sqref="C29">
    <cfRule type="duplicateValues" dxfId="76" priority="45"/>
    <cfRule type="duplicateValues" dxfId="75" priority="46"/>
  </conditionalFormatting>
  <conditionalFormatting sqref="C60">
    <cfRule type="duplicateValues" dxfId="74" priority="31"/>
    <cfRule type="duplicateValues" dxfId="73" priority="32"/>
  </conditionalFormatting>
  <conditionalFormatting sqref="C70">
    <cfRule type="duplicateValues" dxfId="72" priority="1"/>
    <cfRule type="duplicateValues" dxfId="71" priority="2"/>
  </conditionalFormatting>
  <conditionalFormatting sqref="D29 F29 H29 J29 L29 N29 P29 R29 T29 V29 X29 Z29">
    <cfRule type="duplicateValues" dxfId="70" priority="47"/>
    <cfRule type="duplicateValues" dxfId="69" priority="48"/>
  </conditionalFormatting>
  <conditionalFormatting sqref="D70 F70 H70 J70 L70 N70 P70 R70 T70 V70 X70 Z70">
    <cfRule type="duplicateValues" dxfId="68" priority="3"/>
    <cfRule type="duplicateValues" dxfId="67" priority="4"/>
  </conditionalFormatting>
  <conditionalFormatting sqref="P92 G92 D92 M92 S92 V92 Y92 AB92 AE92 AH92 AK92">
    <cfRule type="duplicateValues" dxfId="66" priority="21"/>
    <cfRule type="duplicateValues" dxfId="65" priority="22"/>
  </conditionalFormatting>
  <conditionalFormatting sqref="P101 G101 D101 M101 S101 V101 Y101 AB101 AE101 AH101 AK101">
    <cfRule type="duplicateValues" dxfId="64" priority="19"/>
    <cfRule type="duplicateValues" dxfId="63" priority="20"/>
  </conditionalFormatting>
  <conditionalFormatting sqref="Z2 D2 F2 H2 J2 L2 N2 P2 R2 T2 V2 X2">
    <cfRule type="duplicateValues" dxfId="62" priority="62"/>
    <cfRule type="duplicateValues" dxfId="61" priority="63"/>
  </conditionalFormatting>
  <conditionalFormatting sqref="Z60 D60 F60 H60 J60 L60 N60 P60 R60 T60 V60 X60">
    <cfRule type="duplicateValues" dxfId="60" priority="33"/>
    <cfRule type="duplicateValues" dxfId="59" priority="34"/>
  </conditionalFormatting>
  <pageMargins left="0.7" right="0.7" top="0.75" bottom="0.75" header="0.3" footer="0.3"/>
  <pageSetup orientation="portrait" r:id="rId1"/>
  <ignoredErrors>
    <ignoredError sqref="D63:O63 V55 X63" formulaRange="1"/>
    <ignoredError sqref="F51 J96 N84 P84 R84 T84 N51 T51 V51 V84 X23 Y22 X51 X84 W87:Y87 Z84 G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6DA9-F029-471F-AC57-47F763C6F43F}">
  <dimension ref="A1"/>
  <sheetViews>
    <sheetView topLeftCell="A4" workbookViewId="0">
      <selection activeCell="A3" sqref="A1:XFD1048576"/>
    </sheetView>
  </sheetViews>
  <sheetFormatPr defaultRowHeight="14.5"/>
  <cols>
    <col min="1" max="16384" width="8.7265625" style="419"/>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2BAF4-AF02-42C5-BD1F-B0D0762B2EB2}">
  <dimension ref="A1:E1188"/>
  <sheetViews>
    <sheetView topLeftCell="A1151" workbookViewId="0">
      <selection activeCell="A4" sqref="A4"/>
    </sheetView>
  </sheetViews>
  <sheetFormatPr defaultRowHeight="14.5"/>
  <cols>
    <col min="1" max="1" width="26.1796875" bestFit="1" customWidth="1"/>
    <col min="2" max="2" width="13.1796875" bestFit="1" customWidth="1"/>
    <col min="3" max="3" width="11.1796875" bestFit="1" customWidth="1"/>
    <col min="4" max="4" width="9" bestFit="1" customWidth="1"/>
    <col min="5" max="5" width="8.1796875" bestFit="1" customWidth="1"/>
  </cols>
  <sheetData>
    <row r="1" spans="1:5">
      <c r="A1" t="s">
        <v>276</v>
      </c>
      <c r="B1" t="s">
        <v>275</v>
      </c>
      <c r="C1" t="s">
        <v>273</v>
      </c>
      <c r="D1" t="s">
        <v>277</v>
      </c>
      <c r="E1" t="s">
        <v>278</v>
      </c>
    </row>
    <row r="2" spans="1:5">
      <c r="A2" s="416" t="s">
        <v>213</v>
      </c>
      <c r="B2" s="416" t="s">
        <v>8</v>
      </c>
      <c r="C2" s="416" t="s">
        <v>241</v>
      </c>
      <c r="D2" s="416" t="s">
        <v>9</v>
      </c>
      <c r="E2">
        <v>1000</v>
      </c>
    </row>
    <row r="3" spans="1:5">
      <c r="A3" s="416" t="s">
        <v>213</v>
      </c>
      <c r="B3" s="416" t="s">
        <v>8</v>
      </c>
      <c r="C3" s="416" t="s">
        <v>241</v>
      </c>
      <c r="D3" s="416" t="s">
        <v>10</v>
      </c>
      <c r="E3">
        <v>0</v>
      </c>
    </row>
    <row r="4" spans="1:5">
      <c r="A4" s="416" t="s">
        <v>213</v>
      </c>
      <c r="B4" s="416" t="s">
        <v>8</v>
      </c>
      <c r="C4" s="416" t="s">
        <v>241</v>
      </c>
      <c r="D4" s="416" t="s">
        <v>11</v>
      </c>
      <c r="E4">
        <v>4000</v>
      </c>
    </row>
    <row r="5" spans="1:5">
      <c r="A5" s="416" t="s">
        <v>213</v>
      </c>
      <c r="B5" s="416" t="s">
        <v>8</v>
      </c>
      <c r="C5" s="416" t="s">
        <v>241</v>
      </c>
      <c r="D5" s="416" t="s">
        <v>12</v>
      </c>
      <c r="E5">
        <v>2000</v>
      </c>
    </row>
    <row r="6" spans="1:5">
      <c r="A6" s="416" t="s">
        <v>213</v>
      </c>
      <c r="B6" s="416" t="s">
        <v>8</v>
      </c>
      <c r="C6" s="416" t="s">
        <v>241</v>
      </c>
      <c r="D6" s="416" t="s">
        <v>13</v>
      </c>
      <c r="E6">
        <v>4000</v>
      </c>
    </row>
    <row r="7" spans="1:5">
      <c r="A7" s="416" t="s">
        <v>213</v>
      </c>
      <c r="B7" s="416" t="s">
        <v>8</v>
      </c>
      <c r="C7" s="416" t="s">
        <v>241</v>
      </c>
      <c r="D7" s="416" t="s">
        <v>14</v>
      </c>
      <c r="E7">
        <v>7500</v>
      </c>
    </row>
    <row r="8" spans="1:5">
      <c r="A8" s="416" t="s">
        <v>213</v>
      </c>
      <c r="B8" s="416" t="s">
        <v>8</v>
      </c>
      <c r="C8" s="416" t="s">
        <v>241</v>
      </c>
      <c r="D8" s="416" t="s">
        <v>15</v>
      </c>
      <c r="E8">
        <v>7500</v>
      </c>
    </row>
    <row r="9" spans="1:5">
      <c r="A9" s="416" t="s">
        <v>213</v>
      </c>
      <c r="B9" s="416" t="s">
        <v>8</v>
      </c>
      <c r="C9" s="416" t="s">
        <v>241</v>
      </c>
      <c r="D9" s="416" t="s">
        <v>16</v>
      </c>
      <c r="E9">
        <v>3500</v>
      </c>
    </row>
    <row r="10" spans="1:5">
      <c r="A10" s="416" t="s">
        <v>213</v>
      </c>
      <c r="B10" s="416" t="s">
        <v>8</v>
      </c>
      <c r="C10" s="416" t="s">
        <v>241</v>
      </c>
      <c r="D10" s="416" t="s">
        <v>17</v>
      </c>
      <c r="E10">
        <v>3500</v>
      </c>
    </row>
    <row r="11" spans="1:5">
      <c r="A11" s="416" t="s">
        <v>213</v>
      </c>
      <c r="B11" s="416" t="s">
        <v>8</v>
      </c>
      <c r="C11" s="416" t="s">
        <v>241</v>
      </c>
      <c r="D11" s="416" t="s">
        <v>18</v>
      </c>
      <c r="E11">
        <v>10970</v>
      </c>
    </row>
    <row r="12" spans="1:5">
      <c r="A12" s="416" t="s">
        <v>213</v>
      </c>
      <c r="B12" s="416" t="s">
        <v>8</v>
      </c>
      <c r="C12" s="416" t="s">
        <v>241</v>
      </c>
      <c r="D12" s="416" t="s">
        <v>19</v>
      </c>
      <c r="E12">
        <v>6590</v>
      </c>
    </row>
    <row r="13" spans="1:5">
      <c r="A13" s="416" t="s">
        <v>213</v>
      </c>
      <c r="B13" s="416" t="s">
        <v>8</v>
      </c>
      <c r="C13" s="416" t="s">
        <v>241</v>
      </c>
      <c r="D13" s="416" t="s">
        <v>20</v>
      </c>
      <c r="E13">
        <v>1102</v>
      </c>
    </row>
    <row r="14" spans="1:5">
      <c r="A14" s="416" t="s">
        <v>0</v>
      </c>
      <c r="B14" s="416" t="s">
        <v>8</v>
      </c>
      <c r="C14" s="416" t="s">
        <v>241</v>
      </c>
      <c r="D14" s="416" t="s">
        <v>9</v>
      </c>
      <c r="E14">
        <v>15000</v>
      </c>
    </row>
    <row r="15" spans="1:5">
      <c r="A15" s="416" t="s">
        <v>0</v>
      </c>
      <c r="B15" s="416" t="s">
        <v>8</v>
      </c>
      <c r="C15" s="416" t="s">
        <v>241</v>
      </c>
      <c r="D15" s="416" t="s">
        <v>10</v>
      </c>
      <c r="E15">
        <v>3300</v>
      </c>
    </row>
    <row r="16" spans="1:5">
      <c r="A16" s="416" t="s">
        <v>0</v>
      </c>
      <c r="B16" s="416" t="s">
        <v>8</v>
      </c>
      <c r="C16" s="416" t="s">
        <v>241</v>
      </c>
      <c r="D16" s="416" t="s">
        <v>11</v>
      </c>
      <c r="E16">
        <v>0</v>
      </c>
    </row>
    <row r="17" spans="1:5">
      <c r="A17" s="416" t="s">
        <v>0</v>
      </c>
      <c r="B17" s="416" t="s">
        <v>8</v>
      </c>
      <c r="C17" s="416" t="s">
        <v>241</v>
      </c>
      <c r="D17" s="416" t="s">
        <v>12</v>
      </c>
      <c r="E17">
        <v>3000</v>
      </c>
    </row>
    <row r="18" spans="1:5">
      <c r="A18" s="416" t="s">
        <v>0</v>
      </c>
      <c r="B18" s="416" t="s">
        <v>8</v>
      </c>
      <c r="C18" s="416" t="s">
        <v>241</v>
      </c>
      <c r="D18" s="416" t="s">
        <v>13</v>
      </c>
      <c r="E18">
        <v>7100</v>
      </c>
    </row>
    <row r="19" spans="1:5">
      <c r="A19" s="416" t="s">
        <v>0</v>
      </c>
      <c r="B19" s="416" t="s">
        <v>8</v>
      </c>
      <c r="C19" s="416" t="s">
        <v>241</v>
      </c>
      <c r="D19" s="416" t="s">
        <v>14</v>
      </c>
      <c r="E19">
        <v>1260</v>
      </c>
    </row>
    <row r="20" spans="1:5">
      <c r="A20" s="416" t="s">
        <v>0</v>
      </c>
      <c r="B20" s="416" t="s">
        <v>8</v>
      </c>
      <c r="C20" s="416" t="s">
        <v>241</v>
      </c>
      <c r="D20" s="416" t="s">
        <v>15</v>
      </c>
      <c r="E20">
        <v>6890</v>
      </c>
    </row>
    <row r="21" spans="1:5">
      <c r="A21" s="416" t="s">
        <v>0</v>
      </c>
      <c r="B21" s="416" t="s">
        <v>8</v>
      </c>
      <c r="C21" s="416" t="s">
        <v>241</v>
      </c>
      <c r="D21" s="416" t="s">
        <v>16</v>
      </c>
      <c r="E21">
        <v>23200</v>
      </c>
    </row>
    <row r="22" spans="1:5">
      <c r="A22" s="416" t="s">
        <v>0</v>
      </c>
      <c r="B22" s="416" t="s">
        <v>8</v>
      </c>
      <c r="C22" s="416" t="s">
        <v>241</v>
      </c>
      <c r="D22" s="416" t="s">
        <v>17</v>
      </c>
      <c r="E22">
        <v>23200</v>
      </c>
    </row>
    <row r="23" spans="1:5">
      <c r="A23" s="416" t="s">
        <v>0</v>
      </c>
      <c r="B23" s="416" t="s">
        <v>8</v>
      </c>
      <c r="C23" s="416" t="s">
        <v>241</v>
      </c>
      <c r="D23" s="416" t="s">
        <v>18</v>
      </c>
      <c r="E23">
        <v>0</v>
      </c>
    </row>
    <row r="24" spans="1:5">
      <c r="A24" s="416" t="s">
        <v>0</v>
      </c>
      <c r="B24" s="416" t="s">
        <v>8</v>
      </c>
      <c r="C24" s="416" t="s">
        <v>241</v>
      </c>
      <c r="D24" s="416" t="s">
        <v>19</v>
      </c>
      <c r="E24">
        <v>1200</v>
      </c>
    </row>
    <row r="25" spans="1:5">
      <c r="A25" s="416" t="s">
        <v>0</v>
      </c>
      <c r="B25" s="416" t="s">
        <v>8</v>
      </c>
      <c r="C25" s="416" t="s">
        <v>241</v>
      </c>
      <c r="D25" s="416" t="s">
        <v>20</v>
      </c>
      <c r="E25">
        <v>2270</v>
      </c>
    </row>
    <row r="26" spans="1:5">
      <c r="A26" s="416" t="s">
        <v>1</v>
      </c>
      <c r="B26" s="416" t="s">
        <v>8</v>
      </c>
      <c r="C26" s="416" t="s">
        <v>241</v>
      </c>
      <c r="D26" s="416" t="s">
        <v>9</v>
      </c>
      <c r="E26">
        <v>1000</v>
      </c>
    </row>
    <row r="27" spans="1:5">
      <c r="A27" s="416" t="s">
        <v>1</v>
      </c>
      <c r="B27" s="416" t="s">
        <v>8</v>
      </c>
      <c r="C27" s="416" t="s">
        <v>241</v>
      </c>
      <c r="D27" s="416" t="s">
        <v>10</v>
      </c>
      <c r="E27">
        <v>0</v>
      </c>
    </row>
    <row r="28" spans="1:5">
      <c r="A28" s="416" t="s">
        <v>1</v>
      </c>
      <c r="B28" s="416" t="s">
        <v>8</v>
      </c>
      <c r="C28" s="416" t="s">
        <v>241</v>
      </c>
      <c r="D28" s="416" t="s">
        <v>11</v>
      </c>
      <c r="E28">
        <v>1000</v>
      </c>
    </row>
    <row r="29" spans="1:5">
      <c r="A29" s="416" t="s">
        <v>1</v>
      </c>
      <c r="B29" s="416" t="s">
        <v>8</v>
      </c>
      <c r="C29" s="416" t="s">
        <v>241</v>
      </c>
      <c r="D29" s="416" t="s">
        <v>12</v>
      </c>
      <c r="E29">
        <v>1100</v>
      </c>
    </row>
    <row r="30" spans="1:5">
      <c r="A30" s="416" t="s">
        <v>1</v>
      </c>
      <c r="B30" s="416" t="s">
        <v>8</v>
      </c>
      <c r="C30" s="416" t="s">
        <v>241</v>
      </c>
      <c r="D30" s="416" t="s">
        <v>13</v>
      </c>
      <c r="E30">
        <v>700</v>
      </c>
    </row>
    <row r="31" spans="1:5">
      <c r="A31" s="416" t="s">
        <v>1</v>
      </c>
      <c r="B31" s="416" t="s">
        <v>8</v>
      </c>
      <c r="C31" s="416" t="s">
        <v>241</v>
      </c>
      <c r="D31" s="416" t="s">
        <v>14</v>
      </c>
      <c r="E31">
        <v>0</v>
      </c>
    </row>
    <row r="32" spans="1:5">
      <c r="A32" s="416" t="s">
        <v>1</v>
      </c>
      <c r="B32" s="416" t="s">
        <v>8</v>
      </c>
      <c r="C32" s="416" t="s">
        <v>241</v>
      </c>
      <c r="D32" s="416" t="s">
        <v>15</v>
      </c>
      <c r="E32">
        <v>9100</v>
      </c>
    </row>
    <row r="33" spans="1:5">
      <c r="A33" s="416" t="s">
        <v>1</v>
      </c>
      <c r="B33" s="416" t="s">
        <v>8</v>
      </c>
      <c r="C33" s="416" t="s">
        <v>241</v>
      </c>
      <c r="D33" s="416" t="s">
        <v>16</v>
      </c>
      <c r="E33">
        <v>0</v>
      </c>
    </row>
    <row r="34" spans="1:5">
      <c r="A34" s="416" t="s">
        <v>1</v>
      </c>
      <c r="B34" s="416" t="s">
        <v>8</v>
      </c>
      <c r="C34" s="416" t="s">
        <v>241</v>
      </c>
      <c r="D34" s="416" t="s">
        <v>17</v>
      </c>
      <c r="E34">
        <v>0</v>
      </c>
    </row>
    <row r="35" spans="1:5">
      <c r="A35" s="416" t="s">
        <v>1</v>
      </c>
      <c r="B35" s="416" t="s">
        <v>8</v>
      </c>
      <c r="C35" s="416" t="s">
        <v>241</v>
      </c>
      <c r="D35" s="416" t="s">
        <v>18</v>
      </c>
      <c r="E35">
        <v>0</v>
      </c>
    </row>
    <row r="36" spans="1:5">
      <c r="A36" s="416" t="s">
        <v>1</v>
      </c>
      <c r="B36" s="416" t="s">
        <v>8</v>
      </c>
      <c r="C36" s="416" t="s">
        <v>241</v>
      </c>
      <c r="D36" s="416" t="s">
        <v>19</v>
      </c>
      <c r="E36">
        <v>700</v>
      </c>
    </row>
    <row r="37" spans="1:5">
      <c r="A37" s="416" t="s">
        <v>1</v>
      </c>
      <c r="B37" s="416" t="s">
        <v>8</v>
      </c>
      <c r="C37" s="416" t="s">
        <v>241</v>
      </c>
      <c r="D37" s="416" t="s">
        <v>20</v>
      </c>
      <c r="E37">
        <v>1085</v>
      </c>
    </row>
    <row r="38" spans="1:5">
      <c r="A38" s="416" t="s">
        <v>5</v>
      </c>
      <c r="B38" s="416" t="s">
        <v>8</v>
      </c>
      <c r="C38" s="416" t="s">
        <v>241</v>
      </c>
      <c r="D38" s="416" t="s">
        <v>9</v>
      </c>
      <c r="E38">
        <v>0</v>
      </c>
    </row>
    <row r="39" spans="1:5">
      <c r="A39" s="416" t="s">
        <v>5</v>
      </c>
      <c r="B39" s="416" t="s">
        <v>8</v>
      </c>
      <c r="C39" s="416" t="s">
        <v>241</v>
      </c>
      <c r="D39" s="416" t="s">
        <v>10</v>
      </c>
      <c r="E39">
        <v>0</v>
      </c>
    </row>
    <row r="40" spans="1:5">
      <c r="A40" s="416" t="s">
        <v>5</v>
      </c>
      <c r="B40" s="416" t="s">
        <v>8</v>
      </c>
      <c r="C40" s="416" t="s">
        <v>241</v>
      </c>
      <c r="D40" s="416" t="s">
        <v>11</v>
      </c>
      <c r="E40">
        <v>0</v>
      </c>
    </row>
    <row r="41" spans="1:5">
      <c r="A41" s="416" t="s">
        <v>5</v>
      </c>
      <c r="B41" s="416" t="s">
        <v>8</v>
      </c>
      <c r="C41" s="416" t="s">
        <v>241</v>
      </c>
      <c r="D41" s="416" t="s">
        <v>12</v>
      </c>
      <c r="E41">
        <v>3000</v>
      </c>
    </row>
    <row r="42" spans="1:5">
      <c r="A42" s="416" t="s">
        <v>5</v>
      </c>
      <c r="B42" s="416" t="s">
        <v>8</v>
      </c>
      <c r="C42" s="416" t="s">
        <v>241</v>
      </c>
      <c r="D42" s="416" t="s">
        <v>13</v>
      </c>
      <c r="E42">
        <v>0</v>
      </c>
    </row>
    <row r="43" spans="1:5">
      <c r="A43" s="416" t="s">
        <v>5</v>
      </c>
      <c r="B43" s="416" t="s">
        <v>8</v>
      </c>
      <c r="C43" s="416" t="s">
        <v>241</v>
      </c>
      <c r="D43" s="416" t="s">
        <v>14</v>
      </c>
      <c r="E43">
        <v>0</v>
      </c>
    </row>
    <row r="44" spans="1:5">
      <c r="A44" s="416" t="s">
        <v>5</v>
      </c>
      <c r="B44" s="416" t="s">
        <v>8</v>
      </c>
      <c r="C44" s="416" t="s">
        <v>241</v>
      </c>
      <c r="D44" s="416" t="s">
        <v>15</v>
      </c>
      <c r="E44">
        <v>0</v>
      </c>
    </row>
    <row r="45" spans="1:5">
      <c r="A45" s="416" t="s">
        <v>5</v>
      </c>
      <c r="B45" s="416" t="s">
        <v>8</v>
      </c>
      <c r="C45" s="416" t="s">
        <v>241</v>
      </c>
      <c r="D45" s="416" t="s">
        <v>16</v>
      </c>
      <c r="E45">
        <v>0</v>
      </c>
    </row>
    <row r="46" spans="1:5">
      <c r="A46" s="416" t="s">
        <v>5</v>
      </c>
      <c r="B46" s="416" t="s">
        <v>8</v>
      </c>
      <c r="C46" s="416" t="s">
        <v>241</v>
      </c>
      <c r="D46" s="416" t="s">
        <v>17</v>
      </c>
      <c r="E46">
        <v>0</v>
      </c>
    </row>
    <row r="47" spans="1:5">
      <c r="A47" s="416" t="s">
        <v>5</v>
      </c>
      <c r="B47" s="416" t="s">
        <v>8</v>
      </c>
      <c r="C47" s="416" t="s">
        <v>241</v>
      </c>
      <c r="D47" s="416" t="s">
        <v>18</v>
      </c>
      <c r="E47">
        <v>0</v>
      </c>
    </row>
    <row r="48" spans="1:5">
      <c r="A48" s="416" t="s">
        <v>5</v>
      </c>
      <c r="B48" s="416" t="s">
        <v>8</v>
      </c>
      <c r="C48" s="416" t="s">
        <v>241</v>
      </c>
      <c r="D48" s="416" t="s">
        <v>19</v>
      </c>
      <c r="E48">
        <v>0</v>
      </c>
    </row>
    <row r="49" spans="1:5">
      <c r="A49" s="416" t="s">
        <v>5</v>
      </c>
      <c r="B49" s="416" t="s">
        <v>8</v>
      </c>
      <c r="C49" s="416" t="s">
        <v>241</v>
      </c>
      <c r="D49" s="416" t="s">
        <v>20</v>
      </c>
      <c r="E49">
        <v>0</v>
      </c>
    </row>
    <row r="50" spans="1:5">
      <c r="A50" s="416" t="s">
        <v>6</v>
      </c>
      <c r="B50" s="416" t="s">
        <v>8</v>
      </c>
      <c r="C50" s="416" t="s">
        <v>241</v>
      </c>
      <c r="D50" s="416" t="s">
        <v>9</v>
      </c>
      <c r="E50">
        <v>0</v>
      </c>
    </row>
    <row r="51" spans="1:5">
      <c r="A51" s="416" t="s">
        <v>6</v>
      </c>
      <c r="B51" s="416" t="s">
        <v>8</v>
      </c>
      <c r="C51" s="416" t="s">
        <v>241</v>
      </c>
      <c r="D51" s="416" t="s">
        <v>10</v>
      </c>
      <c r="E51">
        <v>0</v>
      </c>
    </row>
    <row r="52" spans="1:5">
      <c r="A52" s="416" t="s">
        <v>6</v>
      </c>
      <c r="B52" s="416" t="s">
        <v>8</v>
      </c>
      <c r="C52" s="416" t="s">
        <v>241</v>
      </c>
      <c r="D52" s="416" t="s">
        <v>11</v>
      </c>
      <c r="E52">
        <v>0</v>
      </c>
    </row>
    <row r="53" spans="1:5">
      <c r="A53" s="416" t="s">
        <v>6</v>
      </c>
      <c r="B53" s="416" t="s">
        <v>8</v>
      </c>
      <c r="C53" s="416" t="s">
        <v>241</v>
      </c>
      <c r="D53" s="416" t="s">
        <v>12</v>
      </c>
      <c r="E53">
        <v>0</v>
      </c>
    </row>
    <row r="54" spans="1:5">
      <c r="A54" s="416" t="s">
        <v>6</v>
      </c>
      <c r="B54" s="416" t="s">
        <v>8</v>
      </c>
      <c r="C54" s="416" t="s">
        <v>241</v>
      </c>
      <c r="D54" s="416" t="s">
        <v>13</v>
      </c>
      <c r="E54">
        <v>0</v>
      </c>
    </row>
    <row r="55" spans="1:5">
      <c r="A55" s="416" t="s">
        <v>6</v>
      </c>
      <c r="B55" s="416" t="s">
        <v>8</v>
      </c>
      <c r="C55" s="416" t="s">
        <v>241</v>
      </c>
      <c r="D55" s="416" t="s">
        <v>14</v>
      </c>
      <c r="E55">
        <v>0</v>
      </c>
    </row>
    <row r="56" spans="1:5">
      <c r="A56" s="416" t="s">
        <v>6</v>
      </c>
      <c r="B56" s="416" t="s">
        <v>8</v>
      </c>
      <c r="C56" s="416" t="s">
        <v>241</v>
      </c>
      <c r="D56" s="416" t="s">
        <v>15</v>
      </c>
      <c r="E56">
        <v>0</v>
      </c>
    </row>
    <row r="57" spans="1:5">
      <c r="A57" s="416" t="s">
        <v>6</v>
      </c>
      <c r="B57" s="416" t="s">
        <v>8</v>
      </c>
      <c r="C57" s="416" t="s">
        <v>241</v>
      </c>
      <c r="D57" s="416" t="s">
        <v>16</v>
      </c>
      <c r="E57">
        <v>0</v>
      </c>
    </row>
    <row r="58" spans="1:5">
      <c r="A58" s="416" t="s">
        <v>6</v>
      </c>
      <c r="B58" s="416" t="s">
        <v>8</v>
      </c>
      <c r="C58" s="416" t="s">
        <v>241</v>
      </c>
      <c r="D58" s="416" t="s">
        <v>17</v>
      </c>
      <c r="E58">
        <v>0</v>
      </c>
    </row>
    <row r="59" spans="1:5">
      <c r="A59" s="416" t="s">
        <v>6</v>
      </c>
      <c r="B59" s="416" t="s">
        <v>8</v>
      </c>
      <c r="C59" s="416" t="s">
        <v>241</v>
      </c>
      <c r="D59" s="416" t="s">
        <v>18</v>
      </c>
      <c r="E59">
        <v>0</v>
      </c>
    </row>
    <row r="60" spans="1:5">
      <c r="A60" s="416" t="s">
        <v>6</v>
      </c>
      <c r="B60" s="416" t="s">
        <v>8</v>
      </c>
      <c r="C60" s="416" t="s">
        <v>241</v>
      </c>
      <c r="D60" s="416" t="s">
        <v>19</v>
      </c>
      <c r="E60">
        <v>0</v>
      </c>
    </row>
    <row r="61" spans="1:5">
      <c r="A61" s="416" t="s">
        <v>6</v>
      </c>
      <c r="B61" s="416" t="s">
        <v>8</v>
      </c>
      <c r="C61" s="416" t="s">
        <v>241</v>
      </c>
      <c r="D61" s="416" t="s">
        <v>20</v>
      </c>
      <c r="E61">
        <v>0</v>
      </c>
    </row>
    <row r="62" spans="1:5">
      <c r="A62" s="416" t="s">
        <v>2</v>
      </c>
      <c r="B62" s="416" t="s">
        <v>7</v>
      </c>
      <c r="C62" s="416" t="s">
        <v>241</v>
      </c>
      <c r="D62" s="416" t="s">
        <v>9</v>
      </c>
      <c r="E62">
        <v>59000</v>
      </c>
    </row>
    <row r="63" spans="1:5">
      <c r="A63" s="416" t="s">
        <v>2</v>
      </c>
      <c r="B63" s="416" t="s">
        <v>7</v>
      </c>
      <c r="C63" s="416" t="s">
        <v>241</v>
      </c>
      <c r="D63" s="416" t="s">
        <v>10</v>
      </c>
      <c r="E63">
        <v>21800</v>
      </c>
    </row>
    <row r="64" spans="1:5">
      <c r="A64" s="416" t="s">
        <v>2</v>
      </c>
      <c r="B64" s="416" t="s">
        <v>7</v>
      </c>
      <c r="C64" s="416" t="s">
        <v>241</v>
      </c>
      <c r="D64" s="416" t="s">
        <v>11</v>
      </c>
      <c r="E64">
        <v>19400</v>
      </c>
    </row>
    <row r="65" spans="1:5">
      <c r="A65" s="416" t="s">
        <v>2</v>
      </c>
      <c r="B65" s="416" t="s">
        <v>7</v>
      </c>
      <c r="C65" s="416" t="s">
        <v>241</v>
      </c>
      <c r="D65" s="416" t="s">
        <v>12</v>
      </c>
      <c r="E65">
        <v>32000</v>
      </c>
    </row>
    <row r="66" spans="1:5">
      <c r="A66" s="416" t="s">
        <v>2</v>
      </c>
      <c r="B66" s="416" t="s">
        <v>7</v>
      </c>
      <c r="C66" s="416" t="s">
        <v>241</v>
      </c>
      <c r="D66" s="416" t="s">
        <v>13</v>
      </c>
      <c r="E66">
        <v>128100</v>
      </c>
    </row>
    <row r="67" spans="1:5">
      <c r="A67" s="416" t="s">
        <v>2</v>
      </c>
      <c r="B67" s="416" t="s">
        <v>7</v>
      </c>
      <c r="C67" s="416" t="s">
        <v>241</v>
      </c>
      <c r="D67" s="416" t="s">
        <v>14</v>
      </c>
      <c r="E67">
        <v>197600</v>
      </c>
    </row>
    <row r="68" spans="1:5">
      <c r="A68" s="416" t="s">
        <v>2</v>
      </c>
      <c r="B68" s="416" t="s">
        <v>7</v>
      </c>
      <c r="C68" s="416" t="s">
        <v>241</v>
      </c>
      <c r="D68" s="416" t="s">
        <v>15</v>
      </c>
      <c r="E68">
        <v>181600</v>
      </c>
    </row>
    <row r="69" spans="1:5">
      <c r="A69" s="416" t="s">
        <v>2</v>
      </c>
      <c r="B69" s="416" t="s">
        <v>7</v>
      </c>
      <c r="C69" s="416" t="s">
        <v>241</v>
      </c>
      <c r="D69" s="416" t="s">
        <v>16</v>
      </c>
      <c r="E69">
        <v>177400</v>
      </c>
    </row>
    <row r="70" spans="1:5">
      <c r="A70" s="416" t="s">
        <v>2</v>
      </c>
      <c r="B70" s="416" t="s">
        <v>7</v>
      </c>
      <c r="C70" s="416" t="s">
        <v>241</v>
      </c>
      <c r="D70" s="416" t="s">
        <v>17</v>
      </c>
      <c r="E70">
        <v>177400</v>
      </c>
    </row>
    <row r="71" spans="1:5">
      <c r="A71" s="416" t="s">
        <v>2</v>
      </c>
      <c r="B71" s="416" t="s">
        <v>7</v>
      </c>
      <c r="C71" s="416" t="s">
        <v>241</v>
      </c>
      <c r="D71" s="416" t="s">
        <v>18</v>
      </c>
      <c r="E71">
        <v>47000</v>
      </c>
    </row>
    <row r="72" spans="1:5">
      <c r="A72" s="416" t="s">
        <v>2</v>
      </c>
      <c r="B72" s="416" t="s">
        <v>7</v>
      </c>
      <c r="C72" s="416" t="s">
        <v>241</v>
      </c>
      <c r="D72" s="416" t="s">
        <v>19</v>
      </c>
      <c r="E72">
        <v>9000</v>
      </c>
    </row>
    <row r="73" spans="1:5">
      <c r="A73" s="416" t="s">
        <v>2</v>
      </c>
      <c r="B73" s="416" t="s">
        <v>7</v>
      </c>
      <c r="C73" s="416" t="s">
        <v>241</v>
      </c>
      <c r="D73" s="416" t="s">
        <v>20</v>
      </c>
      <c r="E73">
        <v>9000</v>
      </c>
    </row>
    <row r="74" spans="1:5">
      <c r="A74" s="416" t="s">
        <v>28</v>
      </c>
      <c r="B74" s="416" t="s">
        <v>7</v>
      </c>
      <c r="C74" s="416" t="s">
        <v>241</v>
      </c>
      <c r="D74" s="416" t="s">
        <v>9</v>
      </c>
      <c r="E74">
        <v>0</v>
      </c>
    </row>
    <row r="75" spans="1:5">
      <c r="A75" s="416" t="s">
        <v>28</v>
      </c>
      <c r="B75" s="416" t="s">
        <v>7</v>
      </c>
      <c r="C75" s="416" t="s">
        <v>241</v>
      </c>
      <c r="D75" s="416" t="s">
        <v>10</v>
      </c>
      <c r="E75">
        <v>0</v>
      </c>
    </row>
    <row r="76" spans="1:5">
      <c r="A76" s="416" t="s">
        <v>28</v>
      </c>
      <c r="B76" s="416" t="s">
        <v>7</v>
      </c>
      <c r="C76" s="416" t="s">
        <v>241</v>
      </c>
      <c r="D76" s="416" t="s">
        <v>11</v>
      </c>
      <c r="E76">
        <v>0</v>
      </c>
    </row>
    <row r="77" spans="1:5">
      <c r="A77" s="416" t="s">
        <v>28</v>
      </c>
      <c r="B77" s="416" t="s">
        <v>7</v>
      </c>
      <c r="C77" s="416" t="s">
        <v>241</v>
      </c>
      <c r="D77" s="416" t="s">
        <v>12</v>
      </c>
      <c r="E77">
        <v>0</v>
      </c>
    </row>
    <row r="78" spans="1:5">
      <c r="A78" s="416" t="s">
        <v>28</v>
      </c>
      <c r="B78" s="416" t="s">
        <v>7</v>
      </c>
      <c r="C78" s="416" t="s">
        <v>241</v>
      </c>
      <c r="D78" s="416" t="s">
        <v>13</v>
      </c>
      <c r="E78">
        <v>0</v>
      </c>
    </row>
    <row r="79" spans="1:5">
      <c r="A79" s="416" t="s">
        <v>28</v>
      </c>
      <c r="B79" s="416" t="s">
        <v>7</v>
      </c>
      <c r="C79" s="416" t="s">
        <v>241</v>
      </c>
      <c r="D79" s="416" t="s">
        <v>14</v>
      </c>
      <c r="E79">
        <v>0</v>
      </c>
    </row>
    <row r="80" spans="1:5">
      <c r="A80" s="416" t="s">
        <v>28</v>
      </c>
      <c r="B80" s="416" t="s">
        <v>7</v>
      </c>
      <c r="C80" s="416" t="s">
        <v>241</v>
      </c>
      <c r="D80" s="416" t="s">
        <v>15</v>
      </c>
      <c r="E80">
        <v>0</v>
      </c>
    </row>
    <row r="81" spans="1:5">
      <c r="A81" s="416" t="s">
        <v>28</v>
      </c>
      <c r="B81" s="416" t="s">
        <v>7</v>
      </c>
      <c r="C81" s="416" t="s">
        <v>241</v>
      </c>
      <c r="D81" s="416" t="s">
        <v>16</v>
      </c>
      <c r="E81">
        <v>0</v>
      </c>
    </row>
    <row r="82" spans="1:5">
      <c r="A82" s="416" t="s">
        <v>28</v>
      </c>
      <c r="B82" s="416" t="s">
        <v>7</v>
      </c>
      <c r="C82" s="416" t="s">
        <v>241</v>
      </c>
      <c r="D82" s="416" t="s">
        <v>17</v>
      </c>
      <c r="E82">
        <v>0</v>
      </c>
    </row>
    <row r="83" spans="1:5">
      <c r="A83" s="416" t="s">
        <v>28</v>
      </c>
      <c r="B83" s="416" t="s">
        <v>7</v>
      </c>
      <c r="C83" s="416" t="s">
        <v>241</v>
      </c>
      <c r="D83" s="416" t="s">
        <v>18</v>
      </c>
      <c r="E83">
        <v>0</v>
      </c>
    </row>
    <row r="84" spans="1:5">
      <c r="A84" s="416" t="s">
        <v>28</v>
      </c>
      <c r="B84" s="416" t="s">
        <v>7</v>
      </c>
      <c r="C84" s="416" t="s">
        <v>241</v>
      </c>
      <c r="D84" s="416" t="s">
        <v>19</v>
      </c>
      <c r="E84">
        <v>0</v>
      </c>
    </row>
    <row r="85" spans="1:5">
      <c r="A85" s="416" t="s">
        <v>28</v>
      </c>
      <c r="B85" s="416" t="s">
        <v>7</v>
      </c>
      <c r="C85" s="416" t="s">
        <v>241</v>
      </c>
      <c r="D85" s="416" t="s">
        <v>20</v>
      </c>
      <c r="E85">
        <v>0</v>
      </c>
    </row>
    <row r="86" spans="1:5">
      <c r="A86" s="416" t="s">
        <v>3</v>
      </c>
      <c r="B86" s="416" t="s">
        <v>7</v>
      </c>
      <c r="C86" s="416" t="s">
        <v>241</v>
      </c>
      <c r="D86" s="416" t="s">
        <v>9</v>
      </c>
      <c r="E86">
        <v>6000</v>
      </c>
    </row>
    <row r="87" spans="1:5">
      <c r="A87" s="416" t="s">
        <v>3</v>
      </c>
      <c r="B87" s="416" t="s">
        <v>7</v>
      </c>
      <c r="C87" s="416" t="s">
        <v>241</v>
      </c>
      <c r="D87" s="416" t="s">
        <v>10</v>
      </c>
      <c r="E87">
        <v>0</v>
      </c>
    </row>
    <row r="88" spans="1:5">
      <c r="A88" s="416" t="s">
        <v>3</v>
      </c>
      <c r="B88" s="416" t="s">
        <v>7</v>
      </c>
      <c r="C88" s="416" t="s">
        <v>241</v>
      </c>
      <c r="D88" s="416" t="s">
        <v>11</v>
      </c>
      <c r="E88">
        <v>0</v>
      </c>
    </row>
    <row r="89" spans="1:5">
      <c r="A89" s="416" t="s">
        <v>3</v>
      </c>
      <c r="B89" s="416" t="s">
        <v>7</v>
      </c>
      <c r="C89" s="416" t="s">
        <v>241</v>
      </c>
      <c r="D89" s="416" t="s">
        <v>12</v>
      </c>
      <c r="E89">
        <v>10300</v>
      </c>
    </row>
    <row r="90" spans="1:5">
      <c r="A90" s="416" t="s">
        <v>3</v>
      </c>
      <c r="B90" s="416" t="s">
        <v>7</v>
      </c>
      <c r="C90" s="416" t="s">
        <v>241</v>
      </c>
      <c r="D90" s="416" t="s">
        <v>13</v>
      </c>
      <c r="E90">
        <v>0</v>
      </c>
    </row>
    <row r="91" spans="1:5">
      <c r="A91" s="416" t="s">
        <v>3</v>
      </c>
      <c r="B91" s="416" t="s">
        <v>7</v>
      </c>
      <c r="C91" s="416" t="s">
        <v>241</v>
      </c>
      <c r="D91" s="416" t="s">
        <v>14</v>
      </c>
      <c r="E91">
        <v>0</v>
      </c>
    </row>
    <row r="92" spans="1:5">
      <c r="A92" s="416" t="s">
        <v>3</v>
      </c>
      <c r="B92" s="416" t="s">
        <v>7</v>
      </c>
      <c r="C92" s="416" t="s">
        <v>241</v>
      </c>
      <c r="D92" s="416" t="s">
        <v>15</v>
      </c>
      <c r="E92">
        <v>2700</v>
      </c>
    </row>
    <row r="93" spans="1:5">
      <c r="A93" s="416" t="s">
        <v>3</v>
      </c>
      <c r="B93" s="416" t="s">
        <v>7</v>
      </c>
      <c r="C93" s="416" t="s">
        <v>241</v>
      </c>
      <c r="D93" s="416" t="s">
        <v>16</v>
      </c>
      <c r="E93">
        <v>0</v>
      </c>
    </row>
    <row r="94" spans="1:5">
      <c r="A94" s="416" t="s">
        <v>3</v>
      </c>
      <c r="B94" s="416" t="s">
        <v>7</v>
      </c>
      <c r="C94" s="416" t="s">
        <v>241</v>
      </c>
      <c r="D94" s="416" t="s">
        <v>17</v>
      </c>
      <c r="E94">
        <v>0</v>
      </c>
    </row>
    <row r="95" spans="1:5">
      <c r="A95" s="416" t="s">
        <v>3</v>
      </c>
      <c r="B95" s="416" t="s">
        <v>7</v>
      </c>
      <c r="C95" s="416" t="s">
        <v>241</v>
      </c>
      <c r="D95" s="416" t="s">
        <v>18</v>
      </c>
      <c r="E95">
        <v>0</v>
      </c>
    </row>
    <row r="96" spans="1:5">
      <c r="A96" s="416" t="s">
        <v>3</v>
      </c>
      <c r="B96" s="416" t="s">
        <v>7</v>
      </c>
      <c r="C96" s="416" t="s">
        <v>241</v>
      </c>
      <c r="D96" s="416" t="s">
        <v>19</v>
      </c>
      <c r="E96">
        <v>0</v>
      </c>
    </row>
    <row r="97" spans="1:5">
      <c r="A97" s="416" t="s">
        <v>3</v>
      </c>
      <c r="B97" s="416" t="s">
        <v>7</v>
      </c>
      <c r="C97" s="416" t="s">
        <v>241</v>
      </c>
      <c r="D97" s="416" t="s">
        <v>20</v>
      </c>
      <c r="E97">
        <v>0</v>
      </c>
    </row>
    <row r="98" spans="1:5">
      <c r="A98" s="416" t="s">
        <v>4</v>
      </c>
      <c r="B98" s="416" t="s">
        <v>7</v>
      </c>
      <c r="C98" s="416" t="s">
        <v>241</v>
      </c>
      <c r="D98" s="416" t="s">
        <v>9</v>
      </c>
      <c r="E98">
        <v>7600</v>
      </c>
    </row>
    <row r="99" spans="1:5">
      <c r="A99" s="416" t="s">
        <v>4</v>
      </c>
      <c r="B99" s="416" t="s">
        <v>7</v>
      </c>
      <c r="C99" s="416" t="s">
        <v>241</v>
      </c>
      <c r="D99" s="416" t="s">
        <v>10</v>
      </c>
      <c r="E99">
        <v>0</v>
      </c>
    </row>
    <row r="100" spans="1:5">
      <c r="A100" s="416" t="s">
        <v>4</v>
      </c>
      <c r="B100" s="416" t="s">
        <v>7</v>
      </c>
      <c r="C100" s="416" t="s">
        <v>241</v>
      </c>
      <c r="D100" s="416" t="s">
        <v>11</v>
      </c>
      <c r="E100">
        <v>4100</v>
      </c>
    </row>
    <row r="101" spans="1:5">
      <c r="A101" s="416" t="s">
        <v>4</v>
      </c>
      <c r="B101" s="416" t="s">
        <v>7</v>
      </c>
      <c r="C101" s="416" t="s">
        <v>241</v>
      </c>
      <c r="D101" s="416" t="s">
        <v>12</v>
      </c>
      <c r="E101">
        <v>0</v>
      </c>
    </row>
    <row r="102" spans="1:5">
      <c r="A102" s="416" t="s">
        <v>4</v>
      </c>
      <c r="B102" s="416" t="s">
        <v>7</v>
      </c>
      <c r="C102" s="416" t="s">
        <v>241</v>
      </c>
      <c r="D102" s="416" t="s">
        <v>13</v>
      </c>
      <c r="E102">
        <v>0</v>
      </c>
    </row>
    <row r="103" spans="1:5">
      <c r="A103" s="416" t="s">
        <v>4</v>
      </c>
      <c r="B103" s="416" t="s">
        <v>7</v>
      </c>
      <c r="C103" s="416" t="s">
        <v>241</v>
      </c>
      <c r="D103" s="416" t="s">
        <v>14</v>
      </c>
      <c r="E103">
        <v>0</v>
      </c>
    </row>
    <row r="104" spans="1:5">
      <c r="A104" s="416" t="s">
        <v>4</v>
      </c>
      <c r="B104" s="416" t="s">
        <v>7</v>
      </c>
      <c r="C104" s="416" t="s">
        <v>241</v>
      </c>
      <c r="D104" s="416" t="s">
        <v>15</v>
      </c>
      <c r="E104">
        <v>7200</v>
      </c>
    </row>
    <row r="105" spans="1:5">
      <c r="A105" s="416" t="s">
        <v>4</v>
      </c>
      <c r="B105" s="416" t="s">
        <v>7</v>
      </c>
      <c r="C105" s="416" t="s">
        <v>241</v>
      </c>
      <c r="D105" s="416" t="s">
        <v>16</v>
      </c>
      <c r="E105">
        <v>4000</v>
      </c>
    </row>
    <row r="106" spans="1:5">
      <c r="A106" s="416" t="s">
        <v>4</v>
      </c>
      <c r="B106" s="416" t="s">
        <v>7</v>
      </c>
      <c r="C106" s="416" t="s">
        <v>241</v>
      </c>
      <c r="D106" s="416" t="s">
        <v>17</v>
      </c>
      <c r="E106">
        <v>4000</v>
      </c>
    </row>
    <row r="107" spans="1:5">
      <c r="A107" s="416" t="s">
        <v>4</v>
      </c>
      <c r="B107" s="416" t="s">
        <v>7</v>
      </c>
      <c r="C107" s="416" t="s">
        <v>241</v>
      </c>
      <c r="D107" s="416" t="s">
        <v>18</v>
      </c>
      <c r="E107">
        <v>8000</v>
      </c>
    </row>
    <row r="108" spans="1:5">
      <c r="A108" s="416" t="s">
        <v>4</v>
      </c>
      <c r="B108" s="416" t="s">
        <v>7</v>
      </c>
      <c r="C108" s="416" t="s">
        <v>241</v>
      </c>
      <c r="D108" s="416" t="s">
        <v>19</v>
      </c>
      <c r="E108">
        <v>1800</v>
      </c>
    </row>
    <row r="109" spans="1:5">
      <c r="A109" s="416" t="s">
        <v>4</v>
      </c>
      <c r="B109" s="416" t="s">
        <v>7</v>
      </c>
      <c r="C109" s="416" t="s">
        <v>241</v>
      </c>
      <c r="D109" s="416" t="s">
        <v>20</v>
      </c>
      <c r="E109">
        <v>0</v>
      </c>
    </row>
    <row r="110" spans="1:5">
      <c r="A110" s="416" t="s">
        <v>213</v>
      </c>
      <c r="B110" s="416" t="s">
        <v>8</v>
      </c>
      <c r="C110" s="416" t="s">
        <v>243</v>
      </c>
      <c r="D110" s="416" t="s">
        <v>9</v>
      </c>
      <c r="E110">
        <v>17000</v>
      </c>
    </row>
    <row r="111" spans="1:5">
      <c r="A111" s="416" t="s">
        <v>213</v>
      </c>
      <c r="B111" s="416" t="s">
        <v>8</v>
      </c>
      <c r="C111" s="416" t="s">
        <v>243</v>
      </c>
      <c r="D111" s="416" t="s">
        <v>10</v>
      </c>
      <c r="E111">
        <v>13000</v>
      </c>
    </row>
    <row r="112" spans="1:5">
      <c r="A112" s="416" t="s">
        <v>213</v>
      </c>
      <c r="B112" s="416" t="s">
        <v>8</v>
      </c>
      <c r="C112" s="416" t="s">
        <v>243</v>
      </c>
      <c r="D112" s="416" t="s">
        <v>11</v>
      </c>
      <c r="E112">
        <v>17000</v>
      </c>
    </row>
    <row r="113" spans="1:5">
      <c r="A113" s="416" t="s">
        <v>213</v>
      </c>
      <c r="B113" s="416" t="s">
        <v>8</v>
      </c>
      <c r="C113" s="416" t="s">
        <v>243</v>
      </c>
      <c r="D113" s="416" t="s">
        <v>12</v>
      </c>
      <c r="E113">
        <v>18000</v>
      </c>
    </row>
    <row r="114" spans="1:5">
      <c r="A114" s="416" t="s">
        <v>213</v>
      </c>
      <c r="B114" s="416" t="s">
        <v>8</v>
      </c>
      <c r="C114" s="416" t="s">
        <v>243</v>
      </c>
      <c r="D114" s="416" t="s">
        <v>13</v>
      </c>
      <c r="E114">
        <v>62000</v>
      </c>
    </row>
    <row r="115" spans="1:5">
      <c r="A115" s="416" t="s">
        <v>213</v>
      </c>
      <c r="B115" s="416" t="s">
        <v>8</v>
      </c>
      <c r="C115" s="416" t="s">
        <v>243</v>
      </c>
      <c r="D115" s="416" t="s">
        <v>14</v>
      </c>
      <c r="E115">
        <v>20000</v>
      </c>
    </row>
    <row r="116" spans="1:5">
      <c r="A116" s="416" t="s">
        <v>213</v>
      </c>
      <c r="B116" s="416" t="s">
        <v>8</v>
      </c>
      <c r="C116" s="416" t="s">
        <v>243</v>
      </c>
      <c r="D116" s="416" t="s">
        <v>15</v>
      </c>
      <c r="E116">
        <v>16000</v>
      </c>
    </row>
    <row r="117" spans="1:5">
      <c r="A117" s="416" t="s">
        <v>213</v>
      </c>
      <c r="B117" s="416" t="s">
        <v>8</v>
      </c>
      <c r="C117" s="416" t="s">
        <v>243</v>
      </c>
      <c r="D117" s="416" t="s">
        <v>16</v>
      </c>
      <c r="E117">
        <v>23000</v>
      </c>
    </row>
    <row r="118" spans="1:5">
      <c r="A118" s="416" t="s">
        <v>213</v>
      </c>
      <c r="B118" s="416" t="s">
        <v>8</v>
      </c>
      <c r="C118" s="416" t="s">
        <v>243</v>
      </c>
      <c r="D118" s="416" t="s">
        <v>17</v>
      </c>
      <c r="E118">
        <v>21000</v>
      </c>
    </row>
    <row r="119" spans="1:5">
      <c r="A119" s="416" t="s">
        <v>213</v>
      </c>
      <c r="B119" s="416" t="s">
        <v>8</v>
      </c>
      <c r="C119" s="416" t="s">
        <v>243</v>
      </c>
      <c r="D119" s="416" t="s">
        <v>18</v>
      </c>
      <c r="E119">
        <v>20000</v>
      </c>
    </row>
    <row r="120" spans="1:5">
      <c r="A120" s="416" t="s">
        <v>213</v>
      </c>
      <c r="B120" s="416" t="s">
        <v>8</v>
      </c>
      <c r="C120" s="416" t="s">
        <v>243</v>
      </c>
      <c r="D120" s="416" t="s">
        <v>19</v>
      </c>
      <c r="E120">
        <v>21000</v>
      </c>
    </row>
    <row r="121" spans="1:5">
      <c r="A121" s="416" t="s">
        <v>213</v>
      </c>
      <c r="B121" s="416" t="s">
        <v>8</v>
      </c>
      <c r="C121" s="416" t="s">
        <v>243</v>
      </c>
      <c r="D121" s="416" t="s">
        <v>20</v>
      </c>
      <c r="E121">
        <v>24000</v>
      </c>
    </row>
    <row r="122" spans="1:5">
      <c r="A122" s="416" t="s">
        <v>0</v>
      </c>
      <c r="B122" s="416" t="s">
        <v>8</v>
      </c>
      <c r="C122" s="416" t="s">
        <v>243</v>
      </c>
      <c r="D122" s="416" t="s">
        <v>9</v>
      </c>
      <c r="E122">
        <v>180</v>
      </c>
    </row>
    <row r="123" spans="1:5">
      <c r="A123" s="416" t="s">
        <v>0</v>
      </c>
      <c r="B123" s="416" t="s">
        <v>8</v>
      </c>
      <c r="C123" s="416" t="s">
        <v>243</v>
      </c>
      <c r="D123" s="416" t="s">
        <v>10</v>
      </c>
      <c r="E123">
        <v>165</v>
      </c>
    </row>
    <row r="124" spans="1:5">
      <c r="A124" s="416" t="s">
        <v>0</v>
      </c>
      <c r="B124" s="416" t="s">
        <v>8</v>
      </c>
      <c r="C124" s="416" t="s">
        <v>243</v>
      </c>
      <c r="D124" s="416" t="s">
        <v>11</v>
      </c>
      <c r="E124">
        <v>198</v>
      </c>
    </row>
    <row r="125" spans="1:5">
      <c r="A125" s="416" t="s">
        <v>0</v>
      </c>
      <c r="B125" s="416" t="s">
        <v>8</v>
      </c>
      <c r="C125" s="416" t="s">
        <v>243</v>
      </c>
      <c r="D125" s="416" t="s">
        <v>12</v>
      </c>
      <c r="E125">
        <v>230</v>
      </c>
    </row>
    <row r="126" spans="1:5">
      <c r="A126" s="416" t="s">
        <v>0</v>
      </c>
      <c r="B126" s="416" t="s">
        <v>8</v>
      </c>
      <c r="C126" s="416" t="s">
        <v>243</v>
      </c>
      <c r="D126" s="416" t="s">
        <v>13</v>
      </c>
      <c r="E126">
        <v>170</v>
      </c>
    </row>
    <row r="127" spans="1:5">
      <c r="A127" s="416" t="s">
        <v>0</v>
      </c>
      <c r="B127" s="416" t="s">
        <v>8</v>
      </c>
      <c r="C127" s="416" t="s">
        <v>243</v>
      </c>
      <c r="D127" s="416" t="s">
        <v>14</v>
      </c>
      <c r="E127">
        <v>150</v>
      </c>
    </row>
    <row r="128" spans="1:5">
      <c r="A128" s="416" t="s">
        <v>0</v>
      </c>
      <c r="B128" s="416" t="s">
        <v>8</v>
      </c>
      <c r="C128" s="416" t="s">
        <v>243</v>
      </c>
      <c r="D128" s="416" t="s">
        <v>15</v>
      </c>
      <c r="E128">
        <v>160</v>
      </c>
    </row>
    <row r="129" spans="1:5">
      <c r="A129" s="416" t="s">
        <v>0</v>
      </c>
      <c r="B129" s="416" t="s">
        <v>8</v>
      </c>
      <c r="C129" s="416" t="s">
        <v>243</v>
      </c>
      <c r="D129" s="416" t="s">
        <v>16</v>
      </c>
      <c r="E129">
        <v>200</v>
      </c>
    </row>
    <row r="130" spans="1:5">
      <c r="A130" s="416" t="s">
        <v>0</v>
      </c>
      <c r="B130" s="416" t="s">
        <v>8</v>
      </c>
      <c r="C130" s="416" t="s">
        <v>243</v>
      </c>
      <c r="D130" s="416" t="s">
        <v>17</v>
      </c>
      <c r="E130">
        <v>170</v>
      </c>
    </row>
    <row r="131" spans="1:5">
      <c r="A131" s="416" t="s">
        <v>0</v>
      </c>
      <c r="B131" s="416" t="s">
        <v>8</v>
      </c>
      <c r="C131" s="416" t="s">
        <v>243</v>
      </c>
      <c r="D131" s="416" t="s">
        <v>18</v>
      </c>
      <c r="E131">
        <v>150</v>
      </c>
    </row>
    <row r="132" spans="1:5">
      <c r="A132" s="416" t="s">
        <v>0</v>
      </c>
      <c r="B132" s="416" t="s">
        <v>8</v>
      </c>
      <c r="C132" s="416" t="s">
        <v>243</v>
      </c>
      <c r="D132" s="416" t="s">
        <v>19</v>
      </c>
      <c r="E132">
        <v>160</v>
      </c>
    </row>
    <row r="133" spans="1:5">
      <c r="A133" s="416" t="s">
        <v>0</v>
      </c>
      <c r="B133" s="416" t="s">
        <v>8</v>
      </c>
      <c r="C133" s="416" t="s">
        <v>243</v>
      </c>
      <c r="D133" s="416" t="s">
        <v>20</v>
      </c>
      <c r="E133">
        <v>140</v>
      </c>
    </row>
    <row r="134" spans="1:5">
      <c r="A134" s="416" t="s">
        <v>1</v>
      </c>
      <c r="B134" s="416" t="s">
        <v>8</v>
      </c>
      <c r="C134" s="416" t="s">
        <v>243</v>
      </c>
      <c r="D134" s="416" t="s">
        <v>9</v>
      </c>
      <c r="E134">
        <v>0</v>
      </c>
    </row>
    <row r="135" spans="1:5">
      <c r="A135" s="416" t="s">
        <v>1</v>
      </c>
      <c r="B135" s="416" t="s">
        <v>8</v>
      </c>
      <c r="C135" s="416" t="s">
        <v>243</v>
      </c>
      <c r="D135" s="416" t="s">
        <v>10</v>
      </c>
      <c r="E135">
        <v>0</v>
      </c>
    </row>
    <row r="136" spans="1:5">
      <c r="A136" s="416" t="s">
        <v>1</v>
      </c>
      <c r="B136" s="416" t="s">
        <v>8</v>
      </c>
      <c r="C136" s="416" t="s">
        <v>243</v>
      </c>
      <c r="D136" s="416" t="s">
        <v>11</v>
      </c>
      <c r="E136">
        <v>0</v>
      </c>
    </row>
    <row r="137" spans="1:5">
      <c r="A137" s="416" t="s">
        <v>1</v>
      </c>
      <c r="B137" s="416" t="s">
        <v>8</v>
      </c>
      <c r="C137" s="416" t="s">
        <v>243</v>
      </c>
      <c r="D137" s="416" t="s">
        <v>12</v>
      </c>
      <c r="E137">
        <v>0</v>
      </c>
    </row>
    <row r="138" spans="1:5">
      <c r="A138" s="416" t="s">
        <v>1</v>
      </c>
      <c r="B138" s="416" t="s">
        <v>8</v>
      </c>
      <c r="C138" s="416" t="s">
        <v>243</v>
      </c>
      <c r="D138" s="416" t="s">
        <v>13</v>
      </c>
      <c r="E138">
        <v>0</v>
      </c>
    </row>
    <row r="139" spans="1:5">
      <c r="A139" s="416" t="s">
        <v>1</v>
      </c>
      <c r="B139" s="416" t="s">
        <v>8</v>
      </c>
      <c r="C139" s="416" t="s">
        <v>243</v>
      </c>
      <c r="D139" s="416" t="s">
        <v>14</v>
      </c>
      <c r="E139">
        <v>0</v>
      </c>
    </row>
    <row r="140" spans="1:5">
      <c r="A140" s="416" t="s">
        <v>1</v>
      </c>
      <c r="B140" s="416" t="s">
        <v>8</v>
      </c>
      <c r="C140" s="416" t="s">
        <v>243</v>
      </c>
      <c r="D140" s="416" t="s">
        <v>15</v>
      </c>
      <c r="E140">
        <v>0</v>
      </c>
    </row>
    <row r="141" spans="1:5">
      <c r="A141" s="416" t="s">
        <v>1</v>
      </c>
      <c r="B141" s="416" t="s">
        <v>8</v>
      </c>
      <c r="C141" s="416" t="s">
        <v>243</v>
      </c>
      <c r="D141" s="416" t="s">
        <v>16</v>
      </c>
      <c r="E141">
        <v>0</v>
      </c>
    </row>
    <row r="142" spans="1:5">
      <c r="A142" s="416" t="s">
        <v>1</v>
      </c>
      <c r="B142" s="416" t="s">
        <v>8</v>
      </c>
      <c r="C142" s="416" t="s">
        <v>243</v>
      </c>
      <c r="D142" s="416" t="s">
        <v>17</v>
      </c>
      <c r="E142">
        <v>0</v>
      </c>
    </row>
    <row r="143" spans="1:5">
      <c r="A143" s="416" t="s">
        <v>1</v>
      </c>
      <c r="B143" s="416" t="s">
        <v>8</v>
      </c>
      <c r="C143" s="416" t="s">
        <v>243</v>
      </c>
      <c r="D143" s="416" t="s">
        <v>18</v>
      </c>
      <c r="E143">
        <v>0</v>
      </c>
    </row>
    <row r="144" spans="1:5">
      <c r="A144" s="416" t="s">
        <v>1</v>
      </c>
      <c r="B144" s="416" t="s">
        <v>8</v>
      </c>
      <c r="C144" s="416" t="s">
        <v>243</v>
      </c>
      <c r="D144" s="416" t="s">
        <v>19</v>
      </c>
      <c r="E144">
        <v>0</v>
      </c>
    </row>
    <row r="145" spans="1:5">
      <c r="A145" s="416" t="s">
        <v>1</v>
      </c>
      <c r="B145" s="416" t="s">
        <v>8</v>
      </c>
      <c r="C145" s="416" t="s">
        <v>243</v>
      </c>
      <c r="D145" s="416" t="s">
        <v>20</v>
      </c>
      <c r="E145">
        <v>0</v>
      </c>
    </row>
    <row r="146" spans="1:5">
      <c r="A146" s="416" t="s">
        <v>5</v>
      </c>
      <c r="B146" s="416" t="s">
        <v>8</v>
      </c>
      <c r="C146" s="416" t="s">
        <v>243</v>
      </c>
      <c r="D146" s="416" t="s">
        <v>9</v>
      </c>
      <c r="E146">
        <v>18</v>
      </c>
    </row>
    <row r="147" spans="1:5">
      <c r="A147" s="416" t="s">
        <v>5</v>
      </c>
      <c r="B147" s="416" t="s">
        <v>8</v>
      </c>
      <c r="C147" s="416" t="s">
        <v>243</v>
      </c>
      <c r="D147" s="416" t="s">
        <v>10</v>
      </c>
      <c r="E147">
        <v>20</v>
      </c>
    </row>
    <row r="148" spans="1:5">
      <c r="A148" s="416" t="s">
        <v>5</v>
      </c>
      <c r="B148" s="416" t="s">
        <v>8</v>
      </c>
      <c r="C148" s="416" t="s">
        <v>243</v>
      </c>
      <c r="D148" s="416" t="s">
        <v>11</v>
      </c>
      <c r="E148">
        <v>16022</v>
      </c>
    </row>
    <row r="149" spans="1:5">
      <c r="A149" s="416" t="s">
        <v>5</v>
      </c>
      <c r="B149" s="416" t="s">
        <v>8</v>
      </c>
      <c r="C149" s="416" t="s">
        <v>243</v>
      </c>
      <c r="D149" s="416" t="s">
        <v>12</v>
      </c>
      <c r="E149">
        <v>34</v>
      </c>
    </row>
    <row r="150" spans="1:5">
      <c r="A150" s="416" t="s">
        <v>5</v>
      </c>
      <c r="B150" s="416" t="s">
        <v>8</v>
      </c>
      <c r="C150" s="416" t="s">
        <v>243</v>
      </c>
      <c r="D150" s="416" t="s">
        <v>13</v>
      </c>
      <c r="E150">
        <v>25</v>
      </c>
    </row>
    <row r="151" spans="1:5">
      <c r="A151" s="416" t="s">
        <v>5</v>
      </c>
      <c r="B151" s="416" t="s">
        <v>8</v>
      </c>
      <c r="C151" s="416" t="s">
        <v>243</v>
      </c>
      <c r="D151" s="416" t="s">
        <v>14</v>
      </c>
      <c r="E151">
        <v>22</v>
      </c>
    </row>
    <row r="152" spans="1:5">
      <c r="A152" s="416" t="s">
        <v>5</v>
      </c>
      <c r="B152" s="416" t="s">
        <v>8</v>
      </c>
      <c r="C152" s="416" t="s">
        <v>243</v>
      </c>
      <c r="D152" s="416" t="s">
        <v>15</v>
      </c>
      <c r="E152">
        <v>20</v>
      </c>
    </row>
    <row r="153" spans="1:5">
      <c r="A153" s="416" t="s">
        <v>5</v>
      </c>
      <c r="B153" s="416" t="s">
        <v>8</v>
      </c>
      <c r="C153" s="416" t="s">
        <v>243</v>
      </c>
      <c r="D153" s="416" t="s">
        <v>16</v>
      </c>
      <c r="E153">
        <v>40</v>
      </c>
    </row>
    <row r="154" spans="1:5">
      <c r="A154" s="416" t="s">
        <v>5</v>
      </c>
      <c r="B154" s="416" t="s">
        <v>8</v>
      </c>
      <c r="C154" s="416" t="s">
        <v>243</v>
      </c>
      <c r="D154" s="416" t="s">
        <v>17</v>
      </c>
      <c r="E154">
        <v>35</v>
      </c>
    </row>
    <row r="155" spans="1:5">
      <c r="A155" s="416" t="s">
        <v>5</v>
      </c>
      <c r="B155" s="416" t="s">
        <v>8</v>
      </c>
      <c r="C155" s="416" t="s">
        <v>243</v>
      </c>
      <c r="D155" s="416" t="s">
        <v>18</v>
      </c>
      <c r="E155">
        <v>30</v>
      </c>
    </row>
    <row r="156" spans="1:5">
      <c r="A156" s="416" t="s">
        <v>5</v>
      </c>
      <c r="B156" s="416" t="s">
        <v>8</v>
      </c>
      <c r="C156" s="416" t="s">
        <v>243</v>
      </c>
      <c r="D156" s="416" t="s">
        <v>19</v>
      </c>
      <c r="E156">
        <v>25</v>
      </c>
    </row>
    <row r="157" spans="1:5">
      <c r="A157" s="416" t="s">
        <v>5</v>
      </c>
      <c r="B157" s="416" t="s">
        <v>8</v>
      </c>
      <c r="C157" s="416" t="s">
        <v>243</v>
      </c>
      <c r="D157" s="416" t="s">
        <v>20</v>
      </c>
      <c r="E157">
        <v>30</v>
      </c>
    </row>
    <row r="158" spans="1:5">
      <c r="A158" s="416" t="s">
        <v>6</v>
      </c>
      <c r="B158" s="416" t="s">
        <v>8</v>
      </c>
      <c r="C158" s="416" t="s">
        <v>243</v>
      </c>
      <c r="D158" s="416" t="s">
        <v>9</v>
      </c>
      <c r="E158">
        <v>0</v>
      </c>
    </row>
    <row r="159" spans="1:5">
      <c r="A159" s="416" t="s">
        <v>6</v>
      </c>
      <c r="B159" s="416" t="s">
        <v>8</v>
      </c>
      <c r="C159" s="416" t="s">
        <v>243</v>
      </c>
      <c r="D159" s="416" t="s">
        <v>10</v>
      </c>
      <c r="E159">
        <v>0</v>
      </c>
    </row>
    <row r="160" spans="1:5">
      <c r="A160" s="416" t="s">
        <v>6</v>
      </c>
      <c r="B160" s="416" t="s">
        <v>8</v>
      </c>
      <c r="C160" s="416" t="s">
        <v>243</v>
      </c>
      <c r="D160" s="416" t="s">
        <v>11</v>
      </c>
      <c r="E160">
        <v>0</v>
      </c>
    </row>
    <row r="161" spans="1:5">
      <c r="A161" s="416" t="s">
        <v>6</v>
      </c>
      <c r="B161" s="416" t="s">
        <v>8</v>
      </c>
      <c r="C161" s="416" t="s">
        <v>243</v>
      </c>
      <c r="D161" s="416" t="s">
        <v>12</v>
      </c>
      <c r="E161">
        <v>0</v>
      </c>
    </row>
    <row r="162" spans="1:5">
      <c r="A162" s="416" t="s">
        <v>6</v>
      </c>
      <c r="B162" s="416" t="s">
        <v>8</v>
      </c>
      <c r="C162" s="416" t="s">
        <v>243</v>
      </c>
      <c r="D162" s="416" t="s">
        <v>13</v>
      </c>
      <c r="E162">
        <v>0</v>
      </c>
    </row>
    <row r="163" spans="1:5">
      <c r="A163" s="416" t="s">
        <v>6</v>
      </c>
      <c r="B163" s="416" t="s">
        <v>8</v>
      </c>
      <c r="C163" s="416" t="s">
        <v>243</v>
      </c>
      <c r="D163" s="416" t="s">
        <v>14</v>
      </c>
      <c r="E163">
        <v>0</v>
      </c>
    </row>
    <row r="164" spans="1:5">
      <c r="A164" s="416" t="s">
        <v>6</v>
      </c>
      <c r="B164" s="416" t="s">
        <v>8</v>
      </c>
      <c r="C164" s="416" t="s">
        <v>243</v>
      </c>
      <c r="D164" s="416" t="s">
        <v>15</v>
      </c>
      <c r="E164">
        <v>0</v>
      </c>
    </row>
    <row r="165" spans="1:5">
      <c r="A165" s="416" t="s">
        <v>6</v>
      </c>
      <c r="B165" s="416" t="s">
        <v>8</v>
      </c>
      <c r="C165" s="416" t="s">
        <v>243</v>
      </c>
      <c r="D165" s="416" t="s">
        <v>16</v>
      </c>
      <c r="E165">
        <v>0</v>
      </c>
    </row>
    <row r="166" spans="1:5">
      <c r="A166" s="416" t="s">
        <v>6</v>
      </c>
      <c r="B166" s="416" t="s">
        <v>8</v>
      </c>
      <c r="C166" s="416" t="s">
        <v>243</v>
      </c>
      <c r="D166" s="416" t="s">
        <v>17</v>
      </c>
      <c r="E166">
        <v>0</v>
      </c>
    </row>
    <row r="167" spans="1:5">
      <c r="A167" s="416" t="s">
        <v>6</v>
      </c>
      <c r="B167" s="416" t="s">
        <v>8</v>
      </c>
      <c r="C167" s="416" t="s">
        <v>243</v>
      </c>
      <c r="D167" s="416" t="s">
        <v>18</v>
      </c>
      <c r="E167">
        <v>0</v>
      </c>
    </row>
    <row r="168" spans="1:5">
      <c r="A168" s="416" t="s">
        <v>6</v>
      </c>
      <c r="B168" s="416" t="s">
        <v>8</v>
      </c>
      <c r="C168" s="416" t="s">
        <v>243</v>
      </c>
      <c r="D168" s="416" t="s">
        <v>19</v>
      </c>
      <c r="E168">
        <v>0</v>
      </c>
    </row>
    <row r="169" spans="1:5">
      <c r="A169" s="416" t="s">
        <v>6</v>
      </c>
      <c r="B169" s="416" t="s">
        <v>8</v>
      </c>
      <c r="C169" s="416" t="s">
        <v>243</v>
      </c>
      <c r="D169" s="416" t="s">
        <v>20</v>
      </c>
      <c r="E169">
        <v>0</v>
      </c>
    </row>
    <row r="170" spans="1:5">
      <c r="A170" s="416" t="s">
        <v>2</v>
      </c>
      <c r="B170" s="416" t="s">
        <v>7</v>
      </c>
      <c r="C170" s="416" t="s">
        <v>243</v>
      </c>
      <c r="D170" s="416" t="s">
        <v>9</v>
      </c>
      <c r="E170">
        <v>80000</v>
      </c>
    </row>
    <row r="171" spans="1:5">
      <c r="A171" s="416" t="s">
        <v>2</v>
      </c>
      <c r="B171" s="416" t="s">
        <v>7</v>
      </c>
      <c r="C171" s="416" t="s">
        <v>243</v>
      </c>
      <c r="D171" s="416" t="s">
        <v>10</v>
      </c>
      <c r="E171">
        <v>70000</v>
      </c>
    </row>
    <row r="172" spans="1:5">
      <c r="A172" s="416" t="s">
        <v>2</v>
      </c>
      <c r="B172" s="416" t="s">
        <v>7</v>
      </c>
      <c r="C172" s="416" t="s">
        <v>243</v>
      </c>
      <c r="D172" s="416" t="s">
        <v>11</v>
      </c>
      <c r="E172">
        <v>75000</v>
      </c>
    </row>
    <row r="173" spans="1:5">
      <c r="A173" s="416" t="s">
        <v>2</v>
      </c>
      <c r="B173" s="416" t="s">
        <v>7</v>
      </c>
      <c r="C173" s="416" t="s">
        <v>243</v>
      </c>
      <c r="D173" s="416" t="s">
        <v>12</v>
      </c>
      <c r="E173">
        <v>40000</v>
      </c>
    </row>
    <row r="174" spans="1:5">
      <c r="A174" s="416" t="s">
        <v>2</v>
      </c>
      <c r="B174" s="416" t="s">
        <v>7</v>
      </c>
      <c r="C174" s="416" t="s">
        <v>243</v>
      </c>
      <c r="D174" s="416" t="s">
        <v>13</v>
      </c>
      <c r="E174">
        <v>68200</v>
      </c>
    </row>
    <row r="175" spans="1:5">
      <c r="A175" s="416" t="s">
        <v>2</v>
      </c>
      <c r="B175" s="416" t="s">
        <v>7</v>
      </c>
      <c r="C175" s="416" t="s">
        <v>243</v>
      </c>
      <c r="D175" s="416" t="s">
        <v>14</v>
      </c>
      <c r="E175">
        <v>55800</v>
      </c>
    </row>
    <row r="176" spans="1:5">
      <c r="A176" s="416" t="s">
        <v>2</v>
      </c>
      <c r="B176" s="416" t="s">
        <v>7</v>
      </c>
      <c r="C176" s="416" t="s">
        <v>243</v>
      </c>
      <c r="D176" s="416" t="s">
        <v>15</v>
      </c>
      <c r="E176">
        <v>57000</v>
      </c>
    </row>
    <row r="177" spans="1:5">
      <c r="A177" s="416" t="s">
        <v>2</v>
      </c>
      <c r="B177" s="416" t="s">
        <v>7</v>
      </c>
      <c r="C177" s="416" t="s">
        <v>243</v>
      </c>
      <c r="D177" s="416" t="s">
        <v>16</v>
      </c>
      <c r="E177">
        <v>35000</v>
      </c>
    </row>
    <row r="178" spans="1:5">
      <c r="A178" s="416" t="s">
        <v>2</v>
      </c>
      <c r="B178" s="416" t="s">
        <v>7</v>
      </c>
      <c r="C178" s="416" t="s">
        <v>243</v>
      </c>
      <c r="D178" s="416" t="s">
        <v>17</v>
      </c>
      <c r="E178">
        <v>30000</v>
      </c>
    </row>
    <row r="179" spans="1:5">
      <c r="A179" s="416" t="s">
        <v>2</v>
      </c>
      <c r="B179" s="416" t="s">
        <v>7</v>
      </c>
      <c r="C179" s="416" t="s">
        <v>243</v>
      </c>
      <c r="D179" s="416" t="s">
        <v>18</v>
      </c>
      <c r="E179">
        <v>29000</v>
      </c>
    </row>
    <row r="180" spans="1:5">
      <c r="A180" s="416" t="s">
        <v>2</v>
      </c>
      <c r="B180" s="416" t="s">
        <v>7</v>
      </c>
      <c r="C180" s="416" t="s">
        <v>243</v>
      </c>
      <c r="D180" s="416" t="s">
        <v>19</v>
      </c>
      <c r="E180">
        <v>24000</v>
      </c>
    </row>
    <row r="181" spans="1:5">
      <c r="A181" s="416" t="s">
        <v>2</v>
      </c>
      <c r="B181" s="416" t="s">
        <v>7</v>
      </c>
      <c r="C181" s="416" t="s">
        <v>243</v>
      </c>
      <c r="D181" s="416" t="s">
        <v>20</v>
      </c>
      <c r="E181">
        <v>23000</v>
      </c>
    </row>
    <row r="182" spans="1:5">
      <c r="A182" s="416" t="s">
        <v>28</v>
      </c>
      <c r="B182" s="416" t="s">
        <v>7</v>
      </c>
      <c r="C182" s="416" t="s">
        <v>243</v>
      </c>
      <c r="D182" s="416" t="s">
        <v>9</v>
      </c>
      <c r="E182">
        <v>0</v>
      </c>
    </row>
    <row r="183" spans="1:5">
      <c r="A183" s="416" t="s">
        <v>28</v>
      </c>
      <c r="B183" s="416" t="s">
        <v>7</v>
      </c>
      <c r="C183" s="416" t="s">
        <v>243</v>
      </c>
      <c r="D183" s="416" t="s">
        <v>10</v>
      </c>
      <c r="E183">
        <v>0</v>
      </c>
    </row>
    <row r="184" spans="1:5">
      <c r="A184" s="416" t="s">
        <v>28</v>
      </c>
      <c r="B184" s="416" t="s">
        <v>7</v>
      </c>
      <c r="C184" s="416" t="s">
        <v>243</v>
      </c>
      <c r="D184" s="416" t="s">
        <v>11</v>
      </c>
      <c r="E184">
        <v>0</v>
      </c>
    </row>
    <row r="185" spans="1:5">
      <c r="A185" s="416" t="s">
        <v>28</v>
      </c>
      <c r="B185" s="416" t="s">
        <v>7</v>
      </c>
      <c r="C185" s="416" t="s">
        <v>243</v>
      </c>
      <c r="D185" s="416" t="s">
        <v>12</v>
      </c>
      <c r="E185">
        <v>0</v>
      </c>
    </row>
    <row r="186" spans="1:5">
      <c r="A186" s="416" t="s">
        <v>28</v>
      </c>
      <c r="B186" s="416" t="s">
        <v>7</v>
      </c>
      <c r="C186" s="416" t="s">
        <v>243</v>
      </c>
      <c r="D186" s="416" t="s">
        <v>13</v>
      </c>
      <c r="E186">
        <v>0</v>
      </c>
    </row>
    <row r="187" spans="1:5">
      <c r="A187" s="416" t="s">
        <v>28</v>
      </c>
      <c r="B187" s="416" t="s">
        <v>7</v>
      </c>
      <c r="C187" s="416" t="s">
        <v>243</v>
      </c>
      <c r="D187" s="416" t="s">
        <v>14</v>
      </c>
      <c r="E187">
        <v>0</v>
      </c>
    </row>
    <row r="188" spans="1:5">
      <c r="A188" s="416" t="s">
        <v>28</v>
      </c>
      <c r="B188" s="416" t="s">
        <v>7</v>
      </c>
      <c r="C188" s="416" t="s">
        <v>243</v>
      </c>
      <c r="D188" s="416" t="s">
        <v>15</v>
      </c>
      <c r="E188">
        <v>0</v>
      </c>
    </row>
    <row r="189" spans="1:5">
      <c r="A189" s="416" t="s">
        <v>28</v>
      </c>
      <c r="B189" s="416" t="s">
        <v>7</v>
      </c>
      <c r="C189" s="416" t="s">
        <v>243</v>
      </c>
      <c r="D189" s="416" t="s">
        <v>16</v>
      </c>
      <c r="E189">
        <v>0</v>
      </c>
    </row>
    <row r="190" spans="1:5">
      <c r="A190" s="416" t="s">
        <v>28</v>
      </c>
      <c r="B190" s="416" t="s">
        <v>7</v>
      </c>
      <c r="C190" s="416" t="s">
        <v>243</v>
      </c>
      <c r="D190" s="416" t="s">
        <v>17</v>
      </c>
      <c r="E190">
        <v>0</v>
      </c>
    </row>
    <row r="191" spans="1:5">
      <c r="A191" s="416" t="s">
        <v>28</v>
      </c>
      <c r="B191" s="416" t="s">
        <v>7</v>
      </c>
      <c r="C191" s="416" t="s">
        <v>243</v>
      </c>
      <c r="D191" s="416" t="s">
        <v>18</v>
      </c>
      <c r="E191">
        <v>0</v>
      </c>
    </row>
    <row r="192" spans="1:5">
      <c r="A192" s="416" t="s">
        <v>28</v>
      </c>
      <c r="B192" s="416" t="s">
        <v>7</v>
      </c>
      <c r="C192" s="416" t="s">
        <v>243</v>
      </c>
      <c r="D192" s="416" t="s">
        <v>19</v>
      </c>
      <c r="E192">
        <v>0</v>
      </c>
    </row>
    <row r="193" spans="1:5">
      <c r="A193" s="416" t="s">
        <v>28</v>
      </c>
      <c r="B193" s="416" t="s">
        <v>7</v>
      </c>
      <c r="C193" s="416" t="s">
        <v>243</v>
      </c>
      <c r="D193" s="416" t="s">
        <v>20</v>
      </c>
      <c r="E193">
        <v>0</v>
      </c>
    </row>
    <row r="194" spans="1:5">
      <c r="A194" s="416" t="s">
        <v>3</v>
      </c>
      <c r="B194" s="416" t="s">
        <v>7</v>
      </c>
      <c r="C194" s="416" t="s">
        <v>243</v>
      </c>
      <c r="D194" s="416" t="s">
        <v>9</v>
      </c>
      <c r="E194">
        <v>9558</v>
      </c>
    </row>
    <row r="195" spans="1:5">
      <c r="A195" s="416" t="s">
        <v>3</v>
      </c>
      <c r="B195" s="416" t="s">
        <v>7</v>
      </c>
      <c r="C195" s="416" t="s">
        <v>243</v>
      </c>
      <c r="D195" s="416" t="s">
        <v>10</v>
      </c>
      <c r="E195">
        <v>7942</v>
      </c>
    </row>
    <row r="196" spans="1:5">
      <c r="A196" s="416" t="s">
        <v>3</v>
      </c>
      <c r="B196" s="416" t="s">
        <v>7</v>
      </c>
      <c r="C196" s="416" t="s">
        <v>243</v>
      </c>
      <c r="D196" s="416" t="s">
        <v>11</v>
      </c>
      <c r="E196">
        <v>2395</v>
      </c>
    </row>
    <row r="197" spans="1:5">
      <c r="A197" s="416" t="s">
        <v>3</v>
      </c>
      <c r="B197" s="416" t="s">
        <v>7</v>
      </c>
      <c r="C197" s="416" t="s">
        <v>243</v>
      </c>
      <c r="D197" s="416" t="s">
        <v>12</v>
      </c>
      <c r="E197">
        <v>7105</v>
      </c>
    </row>
    <row r="198" spans="1:5">
      <c r="A198" s="416" t="s">
        <v>3</v>
      </c>
      <c r="B198" s="416" t="s">
        <v>7</v>
      </c>
      <c r="C198" s="416" t="s">
        <v>243</v>
      </c>
      <c r="D198" s="416" t="s">
        <v>13</v>
      </c>
      <c r="E198">
        <v>9040</v>
      </c>
    </row>
    <row r="199" spans="1:5">
      <c r="A199" s="416" t="s">
        <v>3</v>
      </c>
      <c r="B199" s="416" t="s">
        <v>7</v>
      </c>
      <c r="C199" s="416" t="s">
        <v>243</v>
      </c>
      <c r="D199" s="416" t="s">
        <v>14</v>
      </c>
      <c r="E199">
        <v>8490</v>
      </c>
    </row>
    <row r="200" spans="1:5">
      <c r="A200" s="416" t="s">
        <v>3</v>
      </c>
      <c r="B200" s="416" t="s">
        <v>7</v>
      </c>
      <c r="C200" s="416" t="s">
        <v>243</v>
      </c>
      <c r="D200" s="416" t="s">
        <v>15</v>
      </c>
      <c r="E200">
        <v>13830</v>
      </c>
    </row>
    <row r="201" spans="1:5">
      <c r="A201" s="416" t="s">
        <v>3</v>
      </c>
      <c r="B201" s="416" t="s">
        <v>7</v>
      </c>
      <c r="C201" s="416" t="s">
        <v>243</v>
      </c>
      <c r="D201" s="416" t="s">
        <v>16</v>
      </c>
      <c r="E201">
        <v>1070</v>
      </c>
    </row>
    <row r="202" spans="1:5">
      <c r="A202" s="416" t="s">
        <v>3</v>
      </c>
      <c r="B202" s="416" t="s">
        <v>7</v>
      </c>
      <c r="C202" s="416" t="s">
        <v>243</v>
      </c>
      <c r="D202" s="416" t="s">
        <v>17</v>
      </c>
      <c r="E202">
        <v>2310</v>
      </c>
    </row>
    <row r="203" spans="1:5">
      <c r="A203" s="416" t="s">
        <v>3</v>
      </c>
      <c r="B203" s="416" t="s">
        <v>7</v>
      </c>
      <c r="C203" s="416" t="s">
        <v>243</v>
      </c>
      <c r="D203" s="416" t="s">
        <v>18</v>
      </c>
      <c r="E203">
        <v>2610</v>
      </c>
    </row>
    <row r="204" spans="1:5">
      <c r="A204" s="416" t="s">
        <v>3</v>
      </c>
      <c r="B204" s="416" t="s">
        <v>7</v>
      </c>
      <c r="C204" s="416" t="s">
        <v>243</v>
      </c>
      <c r="D204" s="416" t="s">
        <v>19</v>
      </c>
      <c r="E204">
        <v>5090</v>
      </c>
    </row>
    <row r="205" spans="1:5">
      <c r="A205" s="416" t="s">
        <v>3</v>
      </c>
      <c r="B205" s="416" t="s">
        <v>7</v>
      </c>
      <c r="C205" s="416" t="s">
        <v>243</v>
      </c>
      <c r="D205" s="416" t="s">
        <v>20</v>
      </c>
      <c r="E205">
        <v>1220</v>
      </c>
    </row>
    <row r="206" spans="1:5">
      <c r="A206" s="416" t="s">
        <v>4</v>
      </c>
      <c r="B206" s="416" t="s">
        <v>7</v>
      </c>
      <c r="C206" s="416" t="s">
        <v>243</v>
      </c>
      <c r="D206" s="416" t="s">
        <v>9</v>
      </c>
      <c r="E206">
        <v>2180</v>
      </c>
    </row>
    <row r="207" spans="1:5">
      <c r="A207" s="416" t="s">
        <v>4</v>
      </c>
      <c r="B207" s="416" t="s">
        <v>7</v>
      </c>
      <c r="C207" s="416" t="s">
        <v>243</v>
      </c>
      <c r="D207" s="416" t="s">
        <v>10</v>
      </c>
      <c r="E207">
        <v>1535</v>
      </c>
    </row>
    <row r="208" spans="1:5">
      <c r="A208" s="416" t="s">
        <v>4</v>
      </c>
      <c r="B208" s="416" t="s">
        <v>7</v>
      </c>
      <c r="C208" s="416" t="s">
        <v>243</v>
      </c>
      <c r="D208" s="416" t="s">
        <v>11</v>
      </c>
      <c r="E208">
        <v>2420</v>
      </c>
    </row>
    <row r="209" spans="1:5">
      <c r="A209" s="416" t="s">
        <v>4</v>
      </c>
      <c r="B209" s="416" t="s">
        <v>7</v>
      </c>
      <c r="C209" s="416" t="s">
        <v>243</v>
      </c>
      <c r="D209" s="416" t="s">
        <v>12</v>
      </c>
      <c r="E209">
        <v>1979</v>
      </c>
    </row>
    <row r="210" spans="1:5">
      <c r="A210" s="416" t="s">
        <v>4</v>
      </c>
      <c r="B210" s="416" t="s">
        <v>7</v>
      </c>
      <c r="C210" s="416" t="s">
        <v>243</v>
      </c>
      <c r="D210" s="416" t="s">
        <v>13</v>
      </c>
      <c r="E210">
        <v>3518</v>
      </c>
    </row>
    <row r="211" spans="1:5">
      <c r="A211" s="416" t="s">
        <v>4</v>
      </c>
      <c r="B211" s="416" t="s">
        <v>7</v>
      </c>
      <c r="C211" s="416" t="s">
        <v>243</v>
      </c>
      <c r="D211" s="416" t="s">
        <v>14</v>
      </c>
      <c r="E211">
        <v>1170</v>
      </c>
    </row>
    <row r="212" spans="1:5">
      <c r="A212" s="416" t="s">
        <v>4</v>
      </c>
      <c r="B212" s="416" t="s">
        <v>7</v>
      </c>
      <c r="C212" s="416" t="s">
        <v>243</v>
      </c>
      <c r="D212" s="416" t="s">
        <v>15</v>
      </c>
      <c r="E212">
        <v>1540</v>
      </c>
    </row>
    <row r="213" spans="1:5">
      <c r="A213" s="416" t="s">
        <v>4</v>
      </c>
      <c r="B213" s="416" t="s">
        <v>7</v>
      </c>
      <c r="C213" s="416" t="s">
        <v>243</v>
      </c>
      <c r="D213" s="416" t="s">
        <v>16</v>
      </c>
      <c r="E213">
        <v>770</v>
      </c>
    </row>
    <row r="214" spans="1:5">
      <c r="A214" s="416" t="s">
        <v>4</v>
      </c>
      <c r="B214" s="416" t="s">
        <v>7</v>
      </c>
      <c r="C214" s="416" t="s">
        <v>243</v>
      </c>
      <c r="D214" s="416" t="s">
        <v>17</v>
      </c>
      <c r="E214">
        <v>2420</v>
      </c>
    </row>
    <row r="215" spans="1:5">
      <c r="A215" s="416" t="s">
        <v>4</v>
      </c>
      <c r="B215" s="416" t="s">
        <v>7</v>
      </c>
      <c r="C215" s="416" t="s">
        <v>243</v>
      </c>
      <c r="D215" s="416" t="s">
        <v>18</v>
      </c>
      <c r="E215">
        <v>1520</v>
      </c>
    </row>
    <row r="216" spans="1:5">
      <c r="A216" s="416" t="s">
        <v>4</v>
      </c>
      <c r="B216" s="416" t="s">
        <v>7</v>
      </c>
      <c r="C216" s="416" t="s">
        <v>243</v>
      </c>
      <c r="D216" s="416" t="s">
        <v>19</v>
      </c>
      <c r="E216">
        <v>740</v>
      </c>
    </row>
    <row r="217" spans="1:5">
      <c r="A217" s="416" t="s">
        <v>4</v>
      </c>
      <c r="B217" s="416" t="s">
        <v>7</v>
      </c>
      <c r="C217" s="416" t="s">
        <v>243</v>
      </c>
      <c r="D217" s="416" t="s">
        <v>20</v>
      </c>
      <c r="E217">
        <v>2040</v>
      </c>
    </row>
    <row r="218" spans="1:5">
      <c r="A218" s="416" t="s">
        <v>213</v>
      </c>
      <c r="B218" s="416" t="s">
        <v>8</v>
      </c>
      <c r="C218" s="416" t="s">
        <v>242</v>
      </c>
      <c r="D218" s="416" t="s">
        <v>9</v>
      </c>
      <c r="E218">
        <v>0</v>
      </c>
    </row>
    <row r="219" spans="1:5">
      <c r="A219" s="416" t="s">
        <v>213</v>
      </c>
      <c r="B219" s="416" t="s">
        <v>8</v>
      </c>
      <c r="C219" s="416" t="s">
        <v>242</v>
      </c>
      <c r="D219" s="416" t="s">
        <v>10</v>
      </c>
      <c r="E219">
        <v>0</v>
      </c>
    </row>
    <row r="220" spans="1:5">
      <c r="A220" s="416" t="s">
        <v>213</v>
      </c>
      <c r="B220" s="416" t="s">
        <v>8</v>
      </c>
      <c r="C220" s="416" t="s">
        <v>242</v>
      </c>
      <c r="D220" s="416" t="s">
        <v>11</v>
      </c>
      <c r="E220">
        <v>0</v>
      </c>
    </row>
    <row r="221" spans="1:5">
      <c r="A221" s="416" t="s">
        <v>213</v>
      </c>
      <c r="B221" s="416" t="s">
        <v>8</v>
      </c>
      <c r="C221" s="416" t="s">
        <v>242</v>
      </c>
      <c r="D221" s="416" t="s">
        <v>12</v>
      </c>
      <c r="E221">
        <v>0</v>
      </c>
    </row>
    <row r="222" spans="1:5">
      <c r="A222" s="416" t="s">
        <v>213</v>
      </c>
      <c r="B222" s="416" t="s">
        <v>8</v>
      </c>
      <c r="C222" s="416" t="s">
        <v>242</v>
      </c>
      <c r="D222" s="416" t="s">
        <v>13</v>
      </c>
      <c r="E222">
        <v>0</v>
      </c>
    </row>
    <row r="223" spans="1:5">
      <c r="A223" s="416" t="s">
        <v>213</v>
      </c>
      <c r="B223" s="416" t="s">
        <v>8</v>
      </c>
      <c r="C223" s="416" t="s">
        <v>242</v>
      </c>
      <c r="D223" s="416" t="s">
        <v>14</v>
      </c>
      <c r="E223">
        <v>0</v>
      </c>
    </row>
    <row r="224" spans="1:5">
      <c r="A224" s="416" t="s">
        <v>213</v>
      </c>
      <c r="B224" s="416" t="s">
        <v>8</v>
      </c>
      <c r="C224" s="416" t="s">
        <v>242</v>
      </c>
      <c r="D224" s="416" t="s">
        <v>15</v>
      </c>
      <c r="E224">
        <v>0</v>
      </c>
    </row>
    <row r="225" spans="1:5">
      <c r="A225" s="416" t="s">
        <v>213</v>
      </c>
      <c r="B225" s="416" t="s">
        <v>8</v>
      </c>
      <c r="C225" s="416" t="s">
        <v>242</v>
      </c>
      <c r="D225" s="416" t="s">
        <v>16</v>
      </c>
      <c r="E225">
        <v>0</v>
      </c>
    </row>
    <row r="226" spans="1:5">
      <c r="A226" s="416" t="s">
        <v>213</v>
      </c>
      <c r="B226" s="416" t="s">
        <v>8</v>
      </c>
      <c r="C226" s="416" t="s">
        <v>242</v>
      </c>
      <c r="D226" s="416" t="s">
        <v>17</v>
      </c>
      <c r="E226">
        <v>0</v>
      </c>
    </row>
    <row r="227" spans="1:5">
      <c r="A227" s="416" t="s">
        <v>213</v>
      </c>
      <c r="B227" s="416" t="s">
        <v>8</v>
      </c>
      <c r="C227" s="416" t="s">
        <v>242</v>
      </c>
      <c r="D227" s="416" t="s">
        <v>18</v>
      </c>
      <c r="E227">
        <v>0</v>
      </c>
    </row>
    <row r="228" spans="1:5">
      <c r="A228" s="416" t="s">
        <v>213</v>
      </c>
      <c r="B228" s="416" t="s">
        <v>8</v>
      </c>
      <c r="C228" s="416" t="s">
        <v>242</v>
      </c>
      <c r="D228" s="416" t="s">
        <v>19</v>
      </c>
      <c r="E228">
        <v>0</v>
      </c>
    </row>
    <row r="229" spans="1:5">
      <c r="A229" s="416" t="s">
        <v>213</v>
      </c>
      <c r="B229" s="416" t="s">
        <v>8</v>
      </c>
      <c r="C229" s="416" t="s">
        <v>242</v>
      </c>
      <c r="D229" s="416" t="s">
        <v>20</v>
      </c>
      <c r="E229">
        <v>0</v>
      </c>
    </row>
    <row r="230" spans="1:5">
      <c r="A230" s="416" t="s">
        <v>0</v>
      </c>
      <c r="B230" s="416" t="s">
        <v>8</v>
      </c>
      <c r="C230" s="416" t="s">
        <v>242</v>
      </c>
      <c r="D230" s="416" t="s">
        <v>9</v>
      </c>
      <c r="E230">
        <v>800</v>
      </c>
    </row>
    <row r="231" spans="1:5">
      <c r="A231" s="416" t="s">
        <v>0</v>
      </c>
      <c r="B231" s="416" t="s">
        <v>8</v>
      </c>
      <c r="C231" s="416" t="s">
        <v>242</v>
      </c>
      <c r="D231" s="416" t="s">
        <v>10</v>
      </c>
      <c r="E231">
        <v>4210</v>
      </c>
    </row>
    <row r="232" spans="1:5">
      <c r="A232" s="416" t="s">
        <v>0</v>
      </c>
      <c r="B232" s="416" t="s">
        <v>8</v>
      </c>
      <c r="C232" s="416" t="s">
        <v>242</v>
      </c>
      <c r="D232" s="416" t="s">
        <v>11</v>
      </c>
      <c r="E232">
        <v>1059</v>
      </c>
    </row>
    <row r="233" spans="1:5">
      <c r="A233" s="416" t="s">
        <v>0</v>
      </c>
      <c r="B233" s="416" t="s">
        <v>8</v>
      </c>
      <c r="C233" s="416" t="s">
        <v>242</v>
      </c>
      <c r="D233" s="416" t="s">
        <v>12</v>
      </c>
      <c r="E233">
        <v>605</v>
      </c>
    </row>
    <row r="234" spans="1:5">
      <c r="A234" s="416" t="s">
        <v>0</v>
      </c>
      <c r="B234" s="416" t="s">
        <v>8</v>
      </c>
      <c r="C234" s="416" t="s">
        <v>242</v>
      </c>
      <c r="D234" s="416" t="s">
        <v>13</v>
      </c>
      <c r="E234">
        <v>1151</v>
      </c>
    </row>
    <row r="235" spans="1:5">
      <c r="A235" s="416" t="s">
        <v>0</v>
      </c>
      <c r="B235" s="416" t="s">
        <v>8</v>
      </c>
      <c r="C235" s="416" t="s">
        <v>242</v>
      </c>
      <c r="D235" s="416" t="s">
        <v>14</v>
      </c>
      <c r="E235">
        <v>1816</v>
      </c>
    </row>
    <row r="236" spans="1:5">
      <c r="A236" s="416" t="s">
        <v>0</v>
      </c>
      <c r="B236" s="416" t="s">
        <v>8</v>
      </c>
      <c r="C236" s="416" t="s">
        <v>242</v>
      </c>
      <c r="D236" s="416" t="s">
        <v>15</v>
      </c>
      <c r="E236">
        <v>2344</v>
      </c>
    </row>
    <row r="237" spans="1:5">
      <c r="A237" s="416" t="s">
        <v>0</v>
      </c>
      <c r="B237" s="416" t="s">
        <v>8</v>
      </c>
      <c r="C237" s="416" t="s">
        <v>242</v>
      </c>
      <c r="D237" s="416" t="s">
        <v>16</v>
      </c>
      <c r="E237">
        <v>2216</v>
      </c>
    </row>
    <row r="238" spans="1:5">
      <c r="A238" s="416" t="s">
        <v>0</v>
      </c>
      <c r="B238" s="416" t="s">
        <v>8</v>
      </c>
      <c r="C238" s="416" t="s">
        <v>242</v>
      </c>
      <c r="D238" s="416" t="s">
        <v>17</v>
      </c>
      <c r="E238">
        <v>1790</v>
      </c>
    </row>
    <row r="239" spans="1:5">
      <c r="A239" s="416" t="s">
        <v>0</v>
      </c>
      <c r="B239" s="416" t="s">
        <v>8</v>
      </c>
      <c r="C239" s="416" t="s">
        <v>242</v>
      </c>
      <c r="D239" s="416" t="s">
        <v>18</v>
      </c>
      <c r="E239">
        <v>2150</v>
      </c>
    </row>
    <row r="240" spans="1:5">
      <c r="A240" s="416" t="s">
        <v>0</v>
      </c>
      <c r="B240" s="416" t="s">
        <v>8</v>
      </c>
      <c r="C240" s="416" t="s">
        <v>242</v>
      </c>
      <c r="D240" s="416" t="s">
        <v>19</v>
      </c>
      <c r="E240">
        <v>5460</v>
      </c>
    </row>
    <row r="241" spans="1:5">
      <c r="A241" s="416" t="s">
        <v>0</v>
      </c>
      <c r="B241" s="416" t="s">
        <v>8</v>
      </c>
      <c r="C241" s="416" t="s">
        <v>242</v>
      </c>
      <c r="D241" s="416" t="s">
        <v>20</v>
      </c>
      <c r="E241">
        <v>5600</v>
      </c>
    </row>
    <row r="242" spans="1:5">
      <c r="A242" s="416" t="s">
        <v>1</v>
      </c>
      <c r="B242" s="416" t="s">
        <v>8</v>
      </c>
      <c r="C242" s="416" t="s">
        <v>242</v>
      </c>
      <c r="D242" s="416" t="s">
        <v>9</v>
      </c>
      <c r="E242">
        <v>0</v>
      </c>
    </row>
    <row r="243" spans="1:5">
      <c r="A243" s="416" t="s">
        <v>1</v>
      </c>
      <c r="B243" s="416" t="s">
        <v>8</v>
      </c>
      <c r="C243" s="416" t="s">
        <v>242</v>
      </c>
      <c r="D243" s="416" t="s">
        <v>10</v>
      </c>
      <c r="E243">
        <v>0</v>
      </c>
    </row>
    <row r="244" spans="1:5">
      <c r="A244" s="416" t="s">
        <v>1</v>
      </c>
      <c r="B244" s="416" t="s">
        <v>8</v>
      </c>
      <c r="C244" s="416" t="s">
        <v>242</v>
      </c>
      <c r="D244" s="416" t="s">
        <v>11</v>
      </c>
      <c r="E244">
        <v>0</v>
      </c>
    </row>
    <row r="245" spans="1:5">
      <c r="A245" s="416" t="s">
        <v>1</v>
      </c>
      <c r="B245" s="416" t="s">
        <v>8</v>
      </c>
      <c r="C245" s="416" t="s">
        <v>242</v>
      </c>
      <c r="D245" s="416" t="s">
        <v>12</v>
      </c>
      <c r="E245">
        <v>0</v>
      </c>
    </row>
    <row r="246" spans="1:5">
      <c r="A246" s="416" t="s">
        <v>1</v>
      </c>
      <c r="B246" s="416" t="s">
        <v>8</v>
      </c>
      <c r="C246" s="416" t="s">
        <v>242</v>
      </c>
      <c r="D246" s="416" t="s">
        <v>13</v>
      </c>
      <c r="E246">
        <v>0</v>
      </c>
    </row>
    <row r="247" spans="1:5">
      <c r="A247" s="416" t="s">
        <v>1</v>
      </c>
      <c r="B247" s="416" t="s">
        <v>8</v>
      </c>
      <c r="C247" s="416" t="s">
        <v>242</v>
      </c>
      <c r="D247" s="416" t="s">
        <v>14</v>
      </c>
      <c r="E247">
        <v>0</v>
      </c>
    </row>
    <row r="248" spans="1:5">
      <c r="A248" s="416" t="s">
        <v>1</v>
      </c>
      <c r="B248" s="416" t="s">
        <v>8</v>
      </c>
      <c r="C248" s="416" t="s">
        <v>242</v>
      </c>
      <c r="D248" s="416" t="s">
        <v>15</v>
      </c>
      <c r="E248">
        <v>0</v>
      </c>
    </row>
    <row r="249" spans="1:5">
      <c r="A249" s="416" t="s">
        <v>1</v>
      </c>
      <c r="B249" s="416" t="s">
        <v>8</v>
      </c>
      <c r="C249" s="416" t="s">
        <v>242</v>
      </c>
      <c r="D249" s="416" t="s">
        <v>16</v>
      </c>
      <c r="E249">
        <v>0</v>
      </c>
    </row>
    <row r="250" spans="1:5">
      <c r="A250" s="416" t="s">
        <v>1</v>
      </c>
      <c r="B250" s="416" t="s">
        <v>8</v>
      </c>
      <c r="C250" s="416" t="s">
        <v>242</v>
      </c>
      <c r="D250" s="416" t="s">
        <v>17</v>
      </c>
      <c r="E250">
        <v>0</v>
      </c>
    </row>
    <row r="251" spans="1:5">
      <c r="A251" s="416" t="s">
        <v>1</v>
      </c>
      <c r="B251" s="416" t="s">
        <v>8</v>
      </c>
      <c r="C251" s="416" t="s">
        <v>242</v>
      </c>
      <c r="D251" s="416" t="s">
        <v>18</v>
      </c>
      <c r="E251">
        <v>0</v>
      </c>
    </row>
    <row r="252" spans="1:5">
      <c r="A252" s="416" t="s">
        <v>1</v>
      </c>
      <c r="B252" s="416" t="s">
        <v>8</v>
      </c>
      <c r="C252" s="416" t="s">
        <v>242</v>
      </c>
      <c r="D252" s="416" t="s">
        <v>19</v>
      </c>
      <c r="E252">
        <v>0</v>
      </c>
    </row>
    <row r="253" spans="1:5">
      <c r="A253" s="416" t="s">
        <v>1</v>
      </c>
      <c r="B253" s="416" t="s">
        <v>8</v>
      </c>
      <c r="C253" s="416" t="s">
        <v>242</v>
      </c>
      <c r="D253" s="416" t="s">
        <v>20</v>
      </c>
      <c r="E253">
        <v>0</v>
      </c>
    </row>
    <row r="254" spans="1:5">
      <c r="A254" s="416" t="s">
        <v>5</v>
      </c>
      <c r="B254" s="416" t="s">
        <v>8</v>
      </c>
      <c r="C254" s="416" t="s">
        <v>242</v>
      </c>
      <c r="D254" s="416" t="s">
        <v>9</v>
      </c>
      <c r="E254">
        <v>0</v>
      </c>
    </row>
    <row r="255" spans="1:5">
      <c r="A255" s="416" t="s">
        <v>5</v>
      </c>
      <c r="B255" s="416" t="s">
        <v>8</v>
      </c>
      <c r="C255" s="416" t="s">
        <v>242</v>
      </c>
      <c r="D255" s="416" t="s">
        <v>10</v>
      </c>
      <c r="E255">
        <v>0</v>
      </c>
    </row>
    <row r="256" spans="1:5">
      <c r="A256" s="416" t="s">
        <v>5</v>
      </c>
      <c r="B256" s="416" t="s">
        <v>8</v>
      </c>
      <c r="C256" s="416" t="s">
        <v>242</v>
      </c>
      <c r="D256" s="416" t="s">
        <v>11</v>
      </c>
      <c r="E256">
        <v>0</v>
      </c>
    </row>
    <row r="257" spans="1:5">
      <c r="A257" s="416" t="s">
        <v>5</v>
      </c>
      <c r="B257" s="416" t="s">
        <v>8</v>
      </c>
      <c r="C257" s="416" t="s">
        <v>242</v>
      </c>
      <c r="D257" s="416" t="s">
        <v>12</v>
      </c>
      <c r="E257">
        <v>0</v>
      </c>
    </row>
    <row r="258" spans="1:5">
      <c r="A258" s="416" t="s">
        <v>5</v>
      </c>
      <c r="B258" s="416" t="s">
        <v>8</v>
      </c>
      <c r="C258" s="416" t="s">
        <v>242</v>
      </c>
      <c r="D258" s="416" t="s">
        <v>13</v>
      </c>
      <c r="E258">
        <v>0</v>
      </c>
    </row>
    <row r="259" spans="1:5">
      <c r="A259" s="416" t="s">
        <v>5</v>
      </c>
      <c r="B259" s="416" t="s">
        <v>8</v>
      </c>
      <c r="C259" s="416" t="s">
        <v>242</v>
      </c>
      <c r="D259" s="416" t="s">
        <v>14</v>
      </c>
      <c r="E259">
        <v>0</v>
      </c>
    </row>
    <row r="260" spans="1:5">
      <c r="A260" s="416" t="s">
        <v>5</v>
      </c>
      <c r="B260" s="416" t="s">
        <v>8</v>
      </c>
      <c r="C260" s="416" t="s">
        <v>242</v>
      </c>
      <c r="D260" s="416" t="s">
        <v>15</v>
      </c>
      <c r="E260">
        <v>0</v>
      </c>
    </row>
    <row r="261" spans="1:5">
      <c r="A261" s="416" t="s">
        <v>5</v>
      </c>
      <c r="B261" s="416" t="s">
        <v>8</v>
      </c>
      <c r="C261" s="416" t="s">
        <v>242</v>
      </c>
      <c r="D261" s="416" t="s">
        <v>16</v>
      </c>
      <c r="E261">
        <v>0</v>
      </c>
    </row>
    <row r="262" spans="1:5">
      <c r="A262" s="416" t="s">
        <v>5</v>
      </c>
      <c r="B262" s="416" t="s">
        <v>8</v>
      </c>
      <c r="C262" s="416" t="s">
        <v>242</v>
      </c>
      <c r="D262" s="416" t="s">
        <v>17</v>
      </c>
      <c r="E262">
        <v>0</v>
      </c>
    </row>
    <row r="263" spans="1:5">
      <c r="A263" s="416" t="s">
        <v>5</v>
      </c>
      <c r="B263" s="416" t="s">
        <v>8</v>
      </c>
      <c r="C263" s="416" t="s">
        <v>242</v>
      </c>
      <c r="D263" s="416" t="s">
        <v>18</v>
      </c>
      <c r="E263">
        <v>0</v>
      </c>
    </row>
    <row r="264" spans="1:5">
      <c r="A264" s="416" t="s">
        <v>5</v>
      </c>
      <c r="B264" s="416" t="s">
        <v>8</v>
      </c>
      <c r="C264" s="416" t="s">
        <v>242</v>
      </c>
      <c r="D264" s="416" t="s">
        <v>19</v>
      </c>
      <c r="E264">
        <v>0</v>
      </c>
    </row>
    <row r="265" spans="1:5">
      <c r="A265" s="416" t="s">
        <v>5</v>
      </c>
      <c r="B265" s="416" t="s">
        <v>8</v>
      </c>
      <c r="C265" s="416" t="s">
        <v>242</v>
      </c>
      <c r="D265" s="416" t="s">
        <v>20</v>
      </c>
      <c r="E265">
        <v>0</v>
      </c>
    </row>
    <row r="266" spans="1:5">
      <c r="A266" s="416" t="s">
        <v>6</v>
      </c>
      <c r="B266" s="416" t="s">
        <v>8</v>
      </c>
      <c r="C266" s="416" t="s">
        <v>242</v>
      </c>
      <c r="D266" s="416" t="s">
        <v>9</v>
      </c>
      <c r="E266">
        <v>0</v>
      </c>
    </row>
    <row r="267" spans="1:5">
      <c r="A267" s="416" t="s">
        <v>6</v>
      </c>
      <c r="B267" s="416" t="s">
        <v>8</v>
      </c>
      <c r="C267" s="416" t="s">
        <v>242</v>
      </c>
      <c r="D267" s="416" t="s">
        <v>10</v>
      </c>
      <c r="E267">
        <v>0</v>
      </c>
    </row>
    <row r="268" spans="1:5">
      <c r="A268" s="416" t="s">
        <v>6</v>
      </c>
      <c r="B268" s="416" t="s">
        <v>8</v>
      </c>
      <c r="C268" s="416" t="s">
        <v>242</v>
      </c>
      <c r="D268" s="416" t="s">
        <v>11</v>
      </c>
      <c r="E268">
        <v>0</v>
      </c>
    </row>
    <row r="269" spans="1:5">
      <c r="A269" s="416" t="s">
        <v>6</v>
      </c>
      <c r="B269" s="416" t="s">
        <v>8</v>
      </c>
      <c r="C269" s="416" t="s">
        <v>242</v>
      </c>
      <c r="D269" s="416" t="s">
        <v>12</v>
      </c>
      <c r="E269">
        <v>0</v>
      </c>
    </row>
    <row r="270" spans="1:5">
      <c r="A270" s="416" t="s">
        <v>6</v>
      </c>
      <c r="B270" s="416" t="s">
        <v>8</v>
      </c>
      <c r="C270" s="416" t="s">
        <v>242</v>
      </c>
      <c r="D270" s="416" t="s">
        <v>13</v>
      </c>
      <c r="E270">
        <v>0</v>
      </c>
    </row>
    <row r="271" spans="1:5">
      <c r="A271" s="416" t="s">
        <v>6</v>
      </c>
      <c r="B271" s="416" t="s">
        <v>8</v>
      </c>
      <c r="C271" s="416" t="s">
        <v>242</v>
      </c>
      <c r="D271" s="416" t="s">
        <v>14</v>
      </c>
      <c r="E271">
        <v>0</v>
      </c>
    </row>
    <row r="272" spans="1:5">
      <c r="A272" s="416" t="s">
        <v>6</v>
      </c>
      <c r="B272" s="416" t="s">
        <v>8</v>
      </c>
      <c r="C272" s="416" t="s">
        <v>242</v>
      </c>
      <c r="D272" s="416" t="s">
        <v>15</v>
      </c>
      <c r="E272">
        <v>0</v>
      </c>
    </row>
    <row r="273" spans="1:5">
      <c r="A273" s="416" t="s">
        <v>6</v>
      </c>
      <c r="B273" s="416" t="s">
        <v>8</v>
      </c>
      <c r="C273" s="416" t="s">
        <v>242</v>
      </c>
      <c r="D273" s="416" t="s">
        <v>16</v>
      </c>
      <c r="E273">
        <v>0</v>
      </c>
    </row>
    <row r="274" spans="1:5">
      <c r="A274" s="416" t="s">
        <v>6</v>
      </c>
      <c r="B274" s="416" t="s">
        <v>8</v>
      </c>
      <c r="C274" s="416" t="s">
        <v>242</v>
      </c>
      <c r="D274" s="416" t="s">
        <v>17</v>
      </c>
      <c r="E274">
        <v>0</v>
      </c>
    </row>
    <row r="275" spans="1:5">
      <c r="A275" s="416" t="s">
        <v>6</v>
      </c>
      <c r="B275" s="416" t="s">
        <v>8</v>
      </c>
      <c r="C275" s="416" t="s">
        <v>242</v>
      </c>
      <c r="D275" s="416" t="s">
        <v>18</v>
      </c>
      <c r="E275">
        <v>0</v>
      </c>
    </row>
    <row r="276" spans="1:5">
      <c r="A276" s="416" t="s">
        <v>6</v>
      </c>
      <c r="B276" s="416" t="s">
        <v>8</v>
      </c>
      <c r="C276" s="416" t="s">
        <v>242</v>
      </c>
      <c r="D276" s="416" t="s">
        <v>19</v>
      </c>
      <c r="E276">
        <v>0</v>
      </c>
    </row>
    <row r="277" spans="1:5">
      <c r="A277" s="416" t="s">
        <v>6</v>
      </c>
      <c r="B277" s="416" t="s">
        <v>8</v>
      </c>
      <c r="C277" s="416" t="s">
        <v>242</v>
      </c>
      <c r="D277" s="416" t="s">
        <v>20</v>
      </c>
      <c r="E277">
        <v>0</v>
      </c>
    </row>
    <row r="278" spans="1:5">
      <c r="A278" s="416" t="s">
        <v>2</v>
      </c>
      <c r="B278" s="416" t="s">
        <v>7</v>
      </c>
      <c r="C278" s="416" t="s">
        <v>242</v>
      </c>
      <c r="D278" s="416" t="s">
        <v>9</v>
      </c>
      <c r="E278">
        <v>460650</v>
      </c>
    </row>
    <row r="279" spans="1:5">
      <c r="A279" s="416" t="s">
        <v>2</v>
      </c>
      <c r="B279" s="416" t="s">
        <v>7</v>
      </c>
      <c r="C279" s="416" t="s">
        <v>242</v>
      </c>
      <c r="D279" s="416" t="s">
        <v>10</v>
      </c>
      <c r="E279">
        <v>562640</v>
      </c>
    </row>
    <row r="280" spans="1:5">
      <c r="A280" s="416" t="s">
        <v>2</v>
      </c>
      <c r="B280" s="416" t="s">
        <v>7</v>
      </c>
      <c r="C280" s="416" t="s">
        <v>242</v>
      </c>
      <c r="D280" s="416" t="s">
        <v>11</v>
      </c>
      <c r="E280">
        <v>695840</v>
      </c>
    </row>
    <row r="281" spans="1:5">
      <c r="A281" s="416" t="s">
        <v>2</v>
      </c>
      <c r="B281" s="416" t="s">
        <v>7</v>
      </c>
      <c r="C281" s="416" t="s">
        <v>242</v>
      </c>
      <c r="D281" s="416" t="s">
        <v>12</v>
      </c>
      <c r="E281">
        <v>643290</v>
      </c>
    </row>
    <row r="282" spans="1:5">
      <c r="A282" s="416" t="s">
        <v>2</v>
      </c>
      <c r="B282" s="416" t="s">
        <v>7</v>
      </c>
      <c r="C282" s="416" t="s">
        <v>242</v>
      </c>
      <c r="D282" s="416" t="s">
        <v>13</v>
      </c>
      <c r="E282">
        <v>694408</v>
      </c>
    </row>
    <row r="283" spans="1:5">
      <c r="A283" s="416" t="s">
        <v>2</v>
      </c>
      <c r="B283" s="416" t="s">
        <v>7</v>
      </c>
      <c r="C283" s="416" t="s">
        <v>242</v>
      </c>
      <c r="D283" s="416" t="s">
        <v>14</v>
      </c>
      <c r="E283">
        <v>626220</v>
      </c>
    </row>
    <row r="284" spans="1:5">
      <c r="A284" s="416" t="s">
        <v>2</v>
      </c>
      <c r="B284" s="416" t="s">
        <v>7</v>
      </c>
      <c r="C284" s="416" t="s">
        <v>242</v>
      </c>
      <c r="D284" s="416" t="s">
        <v>15</v>
      </c>
      <c r="E284">
        <v>451520</v>
      </c>
    </row>
    <row r="285" spans="1:5">
      <c r="A285" s="416" t="s">
        <v>2</v>
      </c>
      <c r="B285" s="416" t="s">
        <v>7</v>
      </c>
      <c r="C285" s="416" t="s">
        <v>242</v>
      </c>
      <c r="D285" s="416" t="s">
        <v>16</v>
      </c>
      <c r="E285">
        <v>879400</v>
      </c>
    </row>
    <row r="286" spans="1:5">
      <c r="A286" s="416" t="s">
        <v>2</v>
      </c>
      <c r="B286" s="416" t="s">
        <v>7</v>
      </c>
      <c r="C286" s="416" t="s">
        <v>242</v>
      </c>
      <c r="D286" s="416" t="s">
        <v>17</v>
      </c>
      <c r="E286">
        <v>875700</v>
      </c>
    </row>
    <row r="287" spans="1:5">
      <c r="A287" s="416" t="s">
        <v>2</v>
      </c>
      <c r="B287" s="416" t="s">
        <v>7</v>
      </c>
      <c r="C287" s="416" t="s">
        <v>242</v>
      </c>
      <c r="D287" s="416" t="s">
        <v>18</v>
      </c>
      <c r="E287">
        <v>1035970</v>
      </c>
    </row>
    <row r="288" spans="1:5">
      <c r="A288" s="416" t="s">
        <v>2</v>
      </c>
      <c r="B288" s="416" t="s">
        <v>7</v>
      </c>
      <c r="C288" s="416" t="s">
        <v>242</v>
      </c>
      <c r="D288" s="416" t="s">
        <v>19</v>
      </c>
      <c r="E288">
        <v>1094750</v>
      </c>
    </row>
    <row r="289" spans="1:5">
      <c r="A289" s="416" t="s">
        <v>2</v>
      </c>
      <c r="B289" s="416" t="s">
        <v>7</v>
      </c>
      <c r="C289" s="416" t="s">
        <v>242</v>
      </c>
      <c r="D289" s="416" t="s">
        <v>20</v>
      </c>
      <c r="E289">
        <v>1153710</v>
      </c>
    </row>
    <row r="290" spans="1:5">
      <c r="A290" s="416" t="s">
        <v>28</v>
      </c>
      <c r="B290" s="416" t="s">
        <v>7</v>
      </c>
      <c r="C290" s="416" t="s">
        <v>242</v>
      </c>
      <c r="D290" s="416" t="s">
        <v>9</v>
      </c>
      <c r="E290">
        <v>0</v>
      </c>
    </row>
    <row r="291" spans="1:5">
      <c r="A291" s="416" t="s">
        <v>28</v>
      </c>
      <c r="B291" s="416" t="s">
        <v>7</v>
      </c>
      <c r="C291" s="416" t="s">
        <v>242</v>
      </c>
      <c r="D291" s="416" t="s">
        <v>10</v>
      </c>
      <c r="E291">
        <v>0</v>
      </c>
    </row>
    <row r="292" spans="1:5">
      <c r="A292" s="416" t="s">
        <v>28</v>
      </c>
      <c r="B292" s="416" t="s">
        <v>7</v>
      </c>
      <c r="C292" s="416" t="s">
        <v>242</v>
      </c>
      <c r="D292" s="416" t="s">
        <v>11</v>
      </c>
      <c r="E292">
        <v>0</v>
      </c>
    </row>
    <row r="293" spans="1:5">
      <c r="A293" s="416" t="s">
        <v>28</v>
      </c>
      <c r="B293" s="416" t="s">
        <v>7</v>
      </c>
      <c r="C293" s="416" t="s">
        <v>242</v>
      </c>
      <c r="D293" s="416" t="s">
        <v>12</v>
      </c>
      <c r="E293">
        <v>0</v>
      </c>
    </row>
    <row r="294" spans="1:5">
      <c r="A294" s="416" t="s">
        <v>28</v>
      </c>
      <c r="B294" s="416" t="s">
        <v>7</v>
      </c>
      <c r="C294" s="416" t="s">
        <v>242</v>
      </c>
      <c r="D294" s="416" t="s">
        <v>13</v>
      </c>
      <c r="E294">
        <v>0</v>
      </c>
    </row>
    <row r="295" spans="1:5">
      <c r="A295" s="416" t="s">
        <v>28</v>
      </c>
      <c r="B295" s="416" t="s">
        <v>7</v>
      </c>
      <c r="C295" s="416" t="s">
        <v>242</v>
      </c>
      <c r="D295" s="416" t="s">
        <v>14</v>
      </c>
      <c r="E295">
        <v>0</v>
      </c>
    </row>
    <row r="296" spans="1:5">
      <c r="A296" s="416" t="s">
        <v>28</v>
      </c>
      <c r="B296" s="416" t="s">
        <v>7</v>
      </c>
      <c r="C296" s="416" t="s">
        <v>242</v>
      </c>
      <c r="D296" s="416" t="s">
        <v>15</v>
      </c>
      <c r="E296">
        <v>0</v>
      </c>
    </row>
    <row r="297" spans="1:5">
      <c r="A297" s="416" t="s">
        <v>28</v>
      </c>
      <c r="B297" s="416" t="s">
        <v>7</v>
      </c>
      <c r="C297" s="416" t="s">
        <v>242</v>
      </c>
      <c r="D297" s="416" t="s">
        <v>16</v>
      </c>
      <c r="E297">
        <v>0</v>
      </c>
    </row>
    <row r="298" spans="1:5">
      <c r="A298" s="416" t="s">
        <v>28</v>
      </c>
      <c r="B298" s="416" t="s">
        <v>7</v>
      </c>
      <c r="C298" s="416" t="s">
        <v>242</v>
      </c>
      <c r="D298" s="416" t="s">
        <v>17</v>
      </c>
      <c r="E298">
        <v>0</v>
      </c>
    </row>
    <row r="299" spans="1:5">
      <c r="A299" s="416" t="s">
        <v>28</v>
      </c>
      <c r="B299" s="416" t="s">
        <v>7</v>
      </c>
      <c r="C299" s="416" t="s">
        <v>242</v>
      </c>
      <c r="D299" s="416" t="s">
        <v>18</v>
      </c>
      <c r="E299">
        <v>0</v>
      </c>
    </row>
    <row r="300" spans="1:5">
      <c r="A300" s="416" t="s">
        <v>28</v>
      </c>
      <c r="B300" s="416" t="s">
        <v>7</v>
      </c>
      <c r="C300" s="416" t="s">
        <v>242</v>
      </c>
      <c r="D300" s="416" t="s">
        <v>19</v>
      </c>
      <c r="E300">
        <v>0</v>
      </c>
    </row>
    <row r="301" spans="1:5">
      <c r="A301" s="416" t="s">
        <v>28</v>
      </c>
      <c r="B301" s="416" t="s">
        <v>7</v>
      </c>
      <c r="C301" s="416" t="s">
        <v>242</v>
      </c>
      <c r="D301" s="416" t="s">
        <v>20</v>
      </c>
      <c r="E301">
        <v>0</v>
      </c>
    </row>
    <row r="302" spans="1:5">
      <c r="A302" s="416" t="s">
        <v>3</v>
      </c>
      <c r="B302" s="416" t="s">
        <v>7</v>
      </c>
      <c r="C302" s="416" t="s">
        <v>242</v>
      </c>
      <c r="D302" s="416" t="s">
        <v>9</v>
      </c>
      <c r="E302">
        <v>0</v>
      </c>
    </row>
    <row r="303" spans="1:5">
      <c r="A303" s="416" t="s">
        <v>3</v>
      </c>
      <c r="B303" s="416" t="s">
        <v>7</v>
      </c>
      <c r="C303" s="416" t="s">
        <v>242</v>
      </c>
      <c r="D303" s="416" t="s">
        <v>10</v>
      </c>
      <c r="E303">
        <v>0</v>
      </c>
    </row>
    <row r="304" spans="1:5">
      <c r="A304" s="416" t="s">
        <v>3</v>
      </c>
      <c r="B304" s="416" t="s">
        <v>7</v>
      </c>
      <c r="C304" s="416" t="s">
        <v>242</v>
      </c>
      <c r="D304" s="416" t="s">
        <v>11</v>
      </c>
      <c r="E304">
        <v>0</v>
      </c>
    </row>
    <row r="305" spans="1:5">
      <c r="A305" s="416" t="s">
        <v>3</v>
      </c>
      <c r="B305" s="416" t="s">
        <v>7</v>
      </c>
      <c r="C305" s="416" t="s">
        <v>242</v>
      </c>
      <c r="D305" s="416" t="s">
        <v>12</v>
      </c>
      <c r="E305">
        <v>0</v>
      </c>
    </row>
    <row r="306" spans="1:5">
      <c r="A306" s="416" t="s">
        <v>3</v>
      </c>
      <c r="B306" s="416" t="s">
        <v>7</v>
      </c>
      <c r="C306" s="416" t="s">
        <v>242</v>
      </c>
      <c r="D306" s="416" t="s">
        <v>13</v>
      </c>
      <c r="E306">
        <v>0</v>
      </c>
    </row>
    <row r="307" spans="1:5">
      <c r="A307" s="416" t="s">
        <v>3</v>
      </c>
      <c r="B307" s="416" t="s">
        <v>7</v>
      </c>
      <c r="C307" s="416" t="s">
        <v>242</v>
      </c>
      <c r="D307" s="416" t="s">
        <v>14</v>
      </c>
      <c r="E307">
        <v>0</v>
      </c>
    </row>
    <row r="308" spans="1:5">
      <c r="A308" s="416" t="s">
        <v>3</v>
      </c>
      <c r="B308" s="416" t="s">
        <v>7</v>
      </c>
      <c r="C308" s="416" t="s">
        <v>242</v>
      </c>
      <c r="D308" s="416" t="s">
        <v>15</v>
      </c>
      <c r="E308">
        <v>0</v>
      </c>
    </row>
    <row r="309" spans="1:5">
      <c r="A309" s="416" t="s">
        <v>3</v>
      </c>
      <c r="B309" s="416" t="s">
        <v>7</v>
      </c>
      <c r="C309" s="416" t="s">
        <v>242</v>
      </c>
      <c r="D309" s="416" t="s">
        <v>16</v>
      </c>
      <c r="E309">
        <v>0</v>
      </c>
    </row>
    <row r="310" spans="1:5">
      <c r="A310" s="416" t="s">
        <v>3</v>
      </c>
      <c r="B310" s="416" t="s">
        <v>7</v>
      </c>
      <c r="C310" s="416" t="s">
        <v>242</v>
      </c>
      <c r="D310" s="416" t="s">
        <v>17</v>
      </c>
      <c r="E310">
        <v>0</v>
      </c>
    </row>
    <row r="311" spans="1:5">
      <c r="A311" s="416" t="s">
        <v>3</v>
      </c>
      <c r="B311" s="416" t="s">
        <v>7</v>
      </c>
      <c r="C311" s="416" t="s">
        <v>242</v>
      </c>
      <c r="D311" s="416" t="s">
        <v>18</v>
      </c>
      <c r="E311">
        <v>0</v>
      </c>
    </row>
    <row r="312" spans="1:5">
      <c r="A312" s="416" t="s">
        <v>3</v>
      </c>
      <c r="B312" s="416" t="s">
        <v>7</v>
      </c>
      <c r="C312" s="416" t="s">
        <v>242</v>
      </c>
      <c r="D312" s="416" t="s">
        <v>19</v>
      </c>
      <c r="E312">
        <v>0</v>
      </c>
    </row>
    <row r="313" spans="1:5">
      <c r="A313" s="416" t="s">
        <v>3</v>
      </c>
      <c r="B313" s="416" t="s">
        <v>7</v>
      </c>
      <c r="C313" s="416" t="s">
        <v>242</v>
      </c>
      <c r="D313" s="416" t="s">
        <v>20</v>
      </c>
      <c r="E313">
        <v>0</v>
      </c>
    </row>
    <row r="314" spans="1:5">
      <c r="A314" s="416" t="s">
        <v>4</v>
      </c>
      <c r="B314" s="416" t="s">
        <v>7</v>
      </c>
      <c r="C314" s="416" t="s">
        <v>242</v>
      </c>
      <c r="D314" s="416" t="s">
        <v>9</v>
      </c>
      <c r="E314">
        <v>1160</v>
      </c>
    </row>
    <row r="315" spans="1:5">
      <c r="A315" s="416" t="s">
        <v>4</v>
      </c>
      <c r="B315" s="416" t="s">
        <v>7</v>
      </c>
      <c r="C315" s="416" t="s">
        <v>242</v>
      </c>
      <c r="D315" s="416" t="s">
        <v>10</v>
      </c>
      <c r="E315">
        <v>1180</v>
      </c>
    </row>
    <row r="316" spans="1:5">
      <c r="A316" s="416" t="s">
        <v>4</v>
      </c>
      <c r="B316" s="416" t="s">
        <v>7</v>
      </c>
      <c r="C316" s="416" t="s">
        <v>242</v>
      </c>
      <c r="D316" s="416" t="s">
        <v>11</v>
      </c>
      <c r="E316">
        <v>980</v>
      </c>
    </row>
    <row r="317" spans="1:5">
      <c r="A317" s="416" t="s">
        <v>4</v>
      </c>
      <c r="B317" s="416" t="s">
        <v>7</v>
      </c>
      <c r="C317" s="416" t="s">
        <v>242</v>
      </c>
      <c r="D317" s="416" t="s">
        <v>12</v>
      </c>
      <c r="E317">
        <v>937000</v>
      </c>
    </row>
    <row r="318" spans="1:5">
      <c r="A318" s="416" t="s">
        <v>4</v>
      </c>
      <c r="B318" s="416" t="s">
        <v>7</v>
      </c>
      <c r="C318" s="416" t="s">
        <v>242</v>
      </c>
      <c r="D318" s="416" t="s">
        <v>13</v>
      </c>
      <c r="E318">
        <v>1001</v>
      </c>
    </row>
    <row r="319" spans="1:5">
      <c r="A319" s="416" t="s">
        <v>4</v>
      </c>
      <c r="B319" s="416" t="s">
        <v>7</v>
      </c>
      <c r="C319" s="416" t="s">
        <v>242</v>
      </c>
      <c r="D319" s="416" t="s">
        <v>14</v>
      </c>
      <c r="E319">
        <v>630</v>
      </c>
    </row>
    <row r="320" spans="1:5">
      <c r="A320" s="416" t="s">
        <v>4</v>
      </c>
      <c r="B320" s="416" t="s">
        <v>7</v>
      </c>
      <c r="C320" s="416" t="s">
        <v>242</v>
      </c>
      <c r="D320" s="416" t="s">
        <v>15</v>
      </c>
      <c r="E320">
        <v>7420</v>
      </c>
    </row>
    <row r="321" spans="1:5">
      <c r="A321" s="416" t="s">
        <v>4</v>
      </c>
      <c r="B321" s="416" t="s">
        <v>7</v>
      </c>
      <c r="C321" s="416" t="s">
        <v>242</v>
      </c>
      <c r="D321" s="416" t="s">
        <v>16</v>
      </c>
      <c r="E321">
        <v>4130</v>
      </c>
    </row>
    <row r="322" spans="1:5">
      <c r="A322" s="416" t="s">
        <v>4</v>
      </c>
      <c r="B322" s="416" t="s">
        <v>7</v>
      </c>
      <c r="C322" s="416" t="s">
        <v>242</v>
      </c>
      <c r="D322" s="416" t="s">
        <v>17</v>
      </c>
      <c r="E322">
        <v>3985</v>
      </c>
    </row>
    <row r="323" spans="1:5">
      <c r="A323" s="416" t="s">
        <v>4</v>
      </c>
      <c r="B323" s="416" t="s">
        <v>7</v>
      </c>
      <c r="C323" s="416" t="s">
        <v>242</v>
      </c>
      <c r="D323" s="416" t="s">
        <v>18</v>
      </c>
      <c r="E323">
        <v>1670</v>
      </c>
    </row>
    <row r="324" spans="1:5">
      <c r="A324" s="416" t="s">
        <v>4</v>
      </c>
      <c r="B324" s="416" t="s">
        <v>7</v>
      </c>
      <c r="C324" s="416" t="s">
        <v>242</v>
      </c>
      <c r="D324" s="416" t="s">
        <v>19</v>
      </c>
      <c r="E324">
        <v>220</v>
      </c>
    </row>
    <row r="325" spans="1:5">
      <c r="A325" s="416" t="s">
        <v>213</v>
      </c>
      <c r="B325" s="416" t="s">
        <v>8</v>
      </c>
      <c r="C325" s="416" t="s">
        <v>244</v>
      </c>
      <c r="D325" s="416" t="s">
        <v>9</v>
      </c>
      <c r="E325">
        <v>0</v>
      </c>
    </row>
    <row r="326" spans="1:5">
      <c r="A326" s="416" t="s">
        <v>213</v>
      </c>
      <c r="B326" s="416" t="s">
        <v>8</v>
      </c>
      <c r="C326" s="416" t="s">
        <v>244</v>
      </c>
      <c r="D326" s="416" t="s">
        <v>10</v>
      </c>
      <c r="E326">
        <v>0</v>
      </c>
    </row>
    <row r="327" spans="1:5">
      <c r="A327" s="416" t="s">
        <v>213</v>
      </c>
      <c r="B327" s="416" t="s">
        <v>8</v>
      </c>
      <c r="C327" s="416" t="s">
        <v>244</v>
      </c>
      <c r="D327" s="416" t="s">
        <v>11</v>
      </c>
      <c r="E327">
        <v>0</v>
      </c>
    </row>
    <row r="328" spans="1:5">
      <c r="A328" s="416" t="s">
        <v>213</v>
      </c>
      <c r="B328" s="416" t="s">
        <v>8</v>
      </c>
      <c r="C328" s="416" t="s">
        <v>244</v>
      </c>
      <c r="D328" s="416" t="s">
        <v>12</v>
      </c>
      <c r="E328">
        <v>0</v>
      </c>
    </row>
    <row r="329" spans="1:5">
      <c r="A329" s="416" t="s">
        <v>213</v>
      </c>
      <c r="B329" s="416" t="s">
        <v>8</v>
      </c>
      <c r="C329" s="416" t="s">
        <v>244</v>
      </c>
      <c r="D329" s="416" t="s">
        <v>13</v>
      </c>
      <c r="E329">
        <v>0</v>
      </c>
    </row>
    <row r="330" spans="1:5">
      <c r="A330" s="416" t="s">
        <v>213</v>
      </c>
      <c r="B330" s="416" t="s">
        <v>8</v>
      </c>
      <c r="C330" s="416" t="s">
        <v>244</v>
      </c>
      <c r="D330" s="416" t="s">
        <v>14</v>
      </c>
      <c r="E330">
        <v>0</v>
      </c>
    </row>
    <row r="331" spans="1:5">
      <c r="A331" s="416" t="s">
        <v>213</v>
      </c>
      <c r="B331" s="416" t="s">
        <v>8</v>
      </c>
      <c r="C331" s="416" t="s">
        <v>244</v>
      </c>
      <c r="D331" s="416" t="s">
        <v>15</v>
      </c>
      <c r="E331">
        <v>0</v>
      </c>
    </row>
    <row r="332" spans="1:5">
      <c r="A332" s="416" t="s">
        <v>213</v>
      </c>
      <c r="B332" s="416" t="s">
        <v>8</v>
      </c>
      <c r="C332" s="416" t="s">
        <v>244</v>
      </c>
      <c r="D332" s="416" t="s">
        <v>16</v>
      </c>
      <c r="E332">
        <v>0</v>
      </c>
    </row>
    <row r="333" spans="1:5">
      <c r="A333" s="416" t="s">
        <v>213</v>
      </c>
      <c r="B333" s="416" t="s">
        <v>8</v>
      </c>
      <c r="C333" s="416" t="s">
        <v>244</v>
      </c>
      <c r="D333" s="416" t="s">
        <v>17</v>
      </c>
      <c r="E333">
        <v>0</v>
      </c>
    </row>
    <row r="334" spans="1:5">
      <c r="A334" s="416" t="s">
        <v>213</v>
      </c>
      <c r="B334" s="416" t="s">
        <v>8</v>
      </c>
      <c r="C334" s="416" t="s">
        <v>244</v>
      </c>
      <c r="D334" s="416" t="s">
        <v>18</v>
      </c>
      <c r="E334">
        <v>0</v>
      </c>
    </row>
    <row r="335" spans="1:5">
      <c r="A335" s="416" t="s">
        <v>213</v>
      </c>
      <c r="B335" s="416" t="s">
        <v>8</v>
      </c>
      <c r="C335" s="416" t="s">
        <v>244</v>
      </c>
      <c r="D335" s="416" t="s">
        <v>19</v>
      </c>
      <c r="E335">
        <v>0</v>
      </c>
    </row>
    <row r="336" spans="1:5">
      <c r="A336" s="416" t="s">
        <v>213</v>
      </c>
      <c r="B336" s="416" t="s">
        <v>8</v>
      </c>
      <c r="C336" s="416" t="s">
        <v>244</v>
      </c>
      <c r="D336" s="416" t="s">
        <v>20</v>
      </c>
      <c r="E336">
        <v>0</v>
      </c>
    </row>
    <row r="337" spans="1:5">
      <c r="A337" s="416" t="s">
        <v>0</v>
      </c>
      <c r="B337" s="416" t="s">
        <v>8</v>
      </c>
      <c r="C337" s="416" t="s">
        <v>244</v>
      </c>
      <c r="D337" s="416" t="s">
        <v>9</v>
      </c>
      <c r="E337">
        <v>12600</v>
      </c>
    </row>
    <row r="338" spans="1:5">
      <c r="A338" s="416" t="s">
        <v>0</v>
      </c>
      <c r="B338" s="416" t="s">
        <v>8</v>
      </c>
      <c r="C338" s="416" t="s">
        <v>244</v>
      </c>
      <c r="D338" s="416" t="s">
        <v>10</v>
      </c>
      <c r="E338">
        <v>16300</v>
      </c>
    </row>
    <row r="339" spans="1:5">
      <c r="A339" s="416" t="s">
        <v>0</v>
      </c>
      <c r="B339" s="416" t="s">
        <v>8</v>
      </c>
      <c r="C339" s="416" t="s">
        <v>244</v>
      </c>
      <c r="D339" s="416" t="s">
        <v>11</v>
      </c>
      <c r="E339">
        <v>2500</v>
      </c>
    </row>
    <row r="340" spans="1:5">
      <c r="A340" s="416" t="s">
        <v>0</v>
      </c>
      <c r="B340" s="416" t="s">
        <v>8</v>
      </c>
      <c r="C340" s="416" t="s">
        <v>244</v>
      </c>
      <c r="D340" s="416" t="s">
        <v>12</v>
      </c>
      <c r="E340">
        <v>0</v>
      </c>
    </row>
    <row r="341" spans="1:5">
      <c r="A341" s="416" t="s">
        <v>0</v>
      </c>
      <c r="B341" s="416" t="s">
        <v>8</v>
      </c>
      <c r="C341" s="416" t="s">
        <v>244</v>
      </c>
      <c r="D341" s="416" t="s">
        <v>13</v>
      </c>
      <c r="E341">
        <v>0</v>
      </c>
    </row>
    <row r="342" spans="1:5">
      <c r="A342" s="416" t="s">
        <v>0</v>
      </c>
      <c r="B342" s="416" t="s">
        <v>8</v>
      </c>
      <c r="C342" s="416" t="s">
        <v>244</v>
      </c>
      <c r="D342" s="416" t="s">
        <v>14</v>
      </c>
      <c r="E342">
        <v>0</v>
      </c>
    </row>
    <row r="343" spans="1:5">
      <c r="A343" s="416" t="s">
        <v>0</v>
      </c>
      <c r="B343" s="416" t="s">
        <v>8</v>
      </c>
      <c r="C343" s="416" t="s">
        <v>244</v>
      </c>
      <c r="D343" s="416" t="s">
        <v>15</v>
      </c>
      <c r="E343">
        <v>0</v>
      </c>
    </row>
    <row r="344" spans="1:5">
      <c r="A344" s="416" t="s">
        <v>0</v>
      </c>
      <c r="B344" s="416" t="s">
        <v>8</v>
      </c>
      <c r="C344" s="416" t="s">
        <v>244</v>
      </c>
      <c r="D344" s="416" t="s">
        <v>16</v>
      </c>
      <c r="E344">
        <v>0</v>
      </c>
    </row>
    <row r="345" spans="1:5">
      <c r="A345" s="416" t="s">
        <v>0</v>
      </c>
      <c r="B345" s="416" t="s">
        <v>8</v>
      </c>
      <c r="C345" s="416" t="s">
        <v>244</v>
      </c>
      <c r="D345" s="416" t="s">
        <v>17</v>
      </c>
      <c r="E345">
        <v>0</v>
      </c>
    </row>
    <row r="346" spans="1:5">
      <c r="A346" s="416" t="s">
        <v>0</v>
      </c>
      <c r="B346" s="416" t="s">
        <v>8</v>
      </c>
      <c r="C346" s="416" t="s">
        <v>244</v>
      </c>
      <c r="D346" s="416" t="s">
        <v>18</v>
      </c>
      <c r="E346">
        <v>0</v>
      </c>
    </row>
    <row r="347" spans="1:5">
      <c r="A347" s="416" t="s">
        <v>0</v>
      </c>
      <c r="B347" s="416" t="s">
        <v>8</v>
      </c>
      <c r="C347" s="416" t="s">
        <v>244</v>
      </c>
      <c r="D347" s="416" t="s">
        <v>19</v>
      </c>
      <c r="E347">
        <v>0</v>
      </c>
    </row>
    <row r="348" spans="1:5">
      <c r="A348" s="416" t="s">
        <v>0</v>
      </c>
      <c r="B348" s="416" t="s">
        <v>8</v>
      </c>
      <c r="C348" s="416" t="s">
        <v>244</v>
      </c>
      <c r="D348" s="416" t="s">
        <v>20</v>
      </c>
      <c r="E348">
        <v>0</v>
      </c>
    </row>
    <row r="349" spans="1:5">
      <c r="A349" s="416" t="s">
        <v>1</v>
      </c>
      <c r="B349" s="416" t="s">
        <v>8</v>
      </c>
      <c r="C349" s="416" t="s">
        <v>244</v>
      </c>
      <c r="D349" s="416" t="s">
        <v>9</v>
      </c>
      <c r="E349">
        <v>0</v>
      </c>
    </row>
    <row r="350" spans="1:5">
      <c r="A350" s="416" t="s">
        <v>1</v>
      </c>
      <c r="B350" s="416" t="s">
        <v>8</v>
      </c>
      <c r="C350" s="416" t="s">
        <v>244</v>
      </c>
      <c r="D350" s="416" t="s">
        <v>10</v>
      </c>
      <c r="E350">
        <v>0</v>
      </c>
    </row>
    <row r="351" spans="1:5">
      <c r="A351" s="416" t="s">
        <v>1</v>
      </c>
      <c r="B351" s="416" t="s">
        <v>8</v>
      </c>
      <c r="C351" s="416" t="s">
        <v>244</v>
      </c>
      <c r="D351" s="416" t="s">
        <v>11</v>
      </c>
      <c r="E351">
        <v>0</v>
      </c>
    </row>
    <row r="352" spans="1:5">
      <c r="A352" s="416" t="s">
        <v>1</v>
      </c>
      <c r="B352" s="416" t="s">
        <v>8</v>
      </c>
      <c r="C352" s="416" t="s">
        <v>244</v>
      </c>
      <c r="D352" s="416" t="s">
        <v>12</v>
      </c>
      <c r="E352">
        <v>0</v>
      </c>
    </row>
    <row r="353" spans="1:5">
      <c r="A353" s="416" t="s">
        <v>1</v>
      </c>
      <c r="B353" s="416" t="s">
        <v>8</v>
      </c>
      <c r="C353" s="416" t="s">
        <v>244</v>
      </c>
      <c r="D353" s="416" t="s">
        <v>13</v>
      </c>
      <c r="E353">
        <v>0</v>
      </c>
    </row>
    <row r="354" spans="1:5">
      <c r="A354" s="416" t="s">
        <v>1</v>
      </c>
      <c r="B354" s="416" t="s">
        <v>8</v>
      </c>
      <c r="C354" s="416" t="s">
        <v>244</v>
      </c>
      <c r="D354" s="416" t="s">
        <v>14</v>
      </c>
      <c r="E354">
        <v>0</v>
      </c>
    </row>
    <row r="355" spans="1:5">
      <c r="A355" s="416" t="s">
        <v>1</v>
      </c>
      <c r="B355" s="416" t="s">
        <v>8</v>
      </c>
      <c r="C355" s="416" t="s">
        <v>244</v>
      </c>
      <c r="D355" s="416" t="s">
        <v>15</v>
      </c>
      <c r="E355">
        <v>0</v>
      </c>
    </row>
    <row r="356" spans="1:5">
      <c r="A356" s="416" t="s">
        <v>1</v>
      </c>
      <c r="B356" s="416" t="s">
        <v>8</v>
      </c>
      <c r="C356" s="416" t="s">
        <v>244</v>
      </c>
      <c r="D356" s="416" t="s">
        <v>16</v>
      </c>
      <c r="E356">
        <v>0</v>
      </c>
    </row>
    <row r="357" spans="1:5">
      <c r="A357" s="416" t="s">
        <v>1</v>
      </c>
      <c r="B357" s="416" t="s">
        <v>8</v>
      </c>
      <c r="C357" s="416" t="s">
        <v>244</v>
      </c>
      <c r="D357" s="416" t="s">
        <v>17</v>
      </c>
      <c r="E357">
        <v>0</v>
      </c>
    </row>
    <row r="358" spans="1:5">
      <c r="A358" s="416" t="s">
        <v>1</v>
      </c>
      <c r="B358" s="416" t="s">
        <v>8</v>
      </c>
      <c r="C358" s="416" t="s">
        <v>244</v>
      </c>
      <c r="D358" s="416" t="s">
        <v>18</v>
      </c>
      <c r="E358">
        <v>0</v>
      </c>
    </row>
    <row r="359" spans="1:5">
      <c r="A359" s="416" t="s">
        <v>1</v>
      </c>
      <c r="B359" s="416" t="s">
        <v>8</v>
      </c>
      <c r="C359" s="416" t="s">
        <v>244</v>
      </c>
      <c r="D359" s="416" t="s">
        <v>19</v>
      </c>
      <c r="E359">
        <v>0</v>
      </c>
    </row>
    <row r="360" spans="1:5">
      <c r="A360" s="416" t="s">
        <v>1</v>
      </c>
      <c r="B360" s="416" t="s">
        <v>8</v>
      </c>
      <c r="C360" s="416" t="s">
        <v>244</v>
      </c>
      <c r="D360" s="416" t="s">
        <v>20</v>
      </c>
      <c r="E360">
        <v>0</v>
      </c>
    </row>
    <row r="361" spans="1:5">
      <c r="A361" s="416" t="s">
        <v>5</v>
      </c>
      <c r="B361" s="416" t="s">
        <v>8</v>
      </c>
      <c r="C361" s="416" t="s">
        <v>244</v>
      </c>
      <c r="D361" s="416" t="s">
        <v>9</v>
      </c>
      <c r="E361">
        <v>0</v>
      </c>
    </row>
    <row r="362" spans="1:5">
      <c r="A362" s="416" t="s">
        <v>5</v>
      </c>
      <c r="B362" s="416" t="s">
        <v>8</v>
      </c>
      <c r="C362" s="416" t="s">
        <v>244</v>
      </c>
      <c r="D362" s="416" t="s">
        <v>10</v>
      </c>
      <c r="E362">
        <v>760</v>
      </c>
    </row>
    <row r="363" spans="1:5">
      <c r="A363" s="416" t="s">
        <v>5</v>
      </c>
      <c r="B363" s="416" t="s">
        <v>8</v>
      </c>
      <c r="C363" s="416" t="s">
        <v>244</v>
      </c>
      <c r="D363" s="416" t="s">
        <v>11</v>
      </c>
      <c r="E363">
        <v>1200</v>
      </c>
    </row>
    <row r="364" spans="1:5">
      <c r="A364" s="416" t="s">
        <v>5</v>
      </c>
      <c r="B364" s="416" t="s">
        <v>8</v>
      </c>
      <c r="C364" s="416" t="s">
        <v>244</v>
      </c>
      <c r="D364" s="416" t="s">
        <v>12</v>
      </c>
      <c r="E364">
        <v>0</v>
      </c>
    </row>
    <row r="365" spans="1:5">
      <c r="A365" s="416" t="s">
        <v>5</v>
      </c>
      <c r="B365" s="416" t="s">
        <v>8</v>
      </c>
      <c r="C365" s="416" t="s">
        <v>244</v>
      </c>
      <c r="D365" s="416" t="s">
        <v>13</v>
      </c>
      <c r="E365">
        <v>0</v>
      </c>
    </row>
    <row r="366" spans="1:5">
      <c r="A366" s="416" t="s">
        <v>5</v>
      </c>
      <c r="B366" s="416" t="s">
        <v>8</v>
      </c>
      <c r="C366" s="416" t="s">
        <v>244</v>
      </c>
      <c r="D366" s="416" t="s">
        <v>14</v>
      </c>
      <c r="E366">
        <v>0</v>
      </c>
    </row>
    <row r="367" spans="1:5">
      <c r="A367" s="416" t="s">
        <v>5</v>
      </c>
      <c r="B367" s="416" t="s">
        <v>8</v>
      </c>
      <c r="C367" s="416" t="s">
        <v>244</v>
      </c>
      <c r="D367" s="416" t="s">
        <v>15</v>
      </c>
      <c r="E367">
        <v>0</v>
      </c>
    </row>
    <row r="368" spans="1:5">
      <c r="A368" s="416" t="s">
        <v>5</v>
      </c>
      <c r="B368" s="416" t="s">
        <v>8</v>
      </c>
      <c r="C368" s="416" t="s">
        <v>244</v>
      </c>
      <c r="D368" s="416" t="s">
        <v>16</v>
      </c>
      <c r="E368">
        <v>0</v>
      </c>
    </row>
    <row r="369" spans="1:5">
      <c r="A369" s="416" t="s">
        <v>5</v>
      </c>
      <c r="B369" s="416" t="s">
        <v>8</v>
      </c>
      <c r="C369" s="416" t="s">
        <v>244</v>
      </c>
      <c r="D369" s="416" t="s">
        <v>17</v>
      </c>
      <c r="E369">
        <v>0</v>
      </c>
    </row>
    <row r="370" spans="1:5">
      <c r="A370" s="416" t="s">
        <v>5</v>
      </c>
      <c r="B370" s="416" t="s">
        <v>8</v>
      </c>
      <c r="C370" s="416" t="s">
        <v>244</v>
      </c>
      <c r="D370" s="416" t="s">
        <v>18</v>
      </c>
      <c r="E370">
        <v>0</v>
      </c>
    </row>
    <row r="371" spans="1:5">
      <c r="A371" s="416" t="s">
        <v>5</v>
      </c>
      <c r="B371" s="416" t="s">
        <v>8</v>
      </c>
      <c r="C371" s="416" t="s">
        <v>244</v>
      </c>
      <c r="D371" s="416" t="s">
        <v>19</v>
      </c>
      <c r="E371">
        <v>0</v>
      </c>
    </row>
    <row r="372" spans="1:5">
      <c r="A372" s="416" t="s">
        <v>5</v>
      </c>
      <c r="B372" s="416" t="s">
        <v>8</v>
      </c>
      <c r="C372" s="416" t="s">
        <v>244</v>
      </c>
      <c r="D372" s="416" t="s">
        <v>20</v>
      </c>
      <c r="E372">
        <v>0</v>
      </c>
    </row>
    <row r="373" spans="1:5">
      <c r="A373" s="416" t="s">
        <v>6</v>
      </c>
      <c r="B373" s="416" t="s">
        <v>8</v>
      </c>
      <c r="C373" s="416" t="s">
        <v>244</v>
      </c>
      <c r="D373" s="416" t="s">
        <v>9</v>
      </c>
      <c r="E373">
        <v>0</v>
      </c>
    </row>
    <row r="374" spans="1:5">
      <c r="A374" s="416" t="s">
        <v>6</v>
      </c>
      <c r="B374" s="416" t="s">
        <v>8</v>
      </c>
      <c r="C374" s="416" t="s">
        <v>244</v>
      </c>
      <c r="D374" s="416" t="s">
        <v>10</v>
      </c>
      <c r="E374">
        <v>0</v>
      </c>
    </row>
    <row r="375" spans="1:5">
      <c r="A375" s="416" t="s">
        <v>6</v>
      </c>
      <c r="B375" s="416" t="s">
        <v>8</v>
      </c>
      <c r="C375" s="416" t="s">
        <v>244</v>
      </c>
      <c r="D375" s="416" t="s">
        <v>11</v>
      </c>
      <c r="E375">
        <v>0</v>
      </c>
    </row>
    <row r="376" spans="1:5">
      <c r="A376" s="416" t="s">
        <v>6</v>
      </c>
      <c r="B376" s="416" t="s">
        <v>8</v>
      </c>
      <c r="C376" s="416" t="s">
        <v>244</v>
      </c>
      <c r="D376" s="416" t="s">
        <v>12</v>
      </c>
      <c r="E376">
        <v>0</v>
      </c>
    </row>
    <row r="377" spans="1:5">
      <c r="A377" s="416" t="s">
        <v>6</v>
      </c>
      <c r="B377" s="416" t="s">
        <v>8</v>
      </c>
      <c r="C377" s="416" t="s">
        <v>244</v>
      </c>
      <c r="D377" s="416" t="s">
        <v>13</v>
      </c>
      <c r="E377">
        <v>0</v>
      </c>
    </row>
    <row r="378" spans="1:5">
      <c r="A378" s="416" t="s">
        <v>6</v>
      </c>
      <c r="B378" s="416" t="s">
        <v>8</v>
      </c>
      <c r="C378" s="416" t="s">
        <v>244</v>
      </c>
      <c r="D378" s="416" t="s">
        <v>14</v>
      </c>
      <c r="E378">
        <v>0</v>
      </c>
    </row>
    <row r="379" spans="1:5">
      <c r="A379" s="416" t="s">
        <v>6</v>
      </c>
      <c r="B379" s="416" t="s">
        <v>8</v>
      </c>
      <c r="C379" s="416" t="s">
        <v>244</v>
      </c>
      <c r="D379" s="416" t="s">
        <v>15</v>
      </c>
      <c r="E379">
        <v>0</v>
      </c>
    </row>
    <row r="380" spans="1:5">
      <c r="A380" s="416" t="s">
        <v>6</v>
      </c>
      <c r="B380" s="416" t="s">
        <v>8</v>
      </c>
      <c r="C380" s="416" t="s">
        <v>244</v>
      </c>
      <c r="D380" s="416" t="s">
        <v>16</v>
      </c>
      <c r="E380">
        <v>0</v>
      </c>
    </row>
    <row r="381" spans="1:5">
      <c r="A381" s="416" t="s">
        <v>6</v>
      </c>
      <c r="B381" s="416" t="s">
        <v>8</v>
      </c>
      <c r="C381" s="416" t="s">
        <v>244</v>
      </c>
      <c r="D381" s="416" t="s">
        <v>17</v>
      </c>
      <c r="E381">
        <v>0</v>
      </c>
    </row>
    <row r="382" spans="1:5">
      <c r="A382" s="416" t="s">
        <v>6</v>
      </c>
      <c r="B382" s="416" t="s">
        <v>8</v>
      </c>
      <c r="C382" s="416" t="s">
        <v>244</v>
      </c>
      <c r="D382" s="416" t="s">
        <v>18</v>
      </c>
      <c r="E382">
        <v>0</v>
      </c>
    </row>
    <row r="383" spans="1:5">
      <c r="A383" s="416" t="s">
        <v>6</v>
      </c>
      <c r="B383" s="416" t="s">
        <v>8</v>
      </c>
      <c r="C383" s="416" t="s">
        <v>244</v>
      </c>
      <c r="D383" s="416" t="s">
        <v>19</v>
      </c>
      <c r="E383">
        <v>0</v>
      </c>
    </row>
    <row r="384" spans="1:5">
      <c r="A384" s="416" t="s">
        <v>6</v>
      </c>
      <c r="B384" s="416" t="s">
        <v>8</v>
      </c>
      <c r="C384" s="416" t="s">
        <v>244</v>
      </c>
      <c r="D384" s="416" t="s">
        <v>20</v>
      </c>
      <c r="E384">
        <v>0</v>
      </c>
    </row>
    <row r="385" spans="1:5">
      <c r="A385" s="416" t="s">
        <v>2</v>
      </c>
      <c r="B385" s="416" t="s">
        <v>7</v>
      </c>
      <c r="C385" s="416" t="s">
        <v>244</v>
      </c>
      <c r="D385" s="416" t="s">
        <v>9</v>
      </c>
      <c r="E385">
        <v>0</v>
      </c>
    </row>
    <row r="386" spans="1:5">
      <c r="A386" s="416" t="s">
        <v>2</v>
      </c>
      <c r="B386" s="416" t="s">
        <v>7</v>
      </c>
      <c r="C386" s="416" t="s">
        <v>244</v>
      </c>
      <c r="D386" s="416" t="s">
        <v>10</v>
      </c>
      <c r="E386">
        <v>0</v>
      </c>
    </row>
    <row r="387" spans="1:5">
      <c r="A387" s="416" t="s">
        <v>2</v>
      </c>
      <c r="B387" s="416" t="s">
        <v>7</v>
      </c>
      <c r="C387" s="416" t="s">
        <v>244</v>
      </c>
      <c r="D387" s="416" t="s">
        <v>11</v>
      </c>
      <c r="E387">
        <v>2500</v>
      </c>
    </row>
    <row r="388" spans="1:5">
      <c r="A388" s="416" t="s">
        <v>2</v>
      </c>
      <c r="B388" s="416" t="s">
        <v>7</v>
      </c>
      <c r="C388" s="416" t="s">
        <v>244</v>
      </c>
      <c r="D388" s="416" t="s">
        <v>12</v>
      </c>
      <c r="E388">
        <v>0</v>
      </c>
    </row>
    <row r="389" spans="1:5">
      <c r="A389" s="416" t="s">
        <v>2</v>
      </c>
      <c r="B389" s="416" t="s">
        <v>7</v>
      </c>
      <c r="C389" s="416" t="s">
        <v>244</v>
      </c>
      <c r="D389" s="416" t="s">
        <v>13</v>
      </c>
      <c r="E389">
        <v>0</v>
      </c>
    </row>
    <row r="390" spans="1:5">
      <c r="A390" s="416" t="s">
        <v>2</v>
      </c>
      <c r="B390" s="416" t="s">
        <v>7</v>
      </c>
      <c r="C390" s="416" t="s">
        <v>244</v>
      </c>
      <c r="D390" s="416" t="s">
        <v>14</v>
      </c>
      <c r="E390">
        <v>0</v>
      </c>
    </row>
    <row r="391" spans="1:5">
      <c r="A391" s="416" t="s">
        <v>2</v>
      </c>
      <c r="B391" s="416" t="s">
        <v>7</v>
      </c>
      <c r="C391" s="416" t="s">
        <v>244</v>
      </c>
      <c r="D391" s="416" t="s">
        <v>15</v>
      </c>
      <c r="E391">
        <v>0</v>
      </c>
    </row>
    <row r="392" spans="1:5">
      <c r="A392" s="416" t="s">
        <v>2</v>
      </c>
      <c r="B392" s="416" t="s">
        <v>7</v>
      </c>
      <c r="C392" s="416" t="s">
        <v>244</v>
      </c>
      <c r="D392" s="416" t="s">
        <v>16</v>
      </c>
      <c r="E392">
        <v>0</v>
      </c>
    </row>
    <row r="393" spans="1:5">
      <c r="A393" s="416" t="s">
        <v>2</v>
      </c>
      <c r="B393" s="416" t="s">
        <v>7</v>
      </c>
      <c r="C393" s="416" t="s">
        <v>244</v>
      </c>
      <c r="D393" s="416" t="s">
        <v>17</v>
      </c>
      <c r="E393">
        <v>0</v>
      </c>
    </row>
    <row r="394" spans="1:5">
      <c r="A394" s="416" t="s">
        <v>2</v>
      </c>
      <c r="B394" s="416" t="s">
        <v>7</v>
      </c>
      <c r="C394" s="416" t="s">
        <v>244</v>
      </c>
      <c r="D394" s="416" t="s">
        <v>18</v>
      </c>
      <c r="E394">
        <v>0</v>
      </c>
    </row>
    <row r="395" spans="1:5">
      <c r="A395" s="416" t="s">
        <v>2</v>
      </c>
      <c r="B395" s="416" t="s">
        <v>7</v>
      </c>
      <c r="C395" s="416" t="s">
        <v>244</v>
      </c>
      <c r="D395" s="416" t="s">
        <v>19</v>
      </c>
      <c r="E395">
        <v>0</v>
      </c>
    </row>
    <row r="396" spans="1:5">
      <c r="A396" s="416" t="s">
        <v>2</v>
      </c>
      <c r="B396" s="416" t="s">
        <v>7</v>
      </c>
      <c r="C396" s="416" t="s">
        <v>244</v>
      </c>
      <c r="D396" s="416" t="s">
        <v>20</v>
      </c>
      <c r="E396">
        <v>0</v>
      </c>
    </row>
    <row r="397" spans="1:5">
      <c r="A397" s="416" t="s">
        <v>28</v>
      </c>
      <c r="B397" s="416" t="s">
        <v>7</v>
      </c>
      <c r="C397" s="416" t="s">
        <v>244</v>
      </c>
      <c r="D397" s="416" t="s">
        <v>9</v>
      </c>
      <c r="E397">
        <v>0</v>
      </c>
    </row>
    <row r="398" spans="1:5">
      <c r="A398" s="416" t="s">
        <v>28</v>
      </c>
      <c r="B398" s="416" t="s">
        <v>7</v>
      </c>
      <c r="C398" s="416" t="s">
        <v>244</v>
      </c>
      <c r="D398" s="416" t="s">
        <v>10</v>
      </c>
      <c r="E398">
        <v>0</v>
      </c>
    </row>
    <row r="399" spans="1:5">
      <c r="A399" s="416" t="s">
        <v>28</v>
      </c>
      <c r="B399" s="416" t="s">
        <v>7</v>
      </c>
      <c r="C399" s="416" t="s">
        <v>244</v>
      </c>
      <c r="D399" s="416" t="s">
        <v>11</v>
      </c>
      <c r="E399">
        <v>0</v>
      </c>
    </row>
    <row r="400" spans="1:5">
      <c r="A400" s="416" t="s">
        <v>28</v>
      </c>
      <c r="B400" s="416" t="s">
        <v>7</v>
      </c>
      <c r="C400" s="416" t="s">
        <v>244</v>
      </c>
      <c r="D400" s="416" t="s">
        <v>12</v>
      </c>
      <c r="E400">
        <v>0</v>
      </c>
    </row>
    <row r="401" spans="1:5">
      <c r="A401" s="416" t="s">
        <v>28</v>
      </c>
      <c r="B401" s="416" t="s">
        <v>7</v>
      </c>
      <c r="C401" s="416" t="s">
        <v>244</v>
      </c>
      <c r="D401" s="416" t="s">
        <v>13</v>
      </c>
      <c r="E401">
        <v>0</v>
      </c>
    </row>
    <row r="402" spans="1:5">
      <c r="A402" s="416" t="s">
        <v>28</v>
      </c>
      <c r="B402" s="416" t="s">
        <v>7</v>
      </c>
      <c r="C402" s="416" t="s">
        <v>244</v>
      </c>
      <c r="D402" s="416" t="s">
        <v>14</v>
      </c>
      <c r="E402">
        <v>0</v>
      </c>
    </row>
    <row r="403" spans="1:5">
      <c r="A403" s="416" t="s">
        <v>28</v>
      </c>
      <c r="B403" s="416" t="s">
        <v>7</v>
      </c>
      <c r="C403" s="416" t="s">
        <v>244</v>
      </c>
      <c r="D403" s="416" t="s">
        <v>15</v>
      </c>
      <c r="E403">
        <v>0</v>
      </c>
    </row>
    <row r="404" spans="1:5">
      <c r="A404" s="416" t="s">
        <v>28</v>
      </c>
      <c r="B404" s="416" t="s">
        <v>7</v>
      </c>
      <c r="C404" s="416" t="s">
        <v>244</v>
      </c>
      <c r="D404" s="416" t="s">
        <v>16</v>
      </c>
      <c r="E404">
        <v>0</v>
      </c>
    </row>
    <row r="405" spans="1:5">
      <c r="A405" s="416" t="s">
        <v>28</v>
      </c>
      <c r="B405" s="416" t="s">
        <v>7</v>
      </c>
      <c r="C405" s="416" t="s">
        <v>244</v>
      </c>
      <c r="D405" s="416" t="s">
        <v>17</v>
      </c>
      <c r="E405">
        <v>0</v>
      </c>
    </row>
    <row r="406" spans="1:5">
      <c r="A406" s="416" t="s">
        <v>28</v>
      </c>
      <c r="B406" s="416" t="s">
        <v>7</v>
      </c>
      <c r="C406" s="416" t="s">
        <v>244</v>
      </c>
      <c r="D406" s="416" t="s">
        <v>18</v>
      </c>
      <c r="E406">
        <v>0</v>
      </c>
    </row>
    <row r="407" spans="1:5">
      <c r="A407" s="416" t="s">
        <v>28</v>
      </c>
      <c r="B407" s="416" t="s">
        <v>7</v>
      </c>
      <c r="C407" s="416" t="s">
        <v>244</v>
      </c>
      <c r="D407" s="416" t="s">
        <v>19</v>
      </c>
      <c r="E407">
        <v>0</v>
      </c>
    </row>
    <row r="408" spans="1:5">
      <c r="A408" s="416" t="s">
        <v>28</v>
      </c>
      <c r="B408" s="416" t="s">
        <v>7</v>
      </c>
      <c r="C408" s="416" t="s">
        <v>244</v>
      </c>
      <c r="D408" s="416" t="s">
        <v>20</v>
      </c>
      <c r="E408">
        <v>0</v>
      </c>
    </row>
    <row r="409" spans="1:5">
      <c r="A409" s="416" t="s">
        <v>3</v>
      </c>
      <c r="B409" s="416" t="s">
        <v>7</v>
      </c>
      <c r="C409" s="416" t="s">
        <v>244</v>
      </c>
      <c r="D409" s="416" t="s">
        <v>9</v>
      </c>
      <c r="E409">
        <v>0</v>
      </c>
    </row>
    <row r="410" spans="1:5">
      <c r="A410" s="416" t="s">
        <v>3</v>
      </c>
      <c r="B410" s="416" t="s">
        <v>7</v>
      </c>
      <c r="C410" s="416" t="s">
        <v>244</v>
      </c>
      <c r="D410" s="416" t="s">
        <v>10</v>
      </c>
      <c r="E410">
        <v>0</v>
      </c>
    </row>
    <row r="411" spans="1:5">
      <c r="A411" s="416" t="s">
        <v>3</v>
      </c>
      <c r="B411" s="416" t="s">
        <v>7</v>
      </c>
      <c r="C411" s="416" t="s">
        <v>244</v>
      </c>
      <c r="D411" s="416" t="s">
        <v>11</v>
      </c>
      <c r="E411">
        <v>0</v>
      </c>
    </row>
    <row r="412" spans="1:5">
      <c r="A412" s="416" t="s">
        <v>3</v>
      </c>
      <c r="B412" s="416" t="s">
        <v>7</v>
      </c>
      <c r="C412" s="416" t="s">
        <v>244</v>
      </c>
      <c r="D412" s="416" t="s">
        <v>12</v>
      </c>
      <c r="E412">
        <v>0</v>
      </c>
    </row>
    <row r="413" spans="1:5">
      <c r="A413" s="416" t="s">
        <v>3</v>
      </c>
      <c r="B413" s="416" t="s">
        <v>7</v>
      </c>
      <c r="C413" s="416" t="s">
        <v>244</v>
      </c>
      <c r="D413" s="416" t="s">
        <v>13</v>
      </c>
      <c r="E413">
        <v>0</v>
      </c>
    </row>
    <row r="414" spans="1:5">
      <c r="A414" s="416" t="s">
        <v>3</v>
      </c>
      <c r="B414" s="416" t="s">
        <v>7</v>
      </c>
      <c r="C414" s="416" t="s">
        <v>244</v>
      </c>
      <c r="D414" s="416" t="s">
        <v>14</v>
      </c>
      <c r="E414">
        <v>0</v>
      </c>
    </row>
    <row r="415" spans="1:5">
      <c r="A415" s="416" t="s">
        <v>3</v>
      </c>
      <c r="B415" s="416" t="s">
        <v>7</v>
      </c>
      <c r="C415" s="416" t="s">
        <v>244</v>
      </c>
      <c r="D415" s="416" t="s">
        <v>15</v>
      </c>
      <c r="E415">
        <v>0</v>
      </c>
    </row>
    <row r="416" spans="1:5">
      <c r="A416" s="416" t="s">
        <v>3</v>
      </c>
      <c r="B416" s="416" t="s">
        <v>7</v>
      </c>
      <c r="C416" s="416" t="s">
        <v>244</v>
      </c>
      <c r="D416" s="416" t="s">
        <v>16</v>
      </c>
      <c r="E416">
        <v>0</v>
      </c>
    </row>
    <row r="417" spans="1:5">
      <c r="A417" s="416" t="s">
        <v>3</v>
      </c>
      <c r="B417" s="416" t="s">
        <v>7</v>
      </c>
      <c r="C417" s="416" t="s">
        <v>244</v>
      </c>
      <c r="D417" s="416" t="s">
        <v>17</v>
      </c>
      <c r="E417">
        <v>0</v>
      </c>
    </row>
    <row r="418" spans="1:5">
      <c r="A418" s="416" t="s">
        <v>3</v>
      </c>
      <c r="B418" s="416" t="s">
        <v>7</v>
      </c>
      <c r="C418" s="416" t="s">
        <v>244</v>
      </c>
      <c r="D418" s="416" t="s">
        <v>18</v>
      </c>
      <c r="E418">
        <v>0</v>
      </c>
    </row>
    <row r="419" spans="1:5">
      <c r="A419" s="416" t="s">
        <v>3</v>
      </c>
      <c r="B419" s="416" t="s">
        <v>7</v>
      </c>
      <c r="C419" s="416" t="s">
        <v>244</v>
      </c>
      <c r="D419" s="416" t="s">
        <v>19</v>
      </c>
      <c r="E419">
        <v>0</v>
      </c>
    </row>
    <row r="420" spans="1:5">
      <c r="A420" s="416" t="s">
        <v>3</v>
      </c>
      <c r="B420" s="416" t="s">
        <v>7</v>
      </c>
      <c r="C420" s="416" t="s">
        <v>244</v>
      </c>
      <c r="D420" s="416" t="s">
        <v>20</v>
      </c>
      <c r="E420">
        <v>0</v>
      </c>
    </row>
    <row r="421" spans="1:5">
      <c r="A421" s="416" t="s">
        <v>4</v>
      </c>
      <c r="B421" s="416" t="s">
        <v>7</v>
      </c>
      <c r="C421" s="416" t="s">
        <v>244</v>
      </c>
      <c r="D421" s="416" t="s">
        <v>9</v>
      </c>
      <c r="E421">
        <v>0</v>
      </c>
    </row>
    <row r="422" spans="1:5">
      <c r="A422" s="416" t="s">
        <v>4</v>
      </c>
      <c r="B422" s="416" t="s">
        <v>7</v>
      </c>
      <c r="C422" s="416" t="s">
        <v>244</v>
      </c>
      <c r="D422" s="416" t="s">
        <v>10</v>
      </c>
      <c r="E422">
        <v>0</v>
      </c>
    </row>
    <row r="423" spans="1:5">
      <c r="A423" s="416" t="s">
        <v>4</v>
      </c>
      <c r="B423" s="416" t="s">
        <v>7</v>
      </c>
      <c r="C423" s="416" t="s">
        <v>244</v>
      </c>
      <c r="D423" s="416" t="s">
        <v>11</v>
      </c>
      <c r="E423">
        <v>660</v>
      </c>
    </row>
    <row r="424" spans="1:5">
      <c r="A424" s="416" t="s">
        <v>4</v>
      </c>
      <c r="B424" s="416" t="s">
        <v>7</v>
      </c>
      <c r="C424" s="416" t="s">
        <v>244</v>
      </c>
      <c r="D424" s="416" t="s">
        <v>12</v>
      </c>
      <c r="E424">
        <v>0</v>
      </c>
    </row>
    <row r="425" spans="1:5">
      <c r="A425" s="416" t="s">
        <v>4</v>
      </c>
      <c r="B425" s="416" t="s">
        <v>7</v>
      </c>
      <c r="C425" s="416" t="s">
        <v>244</v>
      </c>
      <c r="D425" s="416" t="s">
        <v>13</v>
      </c>
      <c r="E425">
        <v>0</v>
      </c>
    </row>
    <row r="426" spans="1:5">
      <c r="A426" s="416" t="s">
        <v>4</v>
      </c>
      <c r="B426" s="416" t="s">
        <v>7</v>
      </c>
      <c r="C426" s="416" t="s">
        <v>244</v>
      </c>
      <c r="D426" s="416" t="s">
        <v>14</v>
      </c>
      <c r="E426">
        <v>0</v>
      </c>
    </row>
    <row r="427" spans="1:5">
      <c r="A427" s="416" t="s">
        <v>4</v>
      </c>
      <c r="B427" s="416" t="s">
        <v>7</v>
      </c>
      <c r="C427" s="416" t="s">
        <v>244</v>
      </c>
      <c r="D427" s="416" t="s">
        <v>15</v>
      </c>
      <c r="E427">
        <v>0</v>
      </c>
    </row>
    <row r="428" spans="1:5">
      <c r="A428" s="416" t="s">
        <v>4</v>
      </c>
      <c r="B428" s="416" t="s">
        <v>7</v>
      </c>
      <c r="C428" s="416" t="s">
        <v>244</v>
      </c>
      <c r="D428" s="416" t="s">
        <v>16</v>
      </c>
      <c r="E428">
        <v>0</v>
      </c>
    </row>
    <row r="429" spans="1:5">
      <c r="A429" s="416" t="s">
        <v>4</v>
      </c>
      <c r="B429" s="416" t="s">
        <v>7</v>
      </c>
      <c r="C429" s="416" t="s">
        <v>244</v>
      </c>
      <c r="D429" s="416" t="s">
        <v>17</v>
      </c>
      <c r="E429">
        <v>0</v>
      </c>
    </row>
    <row r="430" spans="1:5">
      <c r="A430" s="416" t="s">
        <v>4</v>
      </c>
      <c r="B430" s="416" t="s">
        <v>7</v>
      </c>
      <c r="C430" s="416" t="s">
        <v>244</v>
      </c>
      <c r="D430" s="416" t="s">
        <v>18</v>
      </c>
      <c r="E430">
        <v>0</v>
      </c>
    </row>
    <row r="431" spans="1:5">
      <c r="A431" s="416" t="s">
        <v>4</v>
      </c>
      <c r="B431" s="416" t="s">
        <v>7</v>
      </c>
      <c r="C431" s="416" t="s">
        <v>244</v>
      </c>
      <c r="D431" s="416" t="s">
        <v>19</v>
      </c>
      <c r="E431">
        <v>0</v>
      </c>
    </row>
    <row r="432" spans="1:5">
      <c r="A432" s="416" t="s">
        <v>4</v>
      </c>
      <c r="B432" s="416" t="s">
        <v>7</v>
      </c>
      <c r="C432" s="416" t="s">
        <v>244</v>
      </c>
      <c r="D432" s="416" t="s">
        <v>20</v>
      </c>
      <c r="E432">
        <v>0</v>
      </c>
    </row>
    <row r="433" spans="1:5">
      <c r="A433" s="416" t="s">
        <v>213</v>
      </c>
      <c r="B433" s="416" t="s">
        <v>8</v>
      </c>
      <c r="C433" s="416" t="s">
        <v>245</v>
      </c>
      <c r="D433" s="416" t="s">
        <v>9</v>
      </c>
      <c r="E433">
        <v>0</v>
      </c>
    </row>
    <row r="434" spans="1:5">
      <c r="A434" s="416" t="s">
        <v>213</v>
      </c>
      <c r="B434" s="416" t="s">
        <v>8</v>
      </c>
      <c r="C434" s="416" t="s">
        <v>245</v>
      </c>
      <c r="D434" s="416" t="s">
        <v>10</v>
      </c>
      <c r="E434">
        <v>0</v>
      </c>
    </row>
    <row r="435" spans="1:5">
      <c r="A435" s="416" t="s">
        <v>213</v>
      </c>
      <c r="B435" s="416" t="s">
        <v>8</v>
      </c>
      <c r="C435" s="416" t="s">
        <v>245</v>
      </c>
      <c r="D435" s="416" t="s">
        <v>11</v>
      </c>
      <c r="E435">
        <v>0</v>
      </c>
    </row>
    <row r="436" spans="1:5">
      <c r="A436" s="416" t="s">
        <v>213</v>
      </c>
      <c r="B436" s="416" t="s">
        <v>8</v>
      </c>
      <c r="C436" s="416" t="s">
        <v>245</v>
      </c>
      <c r="D436" s="416" t="s">
        <v>12</v>
      </c>
      <c r="E436">
        <v>0</v>
      </c>
    </row>
    <row r="437" spans="1:5">
      <c r="A437" s="416" t="s">
        <v>213</v>
      </c>
      <c r="B437" s="416" t="s">
        <v>8</v>
      </c>
      <c r="C437" s="416" t="s">
        <v>245</v>
      </c>
      <c r="D437" s="416" t="s">
        <v>13</v>
      </c>
      <c r="E437">
        <v>0</v>
      </c>
    </row>
    <row r="438" spans="1:5">
      <c r="A438" s="416" t="s">
        <v>213</v>
      </c>
      <c r="B438" s="416" t="s">
        <v>8</v>
      </c>
      <c r="C438" s="416" t="s">
        <v>245</v>
      </c>
      <c r="D438" s="416" t="s">
        <v>14</v>
      </c>
      <c r="E438">
        <v>0</v>
      </c>
    </row>
    <row r="439" spans="1:5">
      <c r="A439" s="416" t="s">
        <v>213</v>
      </c>
      <c r="B439" s="416" t="s">
        <v>8</v>
      </c>
      <c r="C439" s="416" t="s">
        <v>245</v>
      </c>
      <c r="D439" s="416" t="s">
        <v>15</v>
      </c>
      <c r="E439">
        <v>0</v>
      </c>
    </row>
    <row r="440" spans="1:5">
      <c r="A440" s="416" t="s">
        <v>213</v>
      </c>
      <c r="B440" s="416" t="s">
        <v>8</v>
      </c>
      <c r="C440" s="416" t="s">
        <v>245</v>
      </c>
      <c r="D440" s="416" t="s">
        <v>16</v>
      </c>
      <c r="E440">
        <v>0</v>
      </c>
    </row>
    <row r="441" spans="1:5">
      <c r="A441" s="416" t="s">
        <v>213</v>
      </c>
      <c r="B441" s="416" t="s">
        <v>8</v>
      </c>
      <c r="C441" s="416" t="s">
        <v>245</v>
      </c>
      <c r="D441" s="416" t="s">
        <v>17</v>
      </c>
      <c r="E441">
        <v>0</v>
      </c>
    </row>
    <row r="442" spans="1:5">
      <c r="A442" s="416" t="s">
        <v>213</v>
      </c>
      <c r="B442" s="416" t="s">
        <v>8</v>
      </c>
      <c r="C442" s="416" t="s">
        <v>245</v>
      </c>
      <c r="D442" s="416" t="s">
        <v>18</v>
      </c>
      <c r="E442">
        <v>0</v>
      </c>
    </row>
    <row r="443" spans="1:5">
      <c r="A443" s="416" t="s">
        <v>213</v>
      </c>
      <c r="B443" s="416" t="s">
        <v>8</v>
      </c>
      <c r="C443" s="416" t="s">
        <v>245</v>
      </c>
      <c r="D443" s="416" t="s">
        <v>19</v>
      </c>
      <c r="E443">
        <v>0</v>
      </c>
    </row>
    <row r="444" spans="1:5">
      <c r="A444" s="416" t="s">
        <v>213</v>
      </c>
      <c r="B444" s="416" t="s">
        <v>8</v>
      </c>
      <c r="C444" s="416" t="s">
        <v>245</v>
      </c>
      <c r="D444" s="416" t="s">
        <v>20</v>
      </c>
      <c r="E444">
        <v>0</v>
      </c>
    </row>
    <row r="445" spans="1:5">
      <c r="A445" s="416" t="s">
        <v>0</v>
      </c>
      <c r="B445" s="416" t="s">
        <v>8</v>
      </c>
      <c r="C445" s="416" t="s">
        <v>245</v>
      </c>
      <c r="D445" s="416" t="s">
        <v>9</v>
      </c>
      <c r="E445">
        <v>74240</v>
      </c>
    </row>
    <row r="446" spans="1:5">
      <c r="A446" s="416" t="s">
        <v>0</v>
      </c>
      <c r="B446" s="416" t="s">
        <v>8</v>
      </c>
      <c r="C446" s="416" t="s">
        <v>245</v>
      </c>
      <c r="D446" s="416" t="s">
        <v>10</v>
      </c>
      <c r="E446">
        <v>64194</v>
      </c>
    </row>
    <row r="447" spans="1:5">
      <c r="A447" s="416" t="s">
        <v>0</v>
      </c>
      <c r="B447" s="416" t="s">
        <v>8</v>
      </c>
      <c r="C447" s="416" t="s">
        <v>245</v>
      </c>
      <c r="D447" s="416" t="s">
        <v>11</v>
      </c>
      <c r="E447">
        <v>76701</v>
      </c>
    </row>
    <row r="448" spans="1:5">
      <c r="A448" s="416" t="s">
        <v>0</v>
      </c>
      <c r="B448" s="416" t="s">
        <v>8</v>
      </c>
      <c r="C448" s="416" t="s">
        <v>245</v>
      </c>
      <c r="D448" s="416" t="s">
        <v>12</v>
      </c>
      <c r="E448">
        <v>106625</v>
      </c>
    </row>
    <row r="449" spans="1:5">
      <c r="A449" s="416" t="s">
        <v>0</v>
      </c>
      <c r="B449" s="416" t="s">
        <v>8</v>
      </c>
      <c r="C449" s="416" t="s">
        <v>245</v>
      </c>
      <c r="D449" s="416" t="s">
        <v>13</v>
      </c>
      <c r="E449">
        <v>89980</v>
      </c>
    </row>
    <row r="450" spans="1:5">
      <c r="A450" s="416" t="s">
        <v>0</v>
      </c>
      <c r="B450" s="416" t="s">
        <v>8</v>
      </c>
      <c r="C450" s="416" t="s">
        <v>245</v>
      </c>
      <c r="D450" s="416" t="s">
        <v>14</v>
      </c>
      <c r="E450">
        <v>102462</v>
      </c>
    </row>
    <row r="451" spans="1:5">
      <c r="A451" s="416" t="s">
        <v>0</v>
      </c>
      <c r="B451" s="416" t="s">
        <v>8</v>
      </c>
      <c r="C451" s="416" t="s">
        <v>245</v>
      </c>
      <c r="D451" s="416" t="s">
        <v>15</v>
      </c>
      <c r="E451">
        <v>134342</v>
      </c>
    </row>
    <row r="452" spans="1:5">
      <c r="A452" s="416" t="s">
        <v>0</v>
      </c>
      <c r="B452" s="416" t="s">
        <v>8</v>
      </c>
      <c r="C452" s="416" t="s">
        <v>245</v>
      </c>
      <c r="D452" s="416" t="s">
        <v>16</v>
      </c>
      <c r="E452">
        <v>138945</v>
      </c>
    </row>
    <row r="453" spans="1:5">
      <c r="A453" s="416" t="s">
        <v>0</v>
      </c>
      <c r="B453" s="416" t="s">
        <v>8</v>
      </c>
      <c r="C453" s="416" t="s">
        <v>245</v>
      </c>
      <c r="D453" s="416" t="s">
        <v>17</v>
      </c>
      <c r="E453">
        <v>109187</v>
      </c>
    </row>
    <row r="454" spans="1:5">
      <c r="A454" s="416" t="s">
        <v>0</v>
      </c>
      <c r="B454" s="416" t="s">
        <v>8</v>
      </c>
      <c r="C454" s="416" t="s">
        <v>245</v>
      </c>
      <c r="D454" s="416" t="s">
        <v>18</v>
      </c>
      <c r="E454">
        <v>161296</v>
      </c>
    </row>
    <row r="455" spans="1:5">
      <c r="A455" s="416" t="s">
        <v>0</v>
      </c>
      <c r="B455" s="416" t="s">
        <v>8</v>
      </c>
      <c r="C455" s="416" t="s">
        <v>245</v>
      </c>
      <c r="D455" s="416" t="s">
        <v>19</v>
      </c>
      <c r="E455">
        <v>155327</v>
      </c>
    </row>
    <row r="456" spans="1:5">
      <c r="A456" s="416" t="s">
        <v>0</v>
      </c>
      <c r="B456" s="416" t="s">
        <v>8</v>
      </c>
      <c r="C456" s="416" t="s">
        <v>245</v>
      </c>
      <c r="D456" s="416" t="s">
        <v>20</v>
      </c>
      <c r="E456">
        <v>138408</v>
      </c>
    </row>
    <row r="457" spans="1:5">
      <c r="A457" s="416" t="s">
        <v>1</v>
      </c>
      <c r="B457" s="416" t="s">
        <v>8</v>
      </c>
      <c r="C457" s="416" t="s">
        <v>245</v>
      </c>
      <c r="D457" s="416" t="s">
        <v>9</v>
      </c>
      <c r="E457">
        <v>0</v>
      </c>
    </row>
    <row r="458" spans="1:5">
      <c r="A458" s="416" t="s">
        <v>1</v>
      </c>
      <c r="B458" s="416" t="s">
        <v>8</v>
      </c>
      <c r="C458" s="416" t="s">
        <v>245</v>
      </c>
      <c r="D458" s="416" t="s">
        <v>10</v>
      </c>
      <c r="E458">
        <v>0</v>
      </c>
    </row>
    <row r="459" spans="1:5">
      <c r="A459" s="416" t="s">
        <v>1</v>
      </c>
      <c r="B459" s="416" t="s">
        <v>8</v>
      </c>
      <c r="C459" s="416" t="s">
        <v>245</v>
      </c>
      <c r="D459" s="416" t="s">
        <v>11</v>
      </c>
      <c r="E459">
        <v>0</v>
      </c>
    </row>
    <row r="460" spans="1:5">
      <c r="A460" s="416" t="s">
        <v>1</v>
      </c>
      <c r="B460" s="416" t="s">
        <v>8</v>
      </c>
      <c r="C460" s="416" t="s">
        <v>245</v>
      </c>
      <c r="D460" s="416" t="s">
        <v>12</v>
      </c>
      <c r="E460">
        <v>0</v>
      </c>
    </row>
    <row r="461" spans="1:5">
      <c r="A461" s="416" t="s">
        <v>1</v>
      </c>
      <c r="B461" s="416" t="s">
        <v>8</v>
      </c>
      <c r="C461" s="416" t="s">
        <v>245</v>
      </c>
      <c r="D461" s="416" t="s">
        <v>13</v>
      </c>
      <c r="E461">
        <v>0</v>
      </c>
    </row>
    <row r="462" spans="1:5">
      <c r="A462" s="416" t="s">
        <v>1</v>
      </c>
      <c r="B462" s="416" t="s">
        <v>8</v>
      </c>
      <c r="C462" s="416" t="s">
        <v>245</v>
      </c>
      <c r="D462" s="416" t="s">
        <v>14</v>
      </c>
      <c r="E462">
        <v>0</v>
      </c>
    </row>
    <row r="463" spans="1:5">
      <c r="A463" s="416" t="s">
        <v>1</v>
      </c>
      <c r="B463" s="416" t="s">
        <v>8</v>
      </c>
      <c r="C463" s="416" t="s">
        <v>245</v>
      </c>
      <c r="D463" s="416" t="s">
        <v>15</v>
      </c>
      <c r="E463">
        <v>0</v>
      </c>
    </row>
    <row r="464" spans="1:5">
      <c r="A464" s="416" t="s">
        <v>1</v>
      </c>
      <c r="B464" s="416" t="s">
        <v>8</v>
      </c>
      <c r="C464" s="416" t="s">
        <v>245</v>
      </c>
      <c r="D464" s="416" t="s">
        <v>16</v>
      </c>
      <c r="E464">
        <v>0</v>
      </c>
    </row>
    <row r="465" spans="1:5">
      <c r="A465" s="416" t="s">
        <v>1</v>
      </c>
      <c r="B465" s="416" t="s">
        <v>8</v>
      </c>
      <c r="C465" s="416" t="s">
        <v>245</v>
      </c>
      <c r="D465" s="416" t="s">
        <v>17</v>
      </c>
      <c r="E465">
        <v>0</v>
      </c>
    </row>
    <row r="466" spans="1:5">
      <c r="A466" s="416" t="s">
        <v>1</v>
      </c>
      <c r="B466" s="416" t="s">
        <v>8</v>
      </c>
      <c r="C466" s="416" t="s">
        <v>245</v>
      </c>
      <c r="D466" s="416" t="s">
        <v>18</v>
      </c>
      <c r="E466">
        <v>0</v>
      </c>
    </row>
    <row r="467" spans="1:5">
      <c r="A467" s="416" t="s">
        <v>1</v>
      </c>
      <c r="B467" s="416" t="s">
        <v>8</v>
      </c>
      <c r="C467" s="416" t="s">
        <v>245</v>
      </c>
      <c r="D467" s="416" t="s">
        <v>19</v>
      </c>
      <c r="E467">
        <v>0</v>
      </c>
    </row>
    <row r="468" spans="1:5">
      <c r="A468" s="416" t="s">
        <v>1</v>
      </c>
      <c r="B468" s="416" t="s">
        <v>8</v>
      </c>
      <c r="C468" s="416" t="s">
        <v>245</v>
      </c>
      <c r="D468" s="416" t="s">
        <v>20</v>
      </c>
      <c r="E468">
        <v>0</v>
      </c>
    </row>
    <row r="469" spans="1:5">
      <c r="A469" s="416" t="s">
        <v>5</v>
      </c>
      <c r="B469" s="416" t="s">
        <v>8</v>
      </c>
      <c r="C469" s="416" t="s">
        <v>245</v>
      </c>
      <c r="D469" s="416" t="s">
        <v>9</v>
      </c>
      <c r="E469">
        <v>0</v>
      </c>
    </row>
    <row r="470" spans="1:5">
      <c r="A470" s="416" t="s">
        <v>5</v>
      </c>
      <c r="B470" s="416" t="s">
        <v>8</v>
      </c>
      <c r="C470" s="416" t="s">
        <v>245</v>
      </c>
      <c r="D470" s="416" t="s">
        <v>10</v>
      </c>
      <c r="E470">
        <v>0</v>
      </c>
    </row>
    <row r="471" spans="1:5">
      <c r="A471" s="416" t="s">
        <v>5</v>
      </c>
      <c r="B471" s="416" t="s">
        <v>8</v>
      </c>
      <c r="C471" s="416" t="s">
        <v>245</v>
      </c>
      <c r="D471" s="416" t="s">
        <v>11</v>
      </c>
      <c r="E471">
        <v>0</v>
      </c>
    </row>
    <row r="472" spans="1:5">
      <c r="A472" s="416" t="s">
        <v>5</v>
      </c>
      <c r="B472" s="416" t="s">
        <v>8</v>
      </c>
      <c r="C472" s="416" t="s">
        <v>245</v>
      </c>
      <c r="D472" s="416" t="s">
        <v>12</v>
      </c>
      <c r="E472">
        <v>0</v>
      </c>
    </row>
    <row r="473" spans="1:5">
      <c r="A473" s="416" t="s">
        <v>5</v>
      </c>
      <c r="B473" s="416" t="s">
        <v>8</v>
      </c>
      <c r="C473" s="416" t="s">
        <v>245</v>
      </c>
      <c r="D473" s="416" t="s">
        <v>13</v>
      </c>
      <c r="E473">
        <v>0</v>
      </c>
    </row>
    <row r="474" spans="1:5">
      <c r="A474" s="416" t="s">
        <v>5</v>
      </c>
      <c r="B474" s="416" t="s">
        <v>8</v>
      </c>
      <c r="C474" s="416" t="s">
        <v>245</v>
      </c>
      <c r="D474" s="416" t="s">
        <v>14</v>
      </c>
      <c r="E474">
        <v>0</v>
      </c>
    </row>
    <row r="475" spans="1:5">
      <c r="A475" s="416" t="s">
        <v>5</v>
      </c>
      <c r="B475" s="416" t="s">
        <v>8</v>
      </c>
      <c r="C475" s="416" t="s">
        <v>245</v>
      </c>
      <c r="D475" s="416" t="s">
        <v>15</v>
      </c>
      <c r="E475">
        <v>0</v>
      </c>
    </row>
    <row r="476" spans="1:5">
      <c r="A476" s="416" t="s">
        <v>5</v>
      </c>
      <c r="B476" s="416" t="s">
        <v>8</v>
      </c>
      <c r="C476" s="416" t="s">
        <v>245</v>
      </c>
      <c r="D476" s="416" t="s">
        <v>16</v>
      </c>
      <c r="E476">
        <v>0</v>
      </c>
    </row>
    <row r="477" spans="1:5">
      <c r="A477" s="416" t="s">
        <v>5</v>
      </c>
      <c r="B477" s="416" t="s">
        <v>8</v>
      </c>
      <c r="C477" s="416" t="s">
        <v>245</v>
      </c>
      <c r="D477" s="416" t="s">
        <v>17</v>
      </c>
      <c r="E477">
        <v>0</v>
      </c>
    </row>
    <row r="478" spans="1:5">
      <c r="A478" s="416" t="s">
        <v>5</v>
      </c>
      <c r="B478" s="416" t="s">
        <v>8</v>
      </c>
      <c r="C478" s="416" t="s">
        <v>245</v>
      </c>
      <c r="D478" s="416" t="s">
        <v>18</v>
      </c>
      <c r="E478">
        <v>0</v>
      </c>
    </row>
    <row r="479" spans="1:5">
      <c r="A479" s="416" t="s">
        <v>5</v>
      </c>
      <c r="B479" s="416" t="s">
        <v>8</v>
      </c>
      <c r="C479" s="416" t="s">
        <v>245</v>
      </c>
      <c r="D479" s="416" t="s">
        <v>19</v>
      </c>
      <c r="E479">
        <v>0</v>
      </c>
    </row>
    <row r="480" spans="1:5">
      <c r="A480" s="416" t="s">
        <v>5</v>
      </c>
      <c r="B480" s="416" t="s">
        <v>8</v>
      </c>
      <c r="C480" s="416" t="s">
        <v>245</v>
      </c>
      <c r="D480" s="416" t="s">
        <v>20</v>
      </c>
      <c r="E480">
        <v>0</v>
      </c>
    </row>
    <row r="481" spans="1:5">
      <c r="A481" s="416" t="s">
        <v>6</v>
      </c>
      <c r="B481" s="416" t="s">
        <v>8</v>
      </c>
      <c r="C481" s="416" t="s">
        <v>245</v>
      </c>
      <c r="D481" s="416" t="s">
        <v>9</v>
      </c>
      <c r="E481">
        <v>0</v>
      </c>
    </row>
    <row r="482" spans="1:5">
      <c r="A482" s="416" t="s">
        <v>6</v>
      </c>
      <c r="B482" s="416" t="s">
        <v>8</v>
      </c>
      <c r="C482" s="416" t="s">
        <v>245</v>
      </c>
      <c r="D482" s="416" t="s">
        <v>10</v>
      </c>
      <c r="E482">
        <v>0</v>
      </c>
    </row>
    <row r="483" spans="1:5">
      <c r="A483" s="416" t="s">
        <v>6</v>
      </c>
      <c r="B483" s="416" t="s">
        <v>8</v>
      </c>
      <c r="C483" s="416" t="s">
        <v>245</v>
      </c>
      <c r="D483" s="416" t="s">
        <v>11</v>
      </c>
      <c r="E483">
        <v>0</v>
      </c>
    </row>
    <row r="484" spans="1:5">
      <c r="A484" s="416" t="s">
        <v>6</v>
      </c>
      <c r="B484" s="416" t="s">
        <v>8</v>
      </c>
      <c r="C484" s="416" t="s">
        <v>245</v>
      </c>
      <c r="D484" s="416" t="s">
        <v>12</v>
      </c>
      <c r="E484">
        <v>0</v>
      </c>
    </row>
    <row r="485" spans="1:5">
      <c r="A485" s="416" t="s">
        <v>6</v>
      </c>
      <c r="B485" s="416" t="s">
        <v>8</v>
      </c>
      <c r="C485" s="416" t="s">
        <v>245</v>
      </c>
      <c r="D485" s="416" t="s">
        <v>13</v>
      </c>
      <c r="E485">
        <v>0</v>
      </c>
    </row>
    <row r="486" spans="1:5">
      <c r="A486" s="416" t="s">
        <v>6</v>
      </c>
      <c r="B486" s="416" t="s">
        <v>8</v>
      </c>
      <c r="C486" s="416" t="s">
        <v>245</v>
      </c>
      <c r="D486" s="416" t="s">
        <v>14</v>
      </c>
      <c r="E486">
        <v>0</v>
      </c>
    </row>
    <row r="487" spans="1:5">
      <c r="A487" s="416" t="s">
        <v>6</v>
      </c>
      <c r="B487" s="416" t="s">
        <v>8</v>
      </c>
      <c r="C487" s="416" t="s">
        <v>245</v>
      </c>
      <c r="D487" s="416" t="s">
        <v>15</v>
      </c>
      <c r="E487">
        <v>0</v>
      </c>
    </row>
    <row r="488" spans="1:5">
      <c r="A488" s="416" t="s">
        <v>6</v>
      </c>
      <c r="B488" s="416" t="s">
        <v>8</v>
      </c>
      <c r="C488" s="416" t="s">
        <v>245</v>
      </c>
      <c r="D488" s="416" t="s">
        <v>16</v>
      </c>
      <c r="E488">
        <v>0</v>
      </c>
    </row>
    <row r="489" spans="1:5">
      <c r="A489" s="416" t="s">
        <v>6</v>
      </c>
      <c r="B489" s="416" t="s">
        <v>8</v>
      </c>
      <c r="C489" s="416" t="s">
        <v>245</v>
      </c>
      <c r="D489" s="416" t="s">
        <v>17</v>
      </c>
      <c r="E489">
        <v>0</v>
      </c>
    </row>
    <row r="490" spans="1:5">
      <c r="A490" s="416" t="s">
        <v>6</v>
      </c>
      <c r="B490" s="416" t="s">
        <v>8</v>
      </c>
      <c r="C490" s="416" t="s">
        <v>245</v>
      </c>
      <c r="D490" s="416" t="s">
        <v>18</v>
      </c>
      <c r="E490">
        <v>0</v>
      </c>
    </row>
    <row r="491" spans="1:5">
      <c r="A491" s="416" t="s">
        <v>6</v>
      </c>
      <c r="B491" s="416" t="s">
        <v>8</v>
      </c>
      <c r="C491" s="416" t="s">
        <v>245</v>
      </c>
      <c r="D491" s="416" t="s">
        <v>19</v>
      </c>
      <c r="E491">
        <v>0</v>
      </c>
    </row>
    <row r="492" spans="1:5">
      <c r="A492" s="416" t="s">
        <v>6</v>
      </c>
      <c r="B492" s="416" t="s">
        <v>8</v>
      </c>
      <c r="C492" s="416" t="s">
        <v>245</v>
      </c>
      <c r="D492" s="416" t="s">
        <v>20</v>
      </c>
      <c r="E492">
        <v>0</v>
      </c>
    </row>
    <row r="493" spans="1:5">
      <c r="A493" s="416" t="s">
        <v>2</v>
      </c>
      <c r="B493" s="416" t="s">
        <v>7</v>
      </c>
      <c r="C493" s="416" t="s">
        <v>245</v>
      </c>
      <c r="D493" s="416" t="s">
        <v>9</v>
      </c>
      <c r="E493">
        <v>61200</v>
      </c>
    </row>
    <row r="494" spans="1:5">
      <c r="A494" s="416" t="s">
        <v>2</v>
      </c>
      <c r="B494" s="416" t="s">
        <v>7</v>
      </c>
      <c r="C494" s="416" t="s">
        <v>245</v>
      </c>
      <c r="D494" s="416" t="s">
        <v>10</v>
      </c>
      <c r="E494">
        <v>61200</v>
      </c>
    </row>
    <row r="495" spans="1:5">
      <c r="A495" s="416" t="s">
        <v>2</v>
      </c>
      <c r="B495" s="416" t="s">
        <v>7</v>
      </c>
      <c r="C495" s="416" t="s">
        <v>245</v>
      </c>
      <c r="D495" s="416" t="s">
        <v>11</v>
      </c>
      <c r="E495">
        <v>61200</v>
      </c>
    </row>
    <row r="496" spans="1:5">
      <c r="A496" s="416" t="s">
        <v>2</v>
      </c>
      <c r="B496" s="416" t="s">
        <v>7</v>
      </c>
      <c r="C496" s="416" t="s">
        <v>245</v>
      </c>
      <c r="D496" s="416" t="s">
        <v>12</v>
      </c>
      <c r="E496">
        <v>61200</v>
      </c>
    </row>
    <row r="497" spans="1:5">
      <c r="A497" s="416" t="s">
        <v>2</v>
      </c>
      <c r="B497" s="416" t="s">
        <v>7</v>
      </c>
      <c r="C497" s="416" t="s">
        <v>245</v>
      </c>
      <c r="D497" s="416" t="s">
        <v>13</v>
      </c>
      <c r="E497">
        <v>61200</v>
      </c>
    </row>
    <row r="498" spans="1:5">
      <c r="A498" s="416" t="s">
        <v>2</v>
      </c>
      <c r="B498" s="416" t="s">
        <v>7</v>
      </c>
      <c r="C498" s="416" t="s">
        <v>245</v>
      </c>
      <c r="D498" s="416" t="s">
        <v>14</v>
      </c>
      <c r="E498">
        <v>61200</v>
      </c>
    </row>
    <row r="499" spans="1:5">
      <c r="A499" s="416" t="s">
        <v>2</v>
      </c>
      <c r="B499" s="416" t="s">
        <v>7</v>
      </c>
      <c r="C499" s="416" t="s">
        <v>245</v>
      </c>
      <c r="D499" s="416" t="s">
        <v>15</v>
      </c>
      <c r="E499">
        <v>61200</v>
      </c>
    </row>
    <row r="500" spans="1:5">
      <c r="A500" s="416" t="s">
        <v>2</v>
      </c>
      <c r="B500" s="416" t="s">
        <v>7</v>
      </c>
      <c r="C500" s="416" t="s">
        <v>245</v>
      </c>
      <c r="D500" s="416" t="s">
        <v>16</v>
      </c>
      <c r="E500">
        <v>81820</v>
      </c>
    </row>
    <row r="501" spans="1:5">
      <c r="A501" s="416" t="s">
        <v>2</v>
      </c>
      <c r="B501" s="416" t="s">
        <v>7</v>
      </c>
      <c r="C501" s="416" t="s">
        <v>245</v>
      </c>
      <c r="D501" s="416" t="s">
        <v>17</v>
      </c>
      <c r="E501">
        <v>61200</v>
      </c>
    </row>
    <row r="502" spans="1:5">
      <c r="A502" s="416" t="s">
        <v>2</v>
      </c>
      <c r="B502" s="416" t="s">
        <v>7</v>
      </c>
      <c r="C502" s="416" t="s">
        <v>245</v>
      </c>
      <c r="D502" s="416" t="s">
        <v>18</v>
      </c>
      <c r="E502">
        <v>80357</v>
      </c>
    </row>
    <row r="503" spans="1:5">
      <c r="A503" s="416" t="s">
        <v>2</v>
      </c>
      <c r="B503" s="416" t="s">
        <v>7</v>
      </c>
      <c r="C503" s="416" t="s">
        <v>245</v>
      </c>
      <c r="D503" s="416" t="s">
        <v>19</v>
      </c>
      <c r="E503">
        <v>100446</v>
      </c>
    </row>
    <row r="504" spans="1:5">
      <c r="A504" s="416" t="s">
        <v>2</v>
      </c>
      <c r="B504" s="416" t="s">
        <v>7</v>
      </c>
      <c r="C504" s="416" t="s">
        <v>245</v>
      </c>
      <c r="D504" s="416" t="s">
        <v>20</v>
      </c>
      <c r="E504">
        <v>80360</v>
      </c>
    </row>
    <row r="505" spans="1:5">
      <c r="A505" s="416" t="s">
        <v>28</v>
      </c>
      <c r="B505" s="416" t="s">
        <v>7</v>
      </c>
      <c r="C505" s="416" t="s">
        <v>245</v>
      </c>
      <c r="D505" s="416" t="s">
        <v>9</v>
      </c>
      <c r="E505">
        <v>0</v>
      </c>
    </row>
    <row r="506" spans="1:5">
      <c r="A506" s="416" t="s">
        <v>28</v>
      </c>
      <c r="B506" s="416" t="s">
        <v>7</v>
      </c>
      <c r="C506" s="416" t="s">
        <v>245</v>
      </c>
      <c r="D506" s="416" t="s">
        <v>10</v>
      </c>
      <c r="E506">
        <v>0</v>
      </c>
    </row>
    <row r="507" spans="1:5">
      <c r="A507" s="416" t="s">
        <v>28</v>
      </c>
      <c r="B507" s="416" t="s">
        <v>7</v>
      </c>
      <c r="C507" s="416" t="s">
        <v>245</v>
      </c>
      <c r="D507" s="416" t="s">
        <v>11</v>
      </c>
      <c r="E507">
        <v>0</v>
      </c>
    </row>
    <row r="508" spans="1:5">
      <c r="A508" s="416" t="s">
        <v>28</v>
      </c>
      <c r="B508" s="416" t="s">
        <v>7</v>
      </c>
      <c r="C508" s="416" t="s">
        <v>245</v>
      </c>
      <c r="D508" s="416" t="s">
        <v>12</v>
      </c>
      <c r="E508">
        <v>0</v>
      </c>
    </row>
    <row r="509" spans="1:5">
      <c r="A509" s="416" t="s">
        <v>28</v>
      </c>
      <c r="B509" s="416" t="s">
        <v>7</v>
      </c>
      <c r="C509" s="416" t="s">
        <v>245</v>
      </c>
      <c r="D509" s="416" t="s">
        <v>13</v>
      </c>
      <c r="E509">
        <v>0</v>
      </c>
    </row>
    <row r="510" spans="1:5">
      <c r="A510" s="416" t="s">
        <v>28</v>
      </c>
      <c r="B510" s="416" t="s">
        <v>7</v>
      </c>
      <c r="C510" s="416" t="s">
        <v>245</v>
      </c>
      <c r="D510" s="416" t="s">
        <v>14</v>
      </c>
      <c r="E510">
        <v>0</v>
      </c>
    </row>
    <row r="511" spans="1:5">
      <c r="A511" s="416" t="s">
        <v>28</v>
      </c>
      <c r="B511" s="416" t="s">
        <v>7</v>
      </c>
      <c r="C511" s="416" t="s">
        <v>245</v>
      </c>
      <c r="D511" s="416" t="s">
        <v>15</v>
      </c>
      <c r="E511">
        <v>0</v>
      </c>
    </row>
    <row r="512" spans="1:5">
      <c r="A512" s="416" t="s">
        <v>28</v>
      </c>
      <c r="B512" s="416" t="s">
        <v>7</v>
      </c>
      <c r="C512" s="416" t="s">
        <v>245</v>
      </c>
      <c r="D512" s="416" t="s">
        <v>16</v>
      </c>
      <c r="E512">
        <v>0</v>
      </c>
    </row>
    <row r="513" spans="1:5">
      <c r="A513" s="416" t="s">
        <v>28</v>
      </c>
      <c r="B513" s="416" t="s">
        <v>7</v>
      </c>
      <c r="C513" s="416" t="s">
        <v>245</v>
      </c>
      <c r="D513" s="416" t="s">
        <v>17</v>
      </c>
      <c r="E513">
        <v>0</v>
      </c>
    </row>
    <row r="514" spans="1:5">
      <c r="A514" s="416" t="s">
        <v>28</v>
      </c>
      <c r="B514" s="416" t="s">
        <v>7</v>
      </c>
      <c r="C514" s="416" t="s">
        <v>245</v>
      </c>
      <c r="D514" s="416" t="s">
        <v>18</v>
      </c>
      <c r="E514">
        <v>0</v>
      </c>
    </row>
    <row r="515" spans="1:5">
      <c r="A515" s="416" t="s">
        <v>28</v>
      </c>
      <c r="B515" s="416" t="s">
        <v>7</v>
      </c>
      <c r="C515" s="416" t="s">
        <v>245</v>
      </c>
      <c r="D515" s="416" t="s">
        <v>19</v>
      </c>
      <c r="E515">
        <v>0</v>
      </c>
    </row>
    <row r="516" spans="1:5">
      <c r="A516" s="416" t="s">
        <v>28</v>
      </c>
      <c r="B516" s="416" t="s">
        <v>7</v>
      </c>
      <c r="C516" s="416" t="s">
        <v>245</v>
      </c>
      <c r="D516" s="416" t="s">
        <v>20</v>
      </c>
      <c r="E516">
        <v>0</v>
      </c>
    </row>
    <row r="517" spans="1:5">
      <c r="A517" s="416" t="s">
        <v>3</v>
      </c>
      <c r="B517" s="416" t="s">
        <v>7</v>
      </c>
      <c r="C517" s="416" t="s">
        <v>245</v>
      </c>
      <c r="D517" s="416" t="s">
        <v>9</v>
      </c>
      <c r="E517">
        <v>0</v>
      </c>
    </row>
    <row r="518" spans="1:5">
      <c r="A518" s="416" t="s">
        <v>3</v>
      </c>
      <c r="B518" s="416" t="s">
        <v>7</v>
      </c>
      <c r="C518" s="416" t="s">
        <v>245</v>
      </c>
      <c r="D518" s="416" t="s">
        <v>10</v>
      </c>
      <c r="E518">
        <v>10800</v>
      </c>
    </row>
    <row r="519" spans="1:5">
      <c r="A519" s="416" t="s">
        <v>3</v>
      </c>
      <c r="B519" s="416" t="s">
        <v>7</v>
      </c>
      <c r="C519" s="416" t="s">
        <v>245</v>
      </c>
      <c r="D519" s="416" t="s">
        <v>11</v>
      </c>
      <c r="E519">
        <v>5340</v>
      </c>
    </row>
    <row r="520" spans="1:5">
      <c r="A520" s="416" t="s">
        <v>3</v>
      </c>
      <c r="B520" s="416" t="s">
        <v>7</v>
      </c>
      <c r="C520" s="416" t="s">
        <v>245</v>
      </c>
      <c r="D520" s="416" t="s">
        <v>12</v>
      </c>
      <c r="E520">
        <v>9500</v>
      </c>
    </row>
    <row r="521" spans="1:5">
      <c r="A521" s="416" t="s">
        <v>3</v>
      </c>
      <c r="B521" s="416" t="s">
        <v>7</v>
      </c>
      <c r="C521" s="416" t="s">
        <v>245</v>
      </c>
      <c r="D521" s="416" t="s">
        <v>13</v>
      </c>
      <c r="E521">
        <v>1400</v>
      </c>
    </row>
    <row r="522" spans="1:5">
      <c r="A522" s="416" t="s">
        <v>3</v>
      </c>
      <c r="B522" s="416" t="s">
        <v>7</v>
      </c>
      <c r="C522" s="416" t="s">
        <v>245</v>
      </c>
      <c r="D522" s="416" t="s">
        <v>14</v>
      </c>
      <c r="E522">
        <v>0</v>
      </c>
    </row>
    <row r="523" spans="1:5">
      <c r="A523" s="416" t="s">
        <v>3</v>
      </c>
      <c r="B523" s="416" t="s">
        <v>7</v>
      </c>
      <c r="C523" s="416" t="s">
        <v>245</v>
      </c>
      <c r="D523" s="416" t="s">
        <v>15</v>
      </c>
      <c r="E523">
        <v>6</v>
      </c>
    </row>
    <row r="524" spans="1:5">
      <c r="A524" s="416" t="s">
        <v>3</v>
      </c>
      <c r="B524" s="416" t="s">
        <v>7</v>
      </c>
      <c r="C524" s="416" t="s">
        <v>245</v>
      </c>
      <c r="D524" s="416" t="s">
        <v>16</v>
      </c>
      <c r="E524">
        <v>6.5</v>
      </c>
    </row>
    <row r="525" spans="1:5">
      <c r="A525" s="416" t="s">
        <v>3</v>
      </c>
      <c r="B525" s="416" t="s">
        <v>7</v>
      </c>
      <c r="C525" s="416" t="s">
        <v>245</v>
      </c>
      <c r="D525" s="416" t="s">
        <v>17</v>
      </c>
      <c r="E525">
        <v>2500</v>
      </c>
    </row>
    <row r="526" spans="1:5">
      <c r="A526" s="416" t="s">
        <v>3</v>
      </c>
      <c r="B526" s="416" t="s">
        <v>7</v>
      </c>
      <c r="C526" s="416" t="s">
        <v>245</v>
      </c>
      <c r="D526" s="416" t="s">
        <v>18</v>
      </c>
      <c r="E526">
        <v>0</v>
      </c>
    </row>
    <row r="527" spans="1:5">
      <c r="A527" s="416" t="s">
        <v>3</v>
      </c>
      <c r="B527" s="416" t="s">
        <v>7</v>
      </c>
      <c r="C527" s="416" t="s">
        <v>245</v>
      </c>
      <c r="D527" s="416" t="s">
        <v>19</v>
      </c>
      <c r="E527">
        <v>0</v>
      </c>
    </row>
    <row r="528" spans="1:5">
      <c r="A528" s="416" t="s">
        <v>3</v>
      </c>
      <c r="B528" s="416" t="s">
        <v>7</v>
      </c>
      <c r="C528" s="416" t="s">
        <v>245</v>
      </c>
      <c r="D528" s="416" t="s">
        <v>20</v>
      </c>
      <c r="E528">
        <v>0</v>
      </c>
    </row>
    <row r="529" spans="1:5">
      <c r="A529" s="416" t="s">
        <v>4</v>
      </c>
      <c r="B529" s="416" t="s">
        <v>7</v>
      </c>
      <c r="C529" s="416" t="s">
        <v>245</v>
      </c>
      <c r="D529" s="416" t="s">
        <v>9</v>
      </c>
      <c r="E529">
        <v>0</v>
      </c>
    </row>
    <row r="530" spans="1:5">
      <c r="A530" s="416" t="s">
        <v>4</v>
      </c>
      <c r="B530" s="416" t="s">
        <v>7</v>
      </c>
      <c r="C530" s="416" t="s">
        <v>245</v>
      </c>
      <c r="D530" s="416" t="s">
        <v>10</v>
      </c>
      <c r="E530">
        <v>200</v>
      </c>
    </row>
    <row r="531" spans="1:5">
      <c r="A531" s="416" t="s">
        <v>4</v>
      </c>
      <c r="B531" s="416" t="s">
        <v>7</v>
      </c>
      <c r="C531" s="416" t="s">
        <v>245</v>
      </c>
      <c r="D531" s="416" t="s">
        <v>11</v>
      </c>
      <c r="E531">
        <v>6360</v>
      </c>
    </row>
    <row r="532" spans="1:5">
      <c r="A532" s="416" t="s">
        <v>4</v>
      </c>
      <c r="B532" s="416" t="s">
        <v>7</v>
      </c>
      <c r="C532" s="416" t="s">
        <v>245</v>
      </c>
      <c r="D532" s="416" t="s">
        <v>12</v>
      </c>
      <c r="E532">
        <v>6930</v>
      </c>
    </row>
    <row r="533" spans="1:5">
      <c r="A533" s="416" t="s">
        <v>4</v>
      </c>
      <c r="B533" s="416" t="s">
        <v>7</v>
      </c>
      <c r="C533" s="416" t="s">
        <v>245</v>
      </c>
      <c r="D533" s="416" t="s">
        <v>13</v>
      </c>
      <c r="E533">
        <v>0</v>
      </c>
    </row>
    <row r="534" spans="1:5">
      <c r="A534" s="416" t="s">
        <v>4</v>
      </c>
      <c r="B534" s="416" t="s">
        <v>7</v>
      </c>
      <c r="C534" s="416" t="s">
        <v>245</v>
      </c>
      <c r="D534" s="416" t="s">
        <v>14</v>
      </c>
      <c r="E534">
        <v>30000</v>
      </c>
    </row>
    <row r="535" spans="1:5">
      <c r="A535" s="416" t="s">
        <v>4</v>
      </c>
      <c r="B535" s="416" t="s">
        <v>7</v>
      </c>
      <c r="C535" s="416" t="s">
        <v>245</v>
      </c>
      <c r="D535" s="416" t="s">
        <v>15</v>
      </c>
      <c r="E535">
        <v>2480</v>
      </c>
    </row>
    <row r="536" spans="1:5">
      <c r="A536" s="416" t="s">
        <v>4</v>
      </c>
      <c r="B536" s="416" t="s">
        <v>7</v>
      </c>
      <c r="C536" s="416" t="s">
        <v>245</v>
      </c>
      <c r="D536" s="416" t="s">
        <v>16</v>
      </c>
      <c r="E536">
        <v>3008.5</v>
      </c>
    </row>
    <row r="537" spans="1:5">
      <c r="A537" s="416" t="s">
        <v>4</v>
      </c>
      <c r="B537" s="416" t="s">
        <v>7</v>
      </c>
      <c r="C537" s="416" t="s">
        <v>245</v>
      </c>
      <c r="D537" s="416" t="s">
        <v>17</v>
      </c>
      <c r="E537">
        <v>4500</v>
      </c>
    </row>
    <row r="538" spans="1:5">
      <c r="A538" s="416" t="s">
        <v>4</v>
      </c>
      <c r="B538" s="416" t="s">
        <v>7</v>
      </c>
      <c r="C538" s="416" t="s">
        <v>245</v>
      </c>
      <c r="D538" s="416" t="s">
        <v>18</v>
      </c>
      <c r="E538">
        <v>0</v>
      </c>
    </row>
    <row r="539" spans="1:5">
      <c r="A539" s="416" t="s">
        <v>4</v>
      </c>
      <c r="B539" s="416" t="s">
        <v>7</v>
      </c>
      <c r="C539" s="416" t="s">
        <v>245</v>
      </c>
      <c r="D539" s="416" t="s">
        <v>19</v>
      </c>
      <c r="E539">
        <v>4000</v>
      </c>
    </row>
    <row r="540" spans="1:5">
      <c r="A540" s="416" t="s">
        <v>4</v>
      </c>
      <c r="B540" s="416" t="s">
        <v>7</v>
      </c>
      <c r="C540" s="416" t="s">
        <v>245</v>
      </c>
      <c r="D540" s="416" t="s">
        <v>20</v>
      </c>
      <c r="E540">
        <v>12010</v>
      </c>
    </row>
    <row r="541" spans="1:5">
      <c r="A541" s="416" t="s">
        <v>213</v>
      </c>
      <c r="B541" s="416" t="s">
        <v>8</v>
      </c>
      <c r="C541" s="416" t="s">
        <v>246</v>
      </c>
      <c r="D541" s="416" t="s">
        <v>9</v>
      </c>
      <c r="E541">
        <v>16000</v>
      </c>
    </row>
    <row r="542" spans="1:5">
      <c r="A542" s="416" t="s">
        <v>213</v>
      </c>
      <c r="B542" s="416" t="s">
        <v>8</v>
      </c>
      <c r="C542" s="416" t="s">
        <v>246</v>
      </c>
      <c r="D542" s="416" t="s">
        <v>10</v>
      </c>
      <c r="E542">
        <v>17000</v>
      </c>
    </row>
    <row r="543" spans="1:5">
      <c r="A543" s="416" t="s">
        <v>213</v>
      </c>
      <c r="B543" s="416" t="s">
        <v>8</v>
      </c>
      <c r="C543" s="416" t="s">
        <v>246</v>
      </c>
      <c r="D543" s="416" t="s">
        <v>11</v>
      </c>
      <c r="E543">
        <v>25000</v>
      </c>
    </row>
    <row r="544" spans="1:5">
      <c r="A544" s="416" t="s">
        <v>213</v>
      </c>
      <c r="B544" s="416" t="s">
        <v>8</v>
      </c>
      <c r="C544" s="416" t="s">
        <v>246</v>
      </c>
      <c r="D544" s="416" t="s">
        <v>12</v>
      </c>
      <c r="E544">
        <v>24000</v>
      </c>
    </row>
    <row r="545" spans="1:5">
      <c r="A545" s="416" t="s">
        <v>213</v>
      </c>
      <c r="B545" s="416" t="s">
        <v>8</v>
      </c>
      <c r="C545" s="416" t="s">
        <v>246</v>
      </c>
      <c r="D545" s="416" t="s">
        <v>13</v>
      </c>
      <c r="E545">
        <v>25000</v>
      </c>
    </row>
    <row r="546" spans="1:5">
      <c r="A546" s="416" t="s">
        <v>213</v>
      </c>
      <c r="B546" s="416" t="s">
        <v>8</v>
      </c>
      <c r="C546" s="416" t="s">
        <v>246</v>
      </c>
      <c r="D546" s="416" t="s">
        <v>14</v>
      </c>
      <c r="E546">
        <v>23000</v>
      </c>
    </row>
    <row r="547" spans="1:5">
      <c r="A547" s="416" t="s">
        <v>213</v>
      </c>
      <c r="B547" s="416" t="s">
        <v>8</v>
      </c>
      <c r="C547" s="416" t="s">
        <v>246</v>
      </c>
      <c r="D547" s="416" t="s">
        <v>15</v>
      </c>
      <c r="E547">
        <v>21130</v>
      </c>
    </row>
    <row r="548" spans="1:5">
      <c r="A548" s="416" t="s">
        <v>213</v>
      </c>
      <c r="B548" s="416" t="s">
        <v>8</v>
      </c>
      <c r="C548" s="416" t="s">
        <v>246</v>
      </c>
      <c r="D548" s="416" t="s">
        <v>16</v>
      </c>
      <c r="E548">
        <v>24400</v>
      </c>
    </row>
    <row r="549" spans="1:5">
      <c r="A549" s="416" t="s">
        <v>213</v>
      </c>
      <c r="B549" s="416" t="s">
        <v>8</v>
      </c>
      <c r="C549" s="416" t="s">
        <v>246</v>
      </c>
      <c r="D549" s="416" t="s">
        <v>17</v>
      </c>
      <c r="E549">
        <v>27000</v>
      </c>
    </row>
    <row r="550" spans="1:5">
      <c r="A550" s="416" t="s">
        <v>213</v>
      </c>
      <c r="B550" s="416" t="s">
        <v>8</v>
      </c>
      <c r="C550" s="416" t="s">
        <v>246</v>
      </c>
      <c r="D550" s="416" t="s">
        <v>18</v>
      </c>
      <c r="E550">
        <v>27000</v>
      </c>
    </row>
    <row r="551" spans="1:5">
      <c r="A551" s="416" t="s">
        <v>213</v>
      </c>
      <c r="B551" s="416" t="s">
        <v>8</v>
      </c>
      <c r="C551" s="416" t="s">
        <v>246</v>
      </c>
      <c r="D551" s="416" t="s">
        <v>19</v>
      </c>
      <c r="E551">
        <v>19250</v>
      </c>
    </row>
    <row r="552" spans="1:5">
      <c r="A552" s="416" t="s">
        <v>213</v>
      </c>
      <c r="B552" s="416" t="s">
        <v>8</v>
      </c>
      <c r="C552" s="416" t="s">
        <v>246</v>
      </c>
      <c r="D552" s="416" t="s">
        <v>20</v>
      </c>
      <c r="E552">
        <v>20440</v>
      </c>
    </row>
    <row r="553" spans="1:5">
      <c r="A553" s="416" t="s">
        <v>0</v>
      </c>
      <c r="B553" s="416" t="s">
        <v>8</v>
      </c>
      <c r="C553" s="416" t="s">
        <v>246</v>
      </c>
      <c r="D553" s="416" t="s">
        <v>9</v>
      </c>
      <c r="E553">
        <v>3000</v>
      </c>
    </row>
    <row r="554" spans="1:5">
      <c r="A554" s="416" t="s">
        <v>0</v>
      </c>
      <c r="B554" s="416" t="s">
        <v>8</v>
      </c>
      <c r="C554" s="416" t="s">
        <v>246</v>
      </c>
      <c r="D554" s="416" t="s">
        <v>10</v>
      </c>
      <c r="E554">
        <v>2000</v>
      </c>
    </row>
    <row r="555" spans="1:5">
      <c r="A555" s="416" t="s">
        <v>0</v>
      </c>
      <c r="B555" s="416" t="s">
        <v>8</v>
      </c>
      <c r="C555" s="416" t="s">
        <v>246</v>
      </c>
      <c r="D555" s="416" t="s">
        <v>11</v>
      </c>
      <c r="E555">
        <v>3000</v>
      </c>
    </row>
    <row r="556" spans="1:5">
      <c r="A556" s="416" t="s">
        <v>0</v>
      </c>
      <c r="B556" s="416" t="s">
        <v>8</v>
      </c>
      <c r="C556" s="416" t="s">
        <v>246</v>
      </c>
      <c r="D556" s="416" t="s">
        <v>12</v>
      </c>
      <c r="E556">
        <v>3000</v>
      </c>
    </row>
    <row r="557" spans="1:5">
      <c r="A557" s="416" t="s">
        <v>0</v>
      </c>
      <c r="B557" s="416" t="s">
        <v>8</v>
      </c>
      <c r="C557" s="416" t="s">
        <v>246</v>
      </c>
      <c r="D557" s="416" t="s">
        <v>13</v>
      </c>
      <c r="E557">
        <v>3000</v>
      </c>
    </row>
    <row r="558" spans="1:5">
      <c r="A558" s="416" t="s">
        <v>0</v>
      </c>
      <c r="B558" s="416" t="s">
        <v>8</v>
      </c>
      <c r="C558" s="416" t="s">
        <v>246</v>
      </c>
      <c r="D558" s="416" t="s">
        <v>14</v>
      </c>
      <c r="E558">
        <v>2000</v>
      </c>
    </row>
    <row r="559" spans="1:5">
      <c r="A559" s="416" t="s">
        <v>0</v>
      </c>
      <c r="B559" s="416" t="s">
        <v>8</v>
      </c>
      <c r="C559" s="416" t="s">
        <v>246</v>
      </c>
      <c r="D559" s="416" t="s">
        <v>15</v>
      </c>
      <c r="E559">
        <v>8080</v>
      </c>
    </row>
    <row r="560" spans="1:5">
      <c r="A560" s="416" t="s">
        <v>0</v>
      </c>
      <c r="B560" s="416" t="s">
        <v>8</v>
      </c>
      <c r="C560" s="416" t="s">
        <v>246</v>
      </c>
      <c r="D560" s="416" t="s">
        <v>16</v>
      </c>
      <c r="E560">
        <v>4800</v>
      </c>
    </row>
    <row r="561" spans="1:5">
      <c r="A561" s="416" t="s">
        <v>0</v>
      </c>
      <c r="B561" s="416" t="s">
        <v>8</v>
      </c>
      <c r="C561" s="416" t="s">
        <v>246</v>
      </c>
      <c r="D561" s="416" t="s">
        <v>17</v>
      </c>
      <c r="E561">
        <v>3800</v>
      </c>
    </row>
    <row r="562" spans="1:5">
      <c r="A562" s="416" t="s">
        <v>0</v>
      </c>
      <c r="B562" s="416" t="s">
        <v>8</v>
      </c>
      <c r="C562" s="416" t="s">
        <v>246</v>
      </c>
      <c r="D562" s="416" t="s">
        <v>18</v>
      </c>
      <c r="E562">
        <v>4400</v>
      </c>
    </row>
    <row r="563" spans="1:5">
      <c r="A563" s="416" t="s">
        <v>0</v>
      </c>
      <c r="B563" s="416" t="s">
        <v>8</v>
      </c>
      <c r="C563" s="416" t="s">
        <v>246</v>
      </c>
      <c r="D563" s="416" t="s">
        <v>19</v>
      </c>
      <c r="E563">
        <v>2500</v>
      </c>
    </row>
    <row r="564" spans="1:5">
      <c r="A564" s="416" t="s">
        <v>0</v>
      </c>
      <c r="B564" s="416" t="s">
        <v>8</v>
      </c>
      <c r="C564" s="416" t="s">
        <v>246</v>
      </c>
      <c r="D564" s="416" t="s">
        <v>20</v>
      </c>
      <c r="E564">
        <v>3200</v>
      </c>
    </row>
    <row r="565" spans="1:5">
      <c r="A565" s="416" t="s">
        <v>1</v>
      </c>
      <c r="B565" s="416" t="s">
        <v>8</v>
      </c>
      <c r="C565" s="416" t="s">
        <v>246</v>
      </c>
      <c r="D565" s="416" t="s">
        <v>9</v>
      </c>
      <c r="E565">
        <v>0</v>
      </c>
    </row>
    <row r="566" spans="1:5">
      <c r="A566" s="416" t="s">
        <v>1</v>
      </c>
      <c r="B566" s="416" t="s">
        <v>8</v>
      </c>
      <c r="C566" s="416" t="s">
        <v>246</v>
      </c>
      <c r="D566" s="416" t="s">
        <v>10</v>
      </c>
      <c r="E566">
        <v>0</v>
      </c>
    </row>
    <row r="567" spans="1:5">
      <c r="A567" s="416" t="s">
        <v>1</v>
      </c>
      <c r="B567" s="416" t="s">
        <v>8</v>
      </c>
      <c r="C567" s="416" t="s">
        <v>246</v>
      </c>
      <c r="D567" s="416" t="s">
        <v>11</v>
      </c>
      <c r="E567">
        <v>0</v>
      </c>
    </row>
    <row r="568" spans="1:5">
      <c r="A568" s="416" t="s">
        <v>1</v>
      </c>
      <c r="B568" s="416" t="s">
        <v>8</v>
      </c>
      <c r="C568" s="416" t="s">
        <v>246</v>
      </c>
      <c r="D568" s="416" t="s">
        <v>12</v>
      </c>
      <c r="E568">
        <v>0</v>
      </c>
    </row>
    <row r="569" spans="1:5">
      <c r="A569" s="416" t="s">
        <v>1</v>
      </c>
      <c r="B569" s="416" t="s">
        <v>8</v>
      </c>
      <c r="C569" s="416" t="s">
        <v>246</v>
      </c>
      <c r="D569" s="416" t="s">
        <v>13</v>
      </c>
      <c r="E569">
        <v>0</v>
      </c>
    </row>
    <row r="570" spans="1:5">
      <c r="A570" s="416" t="s">
        <v>1</v>
      </c>
      <c r="B570" s="416" t="s">
        <v>8</v>
      </c>
      <c r="C570" s="416" t="s">
        <v>246</v>
      </c>
      <c r="D570" s="416" t="s">
        <v>14</v>
      </c>
      <c r="E570">
        <v>0</v>
      </c>
    </row>
    <row r="571" spans="1:5">
      <c r="A571" s="416" t="s">
        <v>1</v>
      </c>
      <c r="B571" s="416" t="s">
        <v>8</v>
      </c>
      <c r="C571" s="416" t="s">
        <v>246</v>
      </c>
      <c r="D571" s="416" t="s">
        <v>15</v>
      </c>
      <c r="E571">
        <v>2120</v>
      </c>
    </row>
    <row r="572" spans="1:5">
      <c r="A572" s="416" t="s">
        <v>1</v>
      </c>
      <c r="B572" s="416" t="s">
        <v>8</v>
      </c>
      <c r="C572" s="416" t="s">
        <v>246</v>
      </c>
      <c r="D572" s="416" t="s">
        <v>16</v>
      </c>
      <c r="E572">
        <v>2790</v>
      </c>
    </row>
    <row r="573" spans="1:5">
      <c r="A573" s="416" t="s">
        <v>1</v>
      </c>
      <c r="B573" s="416" t="s">
        <v>8</v>
      </c>
      <c r="C573" s="416" t="s">
        <v>246</v>
      </c>
      <c r="D573" s="416" t="s">
        <v>17</v>
      </c>
      <c r="E573">
        <v>3000</v>
      </c>
    </row>
    <row r="574" spans="1:5">
      <c r="A574" s="416" t="s">
        <v>1</v>
      </c>
      <c r="B574" s="416" t="s">
        <v>8</v>
      </c>
      <c r="C574" s="416" t="s">
        <v>246</v>
      </c>
      <c r="D574" s="416" t="s">
        <v>18</v>
      </c>
      <c r="E574">
        <v>4000</v>
      </c>
    </row>
    <row r="575" spans="1:5">
      <c r="A575" s="416" t="s">
        <v>1</v>
      </c>
      <c r="B575" s="416" t="s">
        <v>8</v>
      </c>
      <c r="C575" s="416" t="s">
        <v>246</v>
      </c>
      <c r="D575" s="416" t="s">
        <v>19</v>
      </c>
      <c r="E575">
        <v>2480</v>
      </c>
    </row>
    <row r="576" spans="1:5">
      <c r="A576" s="416" t="s">
        <v>1</v>
      </c>
      <c r="B576" s="416" t="s">
        <v>8</v>
      </c>
      <c r="C576" s="416" t="s">
        <v>246</v>
      </c>
      <c r="D576" s="416" t="s">
        <v>20</v>
      </c>
      <c r="E576">
        <v>2480</v>
      </c>
    </row>
    <row r="577" spans="1:5">
      <c r="A577" s="416" t="s">
        <v>214</v>
      </c>
      <c r="B577" s="416" t="s">
        <v>8</v>
      </c>
      <c r="C577" s="416" t="s">
        <v>246</v>
      </c>
      <c r="D577" s="416" t="s">
        <v>9</v>
      </c>
      <c r="E577">
        <v>142000</v>
      </c>
    </row>
    <row r="578" spans="1:5">
      <c r="A578" s="416" t="s">
        <v>214</v>
      </c>
      <c r="B578" s="416" t="s">
        <v>8</v>
      </c>
      <c r="C578" s="416" t="s">
        <v>246</v>
      </c>
      <c r="D578" s="416" t="s">
        <v>10</v>
      </c>
      <c r="E578">
        <v>121000</v>
      </c>
    </row>
    <row r="579" spans="1:5">
      <c r="A579" s="416" t="s">
        <v>214</v>
      </c>
      <c r="B579" s="416" t="s">
        <v>8</v>
      </c>
      <c r="C579" s="416" t="s">
        <v>246</v>
      </c>
      <c r="D579" s="416" t="s">
        <v>11</v>
      </c>
      <c r="E579">
        <v>195000</v>
      </c>
    </row>
    <row r="580" spans="1:5">
      <c r="A580" s="416" t="s">
        <v>214</v>
      </c>
      <c r="B580" s="416" t="s">
        <v>8</v>
      </c>
      <c r="C580" s="416" t="s">
        <v>246</v>
      </c>
      <c r="D580" s="416" t="s">
        <v>12</v>
      </c>
      <c r="E580">
        <v>178000</v>
      </c>
    </row>
    <row r="581" spans="1:5">
      <c r="A581" s="416" t="s">
        <v>214</v>
      </c>
      <c r="B581" s="416" t="s">
        <v>8</v>
      </c>
      <c r="C581" s="416" t="s">
        <v>246</v>
      </c>
      <c r="D581" s="416" t="s">
        <v>13</v>
      </c>
      <c r="E581">
        <v>186000</v>
      </c>
    </row>
    <row r="582" spans="1:5">
      <c r="A582" s="416" t="s">
        <v>214</v>
      </c>
      <c r="B582" s="416" t="s">
        <v>8</v>
      </c>
      <c r="C582" s="416" t="s">
        <v>246</v>
      </c>
      <c r="D582" s="416" t="s">
        <v>14</v>
      </c>
      <c r="E582">
        <v>180000</v>
      </c>
    </row>
    <row r="583" spans="1:5">
      <c r="A583" s="416" t="s">
        <v>214</v>
      </c>
      <c r="B583" s="416" t="s">
        <v>8</v>
      </c>
      <c r="C583" s="416" t="s">
        <v>246</v>
      </c>
      <c r="D583" s="416" t="s">
        <v>15</v>
      </c>
      <c r="E583">
        <v>197340</v>
      </c>
    </row>
    <row r="584" spans="1:5">
      <c r="A584" s="416" t="s">
        <v>214</v>
      </c>
      <c r="B584" s="416" t="s">
        <v>8</v>
      </c>
      <c r="C584" s="416" t="s">
        <v>246</v>
      </c>
      <c r="D584" s="416" t="s">
        <v>16</v>
      </c>
      <c r="E584">
        <v>215850</v>
      </c>
    </row>
    <row r="585" spans="1:5">
      <c r="A585" s="416" t="s">
        <v>214</v>
      </c>
      <c r="B585" s="416" t="s">
        <v>8</v>
      </c>
      <c r="C585" s="416" t="s">
        <v>246</v>
      </c>
      <c r="D585" s="416" t="s">
        <v>17</v>
      </c>
      <c r="E585">
        <v>210000</v>
      </c>
    </row>
    <row r="586" spans="1:5">
      <c r="A586" s="416" t="s">
        <v>214</v>
      </c>
      <c r="B586" s="416" t="s">
        <v>8</v>
      </c>
      <c r="C586" s="416" t="s">
        <v>246</v>
      </c>
      <c r="D586" s="416" t="s">
        <v>18</v>
      </c>
      <c r="E586">
        <v>325000</v>
      </c>
    </row>
    <row r="587" spans="1:5">
      <c r="A587" s="416" t="s">
        <v>214</v>
      </c>
      <c r="B587" s="416" t="s">
        <v>8</v>
      </c>
      <c r="C587" s="416" t="s">
        <v>246</v>
      </c>
      <c r="D587" s="416" t="s">
        <v>19</v>
      </c>
      <c r="E587">
        <v>205870</v>
      </c>
    </row>
    <row r="588" spans="1:5">
      <c r="A588" s="416" t="s">
        <v>214</v>
      </c>
      <c r="B588" s="416" t="s">
        <v>8</v>
      </c>
      <c r="C588" s="416" t="s">
        <v>246</v>
      </c>
      <c r="D588" s="416" t="s">
        <v>20</v>
      </c>
      <c r="E588">
        <v>205870</v>
      </c>
    </row>
    <row r="589" spans="1:5">
      <c r="A589" s="416" t="s">
        <v>6</v>
      </c>
      <c r="B589" s="416" t="s">
        <v>8</v>
      </c>
      <c r="C589" s="416" t="s">
        <v>246</v>
      </c>
      <c r="D589" s="416" t="s">
        <v>9</v>
      </c>
      <c r="E589">
        <v>3000</v>
      </c>
    </row>
    <row r="590" spans="1:5">
      <c r="A590" s="416" t="s">
        <v>6</v>
      </c>
      <c r="B590" s="416" t="s">
        <v>8</v>
      </c>
      <c r="C590" s="416" t="s">
        <v>246</v>
      </c>
      <c r="D590" s="416" t="s">
        <v>10</v>
      </c>
      <c r="E590">
        <v>2000</v>
      </c>
    </row>
    <row r="591" spans="1:5">
      <c r="A591" s="416" t="s">
        <v>6</v>
      </c>
      <c r="B591" s="416" t="s">
        <v>8</v>
      </c>
      <c r="C591" s="416" t="s">
        <v>246</v>
      </c>
      <c r="D591" s="416" t="s">
        <v>11</v>
      </c>
      <c r="E591">
        <v>2000</v>
      </c>
    </row>
    <row r="592" spans="1:5">
      <c r="A592" s="416" t="s">
        <v>6</v>
      </c>
      <c r="B592" s="416" t="s">
        <v>8</v>
      </c>
      <c r="C592" s="416" t="s">
        <v>246</v>
      </c>
      <c r="D592" s="416" t="s">
        <v>12</v>
      </c>
      <c r="E592">
        <v>2000</v>
      </c>
    </row>
    <row r="593" spans="1:5">
      <c r="A593" s="416" t="s">
        <v>6</v>
      </c>
      <c r="B593" s="416" t="s">
        <v>8</v>
      </c>
      <c r="C593" s="416" t="s">
        <v>246</v>
      </c>
      <c r="D593" s="416" t="s">
        <v>13</v>
      </c>
      <c r="E593">
        <v>3000</v>
      </c>
    </row>
    <row r="594" spans="1:5">
      <c r="A594" s="416" t="s">
        <v>6</v>
      </c>
      <c r="B594" s="416" t="s">
        <v>8</v>
      </c>
      <c r="C594" s="416" t="s">
        <v>246</v>
      </c>
      <c r="D594" s="416" t="s">
        <v>14</v>
      </c>
      <c r="E594">
        <v>3000</v>
      </c>
    </row>
    <row r="595" spans="1:5">
      <c r="A595" s="416" t="s">
        <v>6</v>
      </c>
      <c r="B595" s="416" t="s">
        <v>8</v>
      </c>
      <c r="C595" s="416" t="s">
        <v>246</v>
      </c>
      <c r="D595" s="416" t="s">
        <v>15</v>
      </c>
      <c r="E595">
        <v>3760</v>
      </c>
    </row>
    <row r="596" spans="1:5">
      <c r="A596" s="416" t="s">
        <v>6</v>
      </c>
      <c r="B596" s="416" t="s">
        <v>8</v>
      </c>
      <c r="C596" s="416" t="s">
        <v>246</v>
      </c>
      <c r="D596" s="416" t="s">
        <v>16</v>
      </c>
      <c r="E596">
        <v>4470</v>
      </c>
    </row>
    <row r="597" spans="1:5">
      <c r="A597" s="416" t="s">
        <v>6</v>
      </c>
      <c r="B597" s="416" t="s">
        <v>8</v>
      </c>
      <c r="C597" s="416" t="s">
        <v>246</v>
      </c>
      <c r="D597" s="416" t="s">
        <v>17</v>
      </c>
      <c r="E597">
        <v>2000</v>
      </c>
    </row>
    <row r="598" spans="1:5">
      <c r="A598" s="416" t="s">
        <v>6</v>
      </c>
      <c r="B598" s="416" t="s">
        <v>8</v>
      </c>
      <c r="C598" s="416" t="s">
        <v>246</v>
      </c>
      <c r="D598" s="416" t="s">
        <v>18</v>
      </c>
      <c r="E598">
        <v>2000</v>
      </c>
    </row>
    <row r="599" spans="1:5">
      <c r="A599" s="416" t="s">
        <v>6</v>
      </c>
      <c r="B599" s="416" t="s">
        <v>8</v>
      </c>
      <c r="C599" s="416" t="s">
        <v>246</v>
      </c>
      <c r="D599" s="416" t="s">
        <v>19</v>
      </c>
      <c r="E599">
        <v>2970</v>
      </c>
    </row>
    <row r="600" spans="1:5">
      <c r="A600" s="416" t="s">
        <v>6</v>
      </c>
      <c r="B600" s="416" t="s">
        <v>8</v>
      </c>
      <c r="C600" s="416" t="s">
        <v>246</v>
      </c>
      <c r="D600" s="416" t="s">
        <v>20</v>
      </c>
      <c r="E600">
        <v>2970</v>
      </c>
    </row>
    <row r="601" spans="1:5">
      <c r="A601" s="416" t="s">
        <v>2</v>
      </c>
      <c r="B601" s="416" t="s">
        <v>7</v>
      </c>
      <c r="C601" s="416" t="s">
        <v>246</v>
      </c>
      <c r="D601" s="416" t="s">
        <v>9</v>
      </c>
      <c r="E601">
        <v>0</v>
      </c>
    </row>
    <row r="602" spans="1:5">
      <c r="A602" s="416" t="s">
        <v>2</v>
      </c>
      <c r="B602" s="416" t="s">
        <v>7</v>
      </c>
      <c r="C602" s="416" t="s">
        <v>246</v>
      </c>
      <c r="D602" s="416" t="s">
        <v>10</v>
      </c>
      <c r="E602">
        <v>0</v>
      </c>
    </row>
    <row r="603" spans="1:5">
      <c r="A603" s="416" t="s">
        <v>2</v>
      </c>
      <c r="B603" s="416" t="s">
        <v>7</v>
      </c>
      <c r="C603" s="416" t="s">
        <v>246</v>
      </c>
      <c r="D603" s="416" t="s">
        <v>11</v>
      </c>
      <c r="E603">
        <v>0</v>
      </c>
    </row>
    <row r="604" spans="1:5">
      <c r="A604" s="416" t="s">
        <v>2</v>
      </c>
      <c r="B604" s="416" t="s">
        <v>7</v>
      </c>
      <c r="C604" s="416" t="s">
        <v>246</v>
      </c>
      <c r="D604" s="416" t="s">
        <v>12</v>
      </c>
      <c r="E604">
        <v>0</v>
      </c>
    </row>
    <row r="605" spans="1:5">
      <c r="A605" s="416" t="s">
        <v>2</v>
      </c>
      <c r="B605" s="416" t="s">
        <v>7</v>
      </c>
      <c r="C605" s="416" t="s">
        <v>246</v>
      </c>
      <c r="D605" s="416" t="s">
        <v>13</v>
      </c>
      <c r="E605">
        <v>0</v>
      </c>
    </row>
    <row r="606" spans="1:5">
      <c r="A606" s="416" t="s">
        <v>2</v>
      </c>
      <c r="B606" s="416" t="s">
        <v>7</v>
      </c>
      <c r="C606" s="416" t="s">
        <v>246</v>
      </c>
      <c r="D606" s="416" t="s">
        <v>14</v>
      </c>
      <c r="E606">
        <v>0</v>
      </c>
    </row>
    <row r="607" spans="1:5">
      <c r="A607" s="416" t="s">
        <v>2</v>
      </c>
      <c r="B607" s="416" t="s">
        <v>7</v>
      </c>
      <c r="C607" s="416" t="s">
        <v>246</v>
      </c>
      <c r="D607" s="416" t="s">
        <v>15</v>
      </c>
      <c r="E607">
        <v>0</v>
      </c>
    </row>
    <row r="608" spans="1:5">
      <c r="A608" s="416" t="s">
        <v>2</v>
      </c>
      <c r="B608" s="416" t="s">
        <v>7</v>
      </c>
      <c r="C608" s="416" t="s">
        <v>246</v>
      </c>
      <c r="D608" s="416" t="s">
        <v>16</v>
      </c>
      <c r="E608">
        <v>0</v>
      </c>
    </row>
    <row r="609" spans="1:5">
      <c r="A609" s="416" t="s">
        <v>2</v>
      </c>
      <c r="B609" s="416" t="s">
        <v>7</v>
      </c>
      <c r="C609" s="416" t="s">
        <v>246</v>
      </c>
      <c r="D609" s="416" t="s">
        <v>17</v>
      </c>
      <c r="E609">
        <v>0</v>
      </c>
    </row>
    <row r="610" spans="1:5">
      <c r="A610" s="416" t="s">
        <v>2</v>
      </c>
      <c r="B610" s="416" t="s">
        <v>7</v>
      </c>
      <c r="C610" s="416" t="s">
        <v>246</v>
      </c>
      <c r="D610" s="416" t="s">
        <v>18</v>
      </c>
      <c r="E610">
        <v>0</v>
      </c>
    </row>
    <row r="611" spans="1:5">
      <c r="A611" s="416" t="s">
        <v>2</v>
      </c>
      <c r="B611" s="416" t="s">
        <v>7</v>
      </c>
      <c r="C611" s="416" t="s">
        <v>246</v>
      </c>
      <c r="D611" s="416" t="s">
        <v>19</v>
      </c>
      <c r="E611">
        <v>0</v>
      </c>
    </row>
    <row r="612" spans="1:5">
      <c r="A612" s="416" t="s">
        <v>2</v>
      </c>
      <c r="B612" s="416" t="s">
        <v>7</v>
      </c>
      <c r="C612" s="416" t="s">
        <v>246</v>
      </c>
      <c r="D612" s="416" t="s">
        <v>20</v>
      </c>
      <c r="E612">
        <v>0</v>
      </c>
    </row>
    <row r="613" spans="1:5">
      <c r="A613" s="416" t="s">
        <v>28</v>
      </c>
      <c r="B613" s="416" t="s">
        <v>7</v>
      </c>
      <c r="C613" s="416" t="s">
        <v>246</v>
      </c>
      <c r="D613" s="416" t="s">
        <v>9</v>
      </c>
      <c r="E613">
        <v>0</v>
      </c>
    </row>
    <row r="614" spans="1:5">
      <c r="A614" s="416" t="s">
        <v>28</v>
      </c>
      <c r="B614" s="416" t="s">
        <v>7</v>
      </c>
      <c r="C614" s="416" t="s">
        <v>246</v>
      </c>
      <c r="D614" s="416" t="s">
        <v>10</v>
      </c>
      <c r="E614">
        <v>0</v>
      </c>
    </row>
    <row r="615" spans="1:5">
      <c r="A615" s="416" t="s">
        <v>28</v>
      </c>
      <c r="B615" s="416" t="s">
        <v>7</v>
      </c>
      <c r="C615" s="416" t="s">
        <v>246</v>
      </c>
      <c r="D615" s="416" t="s">
        <v>11</v>
      </c>
      <c r="E615">
        <v>0</v>
      </c>
    </row>
    <row r="616" spans="1:5">
      <c r="A616" s="416" t="s">
        <v>28</v>
      </c>
      <c r="B616" s="416" t="s">
        <v>7</v>
      </c>
      <c r="C616" s="416" t="s">
        <v>246</v>
      </c>
      <c r="D616" s="416" t="s">
        <v>12</v>
      </c>
      <c r="E616">
        <v>0</v>
      </c>
    </row>
    <row r="617" spans="1:5">
      <c r="A617" s="416" t="s">
        <v>28</v>
      </c>
      <c r="B617" s="416" t="s">
        <v>7</v>
      </c>
      <c r="C617" s="416" t="s">
        <v>246</v>
      </c>
      <c r="D617" s="416" t="s">
        <v>13</v>
      </c>
      <c r="E617">
        <v>0</v>
      </c>
    </row>
    <row r="618" spans="1:5">
      <c r="A618" s="416" t="s">
        <v>28</v>
      </c>
      <c r="B618" s="416" t="s">
        <v>7</v>
      </c>
      <c r="C618" s="416" t="s">
        <v>246</v>
      </c>
      <c r="D618" s="416" t="s">
        <v>14</v>
      </c>
      <c r="E618">
        <v>0</v>
      </c>
    </row>
    <row r="619" spans="1:5">
      <c r="A619" s="416" t="s">
        <v>28</v>
      </c>
      <c r="B619" s="416" t="s">
        <v>7</v>
      </c>
      <c r="C619" s="416" t="s">
        <v>246</v>
      </c>
      <c r="D619" s="416" t="s">
        <v>15</v>
      </c>
      <c r="E619">
        <v>0</v>
      </c>
    </row>
    <row r="620" spans="1:5">
      <c r="A620" s="416" t="s">
        <v>28</v>
      </c>
      <c r="B620" s="416" t="s">
        <v>7</v>
      </c>
      <c r="C620" s="416" t="s">
        <v>246</v>
      </c>
      <c r="D620" s="416" t="s">
        <v>16</v>
      </c>
      <c r="E620">
        <v>0</v>
      </c>
    </row>
    <row r="621" spans="1:5">
      <c r="A621" s="416" t="s">
        <v>28</v>
      </c>
      <c r="B621" s="416" t="s">
        <v>7</v>
      </c>
      <c r="C621" s="416" t="s">
        <v>246</v>
      </c>
      <c r="D621" s="416" t="s">
        <v>17</v>
      </c>
      <c r="E621">
        <v>0</v>
      </c>
    </row>
    <row r="622" spans="1:5">
      <c r="A622" s="416" t="s">
        <v>28</v>
      </c>
      <c r="B622" s="416" t="s">
        <v>7</v>
      </c>
      <c r="C622" s="416" t="s">
        <v>246</v>
      </c>
      <c r="D622" s="416" t="s">
        <v>18</v>
      </c>
      <c r="E622">
        <v>0</v>
      </c>
    </row>
    <row r="623" spans="1:5">
      <c r="A623" s="416" t="s">
        <v>28</v>
      </c>
      <c r="B623" s="416" t="s">
        <v>7</v>
      </c>
      <c r="C623" s="416" t="s">
        <v>246</v>
      </c>
      <c r="D623" s="416" t="s">
        <v>19</v>
      </c>
      <c r="E623">
        <v>0</v>
      </c>
    </row>
    <row r="624" spans="1:5">
      <c r="A624" s="416" t="s">
        <v>28</v>
      </c>
      <c r="B624" s="416" t="s">
        <v>7</v>
      </c>
      <c r="C624" s="416" t="s">
        <v>246</v>
      </c>
      <c r="D624" s="416" t="s">
        <v>20</v>
      </c>
      <c r="E624">
        <v>0</v>
      </c>
    </row>
    <row r="625" spans="1:5">
      <c r="A625" s="416" t="s">
        <v>3</v>
      </c>
      <c r="B625" s="416" t="s">
        <v>7</v>
      </c>
      <c r="C625" s="416" t="s">
        <v>246</v>
      </c>
      <c r="D625" s="416" t="s">
        <v>9</v>
      </c>
      <c r="E625">
        <v>355000</v>
      </c>
    </row>
    <row r="626" spans="1:5">
      <c r="A626" s="416" t="s">
        <v>3</v>
      </c>
      <c r="B626" s="416" t="s">
        <v>7</v>
      </c>
      <c r="C626" s="416" t="s">
        <v>246</v>
      </c>
      <c r="D626" s="416" t="s">
        <v>10</v>
      </c>
      <c r="E626">
        <v>284000</v>
      </c>
    </row>
    <row r="627" spans="1:5">
      <c r="A627" s="416" t="s">
        <v>3</v>
      </c>
      <c r="B627" s="416" t="s">
        <v>7</v>
      </c>
      <c r="C627" s="416" t="s">
        <v>246</v>
      </c>
      <c r="D627" s="416" t="s">
        <v>11</v>
      </c>
      <c r="E627">
        <v>275000</v>
      </c>
    </row>
    <row r="628" spans="1:5">
      <c r="A628" s="416" t="s">
        <v>3</v>
      </c>
      <c r="B628" s="416" t="s">
        <v>7</v>
      </c>
      <c r="C628" s="416" t="s">
        <v>246</v>
      </c>
      <c r="D628" s="416" t="s">
        <v>12</v>
      </c>
      <c r="E628">
        <v>340000</v>
      </c>
    </row>
    <row r="629" spans="1:5">
      <c r="A629" s="416" t="s">
        <v>3</v>
      </c>
      <c r="B629" s="416" t="s">
        <v>7</v>
      </c>
      <c r="C629" s="416" t="s">
        <v>246</v>
      </c>
      <c r="D629" s="416" t="s">
        <v>13</v>
      </c>
      <c r="E629">
        <v>352000</v>
      </c>
    </row>
    <row r="630" spans="1:5">
      <c r="A630" s="416" t="s">
        <v>3</v>
      </c>
      <c r="B630" s="416" t="s">
        <v>7</v>
      </c>
      <c r="C630" s="416" t="s">
        <v>246</v>
      </c>
      <c r="D630" s="416" t="s">
        <v>14</v>
      </c>
      <c r="E630">
        <v>430000</v>
      </c>
    </row>
    <row r="631" spans="1:5">
      <c r="A631" s="416" t="s">
        <v>3</v>
      </c>
      <c r="B631" s="416" t="s">
        <v>7</v>
      </c>
      <c r="C631" s="416" t="s">
        <v>246</v>
      </c>
      <c r="D631" s="416" t="s">
        <v>15</v>
      </c>
      <c r="E631">
        <v>483030</v>
      </c>
    </row>
    <row r="632" spans="1:5">
      <c r="A632" s="416" t="s">
        <v>3</v>
      </c>
      <c r="B632" s="416" t="s">
        <v>7</v>
      </c>
      <c r="C632" s="416" t="s">
        <v>246</v>
      </c>
      <c r="D632" s="416" t="s">
        <v>16</v>
      </c>
      <c r="E632">
        <v>405040</v>
      </c>
    </row>
    <row r="633" spans="1:5">
      <c r="A633" s="416" t="s">
        <v>3</v>
      </c>
      <c r="B633" s="416" t="s">
        <v>7</v>
      </c>
      <c r="C633" s="416" t="s">
        <v>246</v>
      </c>
      <c r="D633" s="416" t="s">
        <v>17</v>
      </c>
      <c r="E633">
        <v>428000</v>
      </c>
    </row>
    <row r="634" spans="1:5">
      <c r="A634" s="416" t="s">
        <v>3</v>
      </c>
      <c r="B634" s="416" t="s">
        <v>7</v>
      </c>
      <c r="C634" s="416" t="s">
        <v>246</v>
      </c>
      <c r="D634" s="416" t="s">
        <v>18</v>
      </c>
      <c r="E634">
        <v>419000</v>
      </c>
    </row>
    <row r="635" spans="1:5">
      <c r="A635" s="416" t="s">
        <v>3</v>
      </c>
      <c r="B635" s="416" t="s">
        <v>7</v>
      </c>
      <c r="C635" s="416" t="s">
        <v>246</v>
      </c>
      <c r="D635" s="416" t="s">
        <v>19</v>
      </c>
      <c r="E635">
        <v>442960</v>
      </c>
    </row>
    <row r="636" spans="1:5">
      <c r="A636" s="416" t="s">
        <v>3</v>
      </c>
      <c r="B636" s="416" t="s">
        <v>7</v>
      </c>
      <c r="C636" s="416" t="s">
        <v>246</v>
      </c>
      <c r="D636" s="416" t="s">
        <v>20</v>
      </c>
      <c r="E636">
        <v>543480</v>
      </c>
    </row>
    <row r="637" spans="1:5">
      <c r="A637" s="416" t="s">
        <v>4</v>
      </c>
      <c r="B637" s="416" t="s">
        <v>7</v>
      </c>
      <c r="C637" s="416" t="s">
        <v>246</v>
      </c>
      <c r="D637" s="416" t="s">
        <v>9</v>
      </c>
      <c r="E637">
        <v>0</v>
      </c>
    </row>
    <row r="638" spans="1:5">
      <c r="A638" s="416" t="s">
        <v>4</v>
      </c>
      <c r="B638" s="416" t="s">
        <v>7</v>
      </c>
      <c r="C638" s="416" t="s">
        <v>246</v>
      </c>
      <c r="D638" s="416" t="s">
        <v>10</v>
      </c>
      <c r="E638">
        <v>0</v>
      </c>
    </row>
    <row r="639" spans="1:5">
      <c r="A639" s="416" t="s">
        <v>4</v>
      </c>
      <c r="B639" s="416" t="s">
        <v>7</v>
      </c>
      <c r="C639" s="416" t="s">
        <v>246</v>
      </c>
      <c r="D639" s="416" t="s">
        <v>11</v>
      </c>
      <c r="E639">
        <v>0</v>
      </c>
    </row>
    <row r="640" spans="1:5">
      <c r="A640" s="416" t="s">
        <v>4</v>
      </c>
      <c r="B640" s="416" t="s">
        <v>7</v>
      </c>
      <c r="C640" s="416" t="s">
        <v>246</v>
      </c>
      <c r="D640" s="416" t="s">
        <v>12</v>
      </c>
      <c r="E640">
        <v>0</v>
      </c>
    </row>
    <row r="641" spans="1:5">
      <c r="A641" s="416" t="s">
        <v>4</v>
      </c>
      <c r="B641" s="416" t="s">
        <v>7</v>
      </c>
      <c r="C641" s="416" t="s">
        <v>246</v>
      </c>
      <c r="D641" s="416" t="s">
        <v>13</v>
      </c>
      <c r="E641">
        <v>0</v>
      </c>
    </row>
    <row r="642" spans="1:5">
      <c r="A642" s="416" t="s">
        <v>4</v>
      </c>
      <c r="B642" s="416" t="s">
        <v>7</v>
      </c>
      <c r="C642" s="416" t="s">
        <v>246</v>
      </c>
      <c r="D642" s="416" t="s">
        <v>14</v>
      </c>
      <c r="E642">
        <v>0</v>
      </c>
    </row>
    <row r="643" spans="1:5">
      <c r="A643" s="416" t="s">
        <v>4</v>
      </c>
      <c r="B643" s="416" t="s">
        <v>7</v>
      </c>
      <c r="C643" s="416" t="s">
        <v>246</v>
      </c>
      <c r="D643" s="416" t="s">
        <v>15</v>
      </c>
      <c r="E643">
        <v>0</v>
      </c>
    </row>
    <row r="644" spans="1:5">
      <c r="A644" s="416" t="s">
        <v>4</v>
      </c>
      <c r="B644" s="416" t="s">
        <v>7</v>
      </c>
      <c r="C644" s="416" t="s">
        <v>246</v>
      </c>
      <c r="D644" s="416" t="s">
        <v>16</v>
      </c>
      <c r="E644">
        <v>0</v>
      </c>
    </row>
    <row r="645" spans="1:5">
      <c r="A645" s="416" t="s">
        <v>4</v>
      </c>
      <c r="B645" s="416" t="s">
        <v>7</v>
      </c>
      <c r="C645" s="416" t="s">
        <v>246</v>
      </c>
      <c r="D645" s="416" t="s">
        <v>17</v>
      </c>
      <c r="E645">
        <v>0</v>
      </c>
    </row>
    <row r="646" spans="1:5">
      <c r="A646" s="416" t="s">
        <v>4</v>
      </c>
      <c r="B646" s="416" t="s">
        <v>7</v>
      </c>
      <c r="C646" s="416" t="s">
        <v>246</v>
      </c>
      <c r="D646" s="416" t="s">
        <v>18</v>
      </c>
      <c r="E646">
        <v>0</v>
      </c>
    </row>
    <row r="647" spans="1:5">
      <c r="A647" s="416" t="s">
        <v>4</v>
      </c>
      <c r="B647" s="416" t="s">
        <v>7</v>
      </c>
      <c r="C647" s="416" t="s">
        <v>246</v>
      </c>
      <c r="D647" s="416" t="s">
        <v>19</v>
      </c>
      <c r="E647">
        <v>0</v>
      </c>
    </row>
    <row r="648" spans="1:5">
      <c r="A648" s="416" t="s">
        <v>4</v>
      </c>
      <c r="B648" s="416" t="s">
        <v>7</v>
      </c>
      <c r="C648" s="416" t="s">
        <v>246</v>
      </c>
      <c r="D648" s="416" t="s">
        <v>20</v>
      </c>
      <c r="E648">
        <v>0</v>
      </c>
    </row>
    <row r="649" spans="1:5">
      <c r="A649" s="416" t="s">
        <v>213</v>
      </c>
      <c r="B649" s="416" t="s">
        <v>8</v>
      </c>
      <c r="C649" s="416" t="s">
        <v>247</v>
      </c>
      <c r="D649" s="416" t="s">
        <v>9</v>
      </c>
      <c r="E649">
        <v>0</v>
      </c>
    </row>
    <row r="650" spans="1:5">
      <c r="A650" s="416" t="s">
        <v>213</v>
      </c>
      <c r="B650" s="416" t="s">
        <v>8</v>
      </c>
      <c r="C650" s="416" t="s">
        <v>247</v>
      </c>
      <c r="D650" s="416" t="s">
        <v>10</v>
      </c>
      <c r="E650">
        <v>0</v>
      </c>
    </row>
    <row r="651" spans="1:5">
      <c r="A651" s="416" t="s">
        <v>213</v>
      </c>
      <c r="B651" s="416" t="s">
        <v>8</v>
      </c>
      <c r="C651" s="416" t="s">
        <v>247</v>
      </c>
      <c r="D651" s="416" t="s">
        <v>11</v>
      </c>
      <c r="E651">
        <v>0</v>
      </c>
    </row>
    <row r="652" spans="1:5">
      <c r="A652" s="416" t="s">
        <v>213</v>
      </c>
      <c r="B652" s="416" t="s">
        <v>8</v>
      </c>
      <c r="C652" s="416" t="s">
        <v>247</v>
      </c>
      <c r="D652" s="416" t="s">
        <v>12</v>
      </c>
      <c r="E652">
        <v>0</v>
      </c>
    </row>
    <row r="653" spans="1:5">
      <c r="A653" s="416" t="s">
        <v>213</v>
      </c>
      <c r="B653" s="416" t="s">
        <v>8</v>
      </c>
      <c r="C653" s="416" t="s">
        <v>247</v>
      </c>
      <c r="D653" s="416" t="s">
        <v>13</v>
      </c>
      <c r="E653">
        <v>0</v>
      </c>
    </row>
    <row r="654" spans="1:5">
      <c r="A654" s="416" t="s">
        <v>213</v>
      </c>
      <c r="B654" s="416" t="s">
        <v>8</v>
      </c>
      <c r="C654" s="416" t="s">
        <v>247</v>
      </c>
      <c r="D654" s="416" t="s">
        <v>14</v>
      </c>
      <c r="E654">
        <v>0</v>
      </c>
    </row>
    <row r="655" spans="1:5">
      <c r="A655" s="416" t="s">
        <v>213</v>
      </c>
      <c r="B655" s="416" t="s">
        <v>8</v>
      </c>
      <c r="C655" s="416" t="s">
        <v>247</v>
      </c>
      <c r="D655" s="416" t="s">
        <v>15</v>
      </c>
      <c r="E655">
        <v>0</v>
      </c>
    </row>
    <row r="656" spans="1:5">
      <c r="A656" s="416" t="s">
        <v>213</v>
      </c>
      <c r="B656" s="416" t="s">
        <v>8</v>
      </c>
      <c r="C656" s="416" t="s">
        <v>247</v>
      </c>
      <c r="D656" s="416" t="s">
        <v>16</v>
      </c>
      <c r="E656">
        <v>0</v>
      </c>
    </row>
    <row r="657" spans="1:5">
      <c r="A657" s="416" t="s">
        <v>213</v>
      </c>
      <c r="B657" s="416" t="s">
        <v>8</v>
      </c>
      <c r="C657" s="416" t="s">
        <v>247</v>
      </c>
      <c r="D657" s="416" t="s">
        <v>17</v>
      </c>
      <c r="E657">
        <v>0</v>
      </c>
    </row>
    <row r="658" spans="1:5">
      <c r="A658" s="416" t="s">
        <v>213</v>
      </c>
      <c r="B658" s="416" t="s">
        <v>8</v>
      </c>
      <c r="C658" s="416" t="s">
        <v>247</v>
      </c>
      <c r="D658" s="416" t="s">
        <v>18</v>
      </c>
      <c r="E658">
        <v>0</v>
      </c>
    </row>
    <row r="659" spans="1:5">
      <c r="A659" s="416" t="s">
        <v>213</v>
      </c>
      <c r="B659" s="416" t="s">
        <v>8</v>
      </c>
      <c r="C659" s="416" t="s">
        <v>247</v>
      </c>
      <c r="D659" s="416" t="s">
        <v>19</v>
      </c>
      <c r="E659">
        <v>0</v>
      </c>
    </row>
    <row r="660" spans="1:5">
      <c r="A660" s="416" t="s">
        <v>213</v>
      </c>
      <c r="B660" s="416" t="s">
        <v>8</v>
      </c>
      <c r="C660" s="416" t="s">
        <v>247</v>
      </c>
      <c r="D660" s="416" t="s">
        <v>20</v>
      </c>
      <c r="E660">
        <v>0</v>
      </c>
    </row>
    <row r="661" spans="1:5">
      <c r="A661" s="416" t="s">
        <v>0</v>
      </c>
      <c r="B661" s="416" t="s">
        <v>8</v>
      </c>
      <c r="C661" s="416" t="s">
        <v>247</v>
      </c>
      <c r="D661" s="416" t="s">
        <v>9</v>
      </c>
      <c r="E661">
        <v>0</v>
      </c>
    </row>
    <row r="662" spans="1:5">
      <c r="A662" s="416" t="s">
        <v>0</v>
      </c>
      <c r="B662" s="416" t="s">
        <v>8</v>
      </c>
      <c r="C662" s="416" t="s">
        <v>247</v>
      </c>
      <c r="D662" s="416" t="s">
        <v>10</v>
      </c>
      <c r="E662">
        <v>0</v>
      </c>
    </row>
    <row r="663" spans="1:5">
      <c r="A663" s="416" t="s">
        <v>0</v>
      </c>
      <c r="B663" s="416" t="s">
        <v>8</v>
      </c>
      <c r="C663" s="416" t="s">
        <v>247</v>
      </c>
      <c r="D663" s="416" t="s">
        <v>11</v>
      </c>
      <c r="E663">
        <v>0</v>
      </c>
    </row>
    <row r="664" spans="1:5">
      <c r="A664" s="416" t="s">
        <v>0</v>
      </c>
      <c r="B664" s="416" t="s">
        <v>8</v>
      </c>
      <c r="C664" s="416" t="s">
        <v>247</v>
      </c>
      <c r="D664" s="416" t="s">
        <v>12</v>
      </c>
      <c r="E664">
        <v>0</v>
      </c>
    </row>
    <row r="665" spans="1:5">
      <c r="A665" s="416" t="s">
        <v>0</v>
      </c>
      <c r="B665" s="416" t="s">
        <v>8</v>
      </c>
      <c r="C665" s="416" t="s">
        <v>247</v>
      </c>
      <c r="D665" s="416" t="s">
        <v>13</v>
      </c>
      <c r="E665">
        <v>0</v>
      </c>
    </row>
    <row r="666" spans="1:5">
      <c r="A666" s="416" t="s">
        <v>0</v>
      </c>
      <c r="B666" s="416" t="s">
        <v>8</v>
      </c>
      <c r="C666" s="416" t="s">
        <v>247</v>
      </c>
      <c r="D666" s="416" t="s">
        <v>14</v>
      </c>
      <c r="E666">
        <v>0</v>
      </c>
    </row>
    <row r="667" spans="1:5">
      <c r="A667" s="416" t="s">
        <v>0</v>
      </c>
      <c r="B667" s="416" t="s">
        <v>8</v>
      </c>
      <c r="C667" s="416" t="s">
        <v>247</v>
      </c>
      <c r="D667" s="416" t="s">
        <v>15</v>
      </c>
      <c r="E667">
        <v>0</v>
      </c>
    </row>
    <row r="668" spans="1:5">
      <c r="A668" s="416" t="s">
        <v>0</v>
      </c>
      <c r="B668" s="416" t="s">
        <v>8</v>
      </c>
      <c r="C668" s="416" t="s">
        <v>247</v>
      </c>
      <c r="D668" s="416" t="s">
        <v>16</v>
      </c>
      <c r="E668">
        <v>0</v>
      </c>
    </row>
    <row r="669" spans="1:5">
      <c r="A669" s="416" t="s">
        <v>0</v>
      </c>
      <c r="B669" s="416" t="s">
        <v>8</v>
      </c>
      <c r="C669" s="416" t="s">
        <v>247</v>
      </c>
      <c r="D669" s="416" t="s">
        <v>17</v>
      </c>
      <c r="E669">
        <v>0</v>
      </c>
    </row>
    <row r="670" spans="1:5">
      <c r="A670" s="416" t="s">
        <v>0</v>
      </c>
      <c r="B670" s="416" t="s">
        <v>8</v>
      </c>
      <c r="C670" s="416" t="s">
        <v>247</v>
      </c>
      <c r="D670" s="416" t="s">
        <v>18</v>
      </c>
      <c r="E670">
        <v>0</v>
      </c>
    </row>
    <row r="671" spans="1:5">
      <c r="A671" s="416" t="s">
        <v>0</v>
      </c>
      <c r="B671" s="416" t="s">
        <v>8</v>
      </c>
      <c r="C671" s="416" t="s">
        <v>247</v>
      </c>
      <c r="D671" s="416" t="s">
        <v>19</v>
      </c>
      <c r="E671">
        <v>0</v>
      </c>
    </row>
    <row r="672" spans="1:5">
      <c r="A672" s="416" t="s">
        <v>0</v>
      </c>
      <c r="B672" s="416" t="s">
        <v>8</v>
      </c>
      <c r="C672" s="416" t="s">
        <v>247</v>
      </c>
      <c r="D672" s="416" t="s">
        <v>20</v>
      </c>
      <c r="E672">
        <v>0</v>
      </c>
    </row>
    <row r="673" spans="1:5">
      <c r="A673" s="416" t="s">
        <v>1</v>
      </c>
      <c r="B673" s="416" t="s">
        <v>8</v>
      </c>
      <c r="C673" s="416" t="s">
        <v>247</v>
      </c>
      <c r="D673" s="416" t="s">
        <v>9</v>
      </c>
      <c r="E673">
        <v>0</v>
      </c>
    </row>
    <row r="674" spans="1:5">
      <c r="A674" s="416" t="s">
        <v>1</v>
      </c>
      <c r="B674" s="416" t="s">
        <v>8</v>
      </c>
      <c r="C674" s="416" t="s">
        <v>247</v>
      </c>
      <c r="D674" s="416" t="s">
        <v>10</v>
      </c>
      <c r="E674">
        <v>0</v>
      </c>
    </row>
    <row r="675" spans="1:5">
      <c r="A675" s="416" t="s">
        <v>1</v>
      </c>
      <c r="B675" s="416" t="s">
        <v>8</v>
      </c>
      <c r="C675" s="416" t="s">
        <v>247</v>
      </c>
      <c r="D675" s="416" t="s">
        <v>11</v>
      </c>
      <c r="E675">
        <v>0</v>
      </c>
    </row>
    <row r="676" spans="1:5">
      <c r="A676" s="416" t="s">
        <v>1</v>
      </c>
      <c r="B676" s="416" t="s">
        <v>8</v>
      </c>
      <c r="C676" s="416" t="s">
        <v>247</v>
      </c>
      <c r="D676" s="416" t="s">
        <v>12</v>
      </c>
      <c r="E676">
        <v>0</v>
      </c>
    </row>
    <row r="677" spans="1:5">
      <c r="A677" s="416" t="s">
        <v>1</v>
      </c>
      <c r="B677" s="416" t="s">
        <v>8</v>
      </c>
      <c r="C677" s="416" t="s">
        <v>247</v>
      </c>
      <c r="D677" s="416" t="s">
        <v>13</v>
      </c>
      <c r="E677">
        <v>0</v>
      </c>
    </row>
    <row r="678" spans="1:5">
      <c r="A678" s="416" t="s">
        <v>1</v>
      </c>
      <c r="B678" s="416" t="s">
        <v>8</v>
      </c>
      <c r="C678" s="416" t="s">
        <v>247</v>
      </c>
      <c r="D678" s="416" t="s">
        <v>14</v>
      </c>
      <c r="E678">
        <v>0</v>
      </c>
    </row>
    <row r="679" spans="1:5">
      <c r="A679" s="416" t="s">
        <v>1</v>
      </c>
      <c r="B679" s="416" t="s">
        <v>8</v>
      </c>
      <c r="C679" s="416" t="s">
        <v>247</v>
      </c>
      <c r="D679" s="416" t="s">
        <v>15</v>
      </c>
      <c r="E679">
        <v>0</v>
      </c>
    </row>
    <row r="680" spans="1:5">
      <c r="A680" s="416" t="s">
        <v>1</v>
      </c>
      <c r="B680" s="416" t="s">
        <v>8</v>
      </c>
      <c r="C680" s="416" t="s">
        <v>247</v>
      </c>
      <c r="D680" s="416" t="s">
        <v>16</v>
      </c>
      <c r="E680">
        <v>0</v>
      </c>
    </row>
    <row r="681" spans="1:5">
      <c r="A681" s="416" t="s">
        <v>1</v>
      </c>
      <c r="B681" s="416" t="s">
        <v>8</v>
      </c>
      <c r="C681" s="416" t="s">
        <v>247</v>
      </c>
      <c r="D681" s="416" t="s">
        <v>17</v>
      </c>
      <c r="E681">
        <v>0</v>
      </c>
    </row>
    <row r="682" spans="1:5">
      <c r="A682" s="416" t="s">
        <v>1</v>
      </c>
      <c r="B682" s="416" t="s">
        <v>8</v>
      </c>
      <c r="C682" s="416" t="s">
        <v>247</v>
      </c>
      <c r="D682" s="416" t="s">
        <v>18</v>
      </c>
      <c r="E682">
        <v>0</v>
      </c>
    </row>
    <row r="683" spans="1:5">
      <c r="A683" s="416" t="s">
        <v>1</v>
      </c>
      <c r="B683" s="416" t="s">
        <v>8</v>
      </c>
      <c r="C683" s="416" t="s">
        <v>247</v>
      </c>
      <c r="D683" s="416" t="s">
        <v>19</v>
      </c>
      <c r="E683">
        <v>0</v>
      </c>
    </row>
    <row r="684" spans="1:5">
      <c r="A684" s="416" t="s">
        <v>1</v>
      </c>
      <c r="B684" s="416" t="s">
        <v>8</v>
      </c>
      <c r="C684" s="416" t="s">
        <v>247</v>
      </c>
      <c r="D684" s="416" t="s">
        <v>20</v>
      </c>
      <c r="E684">
        <v>0</v>
      </c>
    </row>
    <row r="685" spans="1:5">
      <c r="A685" s="416" t="s">
        <v>5</v>
      </c>
      <c r="B685" s="416" t="s">
        <v>8</v>
      </c>
      <c r="C685" s="416" t="s">
        <v>247</v>
      </c>
      <c r="D685" s="416" t="s">
        <v>9</v>
      </c>
      <c r="E685">
        <v>0</v>
      </c>
    </row>
    <row r="686" spans="1:5">
      <c r="A686" s="416" t="s">
        <v>5</v>
      </c>
      <c r="B686" s="416" t="s">
        <v>8</v>
      </c>
      <c r="C686" s="416" t="s">
        <v>247</v>
      </c>
      <c r="D686" s="416" t="s">
        <v>10</v>
      </c>
      <c r="E686">
        <v>0</v>
      </c>
    </row>
    <row r="687" spans="1:5">
      <c r="A687" s="416" t="s">
        <v>5</v>
      </c>
      <c r="B687" s="416" t="s">
        <v>8</v>
      </c>
      <c r="C687" s="416" t="s">
        <v>247</v>
      </c>
      <c r="D687" s="416" t="s">
        <v>11</v>
      </c>
      <c r="E687">
        <v>0</v>
      </c>
    </row>
    <row r="688" spans="1:5">
      <c r="A688" s="416" t="s">
        <v>5</v>
      </c>
      <c r="B688" s="416" t="s">
        <v>8</v>
      </c>
      <c r="C688" s="416" t="s">
        <v>247</v>
      </c>
      <c r="D688" s="416" t="s">
        <v>12</v>
      </c>
      <c r="E688">
        <v>0</v>
      </c>
    </row>
    <row r="689" spans="1:5">
      <c r="A689" s="416" t="s">
        <v>5</v>
      </c>
      <c r="B689" s="416" t="s">
        <v>8</v>
      </c>
      <c r="C689" s="416" t="s">
        <v>247</v>
      </c>
      <c r="D689" s="416" t="s">
        <v>13</v>
      </c>
      <c r="E689">
        <v>0</v>
      </c>
    </row>
    <row r="690" spans="1:5">
      <c r="A690" s="416" t="s">
        <v>5</v>
      </c>
      <c r="B690" s="416" t="s">
        <v>8</v>
      </c>
      <c r="C690" s="416" t="s">
        <v>247</v>
      </c>
      <c r="D690" s="416" t="s">
        <v>14</v>
      </c>
      <c r="E690">
        <v>0</v>
      </c>
    </row>
    <row r="691" spans="1:5">
      <c r="A691" s="416" t="s">
        <v>5</v>
      </c>
      <c r="B691" s="416" t="s">
        <v>8</v>
      </c>
      <c r="C691" s="416" t="s">
        <v>247</v>
      </c>
      <c r="D691" s="416" t="s">
        <v>15</v>
      </c>
      <c r="E691">
        <v>0</v>
      </c>
    </row>
    <row r="692" spans="1:5">
      <c r="A692" s="416" t="s">
        <v>5</v>
      </c>
      <c r="B692" s="416" t="s">
        <v>8</v>
      </c>
      <c r="C692" s="416" t="s">
        <v>247</v>
      </c>
      <c r="D692" s="416" t="s">
        <v>16</v>
      </c>
      <c r="E692">
        <v>0</v>
      </c>
    </row>
    <row r="693" spans="1:5">
      <c r="A693" s="416" t="s">
        <v>5</v>
      </c>
      <c r="B693" s="416" t="s">
        <v>8</v>
      </c>
      <c r="C693" s="416" t="s">
        <v>247</v>
      </c>
      <c r="D693" s="416" t="s">
        <v>17</v>
      </c>
      <c r="E693">
        <v>0</v>
      </c>
    </row>
    <row r="694" spans="1:5">
      <c r="A694" s="416" t="s">
        <v>5</v>
      </c>
      <c r="B694" s="416" t="s">
        <v>8</v>
      </c>
      <c r="C694" s="416" t="s">
        <v>247</v>
      </c>
      <c r="D694" s="416" t="s">
        <v>18</v>
      </c>
      <c r="E694">
        <v>0</v>
      </c>
    </row>
    <row r="695" spans="1:5">
      <c r="A695" s="416" t="s">
        <v>5</v>
      </c>
      <c r="B695" s="416" t="s">
        <v>8</v>
      </c>
      <c r="C695" s="416" t="s">
        <v>247</v>
      </c>
      <c r="D695" s="416" t="s">
        <v>19</v>
      </c>
      <c r="E695">
        <v>0</v>
      </c>
    </row>
    <row r="696" spans="1:5">
      <c r="A696" s="416" t="s">
        <v>5</v>
      </c>
      <c r="B696" s="416" t="s">
        <v>8</v>
      </c>
      <c r="C696" s="416" t="s">
        <v>247</v>
      </c>
      <c r="D696" s="416" t="s">
        <v>20</v>
      </c>
      <c r="E696">
        <v>0</v>
      </c>
    </row>
    <row r="697" spans="1:5">
      <c r="A697" s="416" t="s">
        <v>6</v>
      </c>
      <c r="B697" s="416" t="s">
        <v>8</v>
      </c>
      <c r="C697" s="416" t="s">
        <v>247</v>
      </c>
      <c r="D697" s="416" t="s">
        <v>9</v>
      </c>
      <c r="E697">
        <v>0</v>
      </c>
    </row>
    <row r="698" spans="1:5">
      <c r="A698" s="416" t="s">
        <v>6</v>
      </c>
      <c r="B698" s="416" t="s">
        <v>8</v>
      </c>
      <c r="C698" s="416" t="s">
        <v>247</v>
      </c>
      <c r="D698" s="416" t="s">
        <v>10</v>
      </c>
      <c r="E698">
        <v>0</v>
      </c>
    </row>
    <row r="699" spans="1:5">
      <c r="A699" s="416" t="s">
        <v>6</v>
      </c>
      <c r="B699" s="416" t="s">
        <v>8</v>
      </c>
      <c r="C699" s="416" t="s">
        <v>247</v>
      </c>
      <c r="D699" s="416" t="s">
        <v>11</v>
      </c>
      <c r="E699">
        <v>0</v>
      </c>
    </row>
    <row r="700" spans="1:5">
      <c r="A700" s="416" t="s">
        <v>6</v>
      </c>
      <c r="B700" s="416" t="s">
        <v>8</v>
      </c>
      <c r="C700" s="416" t="s">
        <v>247</v>
      </c>
      <c r="D700" s="416" t="s">
        <v>12</v>
      </c>
      <c r="E700">
        <v>0</v>
      </c>
    </row>
    <row r="701" spans="1:5">
      <c r="A701" s="416" t="s">
        <v>6</v>
      </c>
      <c r="B701" s="416" t="s">
        <v>8</v>
      </c>
      <c r="C701" s="416" t="s">
        <v>247</v>
      </c>
      <c r="D701" s="416" t="s">
        <v>13</v>
      </c>
      <c r="E701">
        <v>0</v>
      </c>
    </row>
    <row r="702" spans="1:5">
      <c r="A702" s="416" t="s">
        <v>6</v>
      </c>
      <c r="B702" s="416" t="s">
        <v>8</v>
      </c>
      <c r="C702" s="416" t="s">
        <v>247</v>
      </c>
      <c r="D702" s="416" t="s">
        <v>14</v>
      </c>
      <c r="E702">
        <v>0</v>
      </c>
    </row>
    <row r="703" spans="1:5">
      <c r="A703" s="416" t="s">
        <v>6</v>
      </c>
      <c r="B703" s="416" t="s">
        <v>8</v>
      </c>
      <c r="C703" s="416" t="s">
        <v>247</v>
      </c>
      <c r="D703" s="416" t="s">
        <v>15</v>
      </c>
      <c r="E703">
        <v>0</v>
      </c>
    </row>
    <row r="704" spans="1:5">
      <c r="A704" s="416" t="s">
        <v>6</v>
      </c>
      <c r="B704" s="416" t="s">
        <v>8</v>
      </c>
      <c r="C704" s="416" t="s">
        <v>247</v>
      </c>
      <c r="D704" s="416" t="s">
        <v>16</v>
      </c>
      <c r="E704">
        <v>0</v>
      </c>
    </row>
    <row r="705" spans="1:5">
      <c r="A705" s="416" t="s">
        <v>6</v>
      </c>
      <c r="B705" s="416" t="s">
        <v>8</v>
      </c>
      <c r="C705" s="416" t="s">
        <v>247</v>
      </c>
      <c r="D705" s="416" t="s">
        <v>17</v>
      </c>
      <c r="E705">
        <v>0</v>
      </c>
    </row>
    <row r="706" spans="1:5">
      <c r="A706" s="416" t="s">
        <v>6</v>
      </c>
      <c r="B706" s="416" t="s">
        <v>8</v>
      </c>
      <c r="C706" s="416" t="s">
        <v>247</v>
      </c>
      <c r="D706" s="416" t="s">
        <v>18</v>
      </c>
      <c r="E706">
        <v>0</v>
      </c>
    </row>
    <row r="707" spans="1:5">
      <c r="A707" s="416" t="s">
        <v>6</v>
      </c>
      <c r="B707" s="416" t="s">
        <v>8</v>
      </c>
      <c r="C707" s="416" t="s">
        <v>247</v>
      </c>
      <c r="D707" s="416" t="s">
        <v>19</v>
      </c>
      <c r="E707">
        <v>0</v>
      </c>
    </row>
    <row r="708" spans="1:5">
      <c r="A708" s="416" t="s">
        <v>6</v>
      </c>
      <c r="B708" s="416" t="s">
        <v>8</v>
      </c>
      <c r="C708" s="416" t="s">
        <v>247</v>
      </c>
      <c r="D708" s="416" t="s">
        <v>20</v>
      </c>
      <c r="E708">
        <v>0</v>
      </c>
    </row>
    <row r="709" spans="1:5">
      <c r="A709" s="416" t="s">
        <v>2</v>
      </c>
      <c r="B709" s="416" t="s">
        <v>7</v>
      </c>
      <c r="C709" s="416" t="s">
        <v>247</v>
      </c>
      <c r="D709" s="416" t="s">
        <v>9</v>
      </c>
      <c r="E709">
        <v>0</v>
      </c>
    </row>
    <row r="710" spans="1:5">
      <c r="A710" s="416" t="s">
        <v>2</v>
      </c>
      <c r="B710" s="416" t="s">
        <v>7</v>
      </c>
      <c r="C710" s="416" t="s">
        <v>247</v>
      </c>
      <c r="D710" s="416" t="s">
        <v>10</v>
      </c>
      <c r="E710">
        <v>0</v>
      </c>
    </row>
    <row r="711" spans="1:5">
      <c r="A711" s="416" t="s">
        <v>2</v>
      </c>
      <c r="B711" s="416" t="s">
        <v>7</v>
      </c>
      <c r="C711" s="416" t="s">
        <v>247</v>
      </c>
      <c r="D711" s="416" t="s">
        <v>11</v>
      </c>
      <c r="E711">
        <v>0</v>
      </c>
    </row>
    <row r="712" spans="1:5">
      <c r="A712" s="416" t="s">
        <v>2</v>
      </c>
      <c r="B712" s="416" t="s">
        <v>7</v>
      </c>
      <c r="C712" s="416" t="s">
        <v>247</v>
      </c>
      <c r="D712" s="416" t="s">
        <v>12</v>
      </c>
      <c r="E712">
        <v>0</v>
      </c>
    </row>
    <row r="713" spans="1:5">
      <c r="A713" s="416" t="s">
        <v>2</v>
      </c>
      <c r="B713" s="416" t="s">
        <v>7</v>
      </c>
      <c r="C713" s="416" t="s">
        <v>247</v>
      </c>
      <c r="D713" s="416" t="s">
        <v>13</v>
      </c>
      <c r="E713">
        <v>0</v>
      </c>
    </row>
    <row r="714" spans="1:5">
      <c r="A714" s="416" t="s">
        <v>2</v>
      </c>
      <c r="B714" s="416" t="s">
        <v>7</v>
      </c>
      <c r="C714" s="416" t="s">
        <v>247</v>
      </c>
      <c r="D714" s="416" t="s">
        <v>14</v>
      </c>
      <c r="E714">
        <v>0</v>
      </c>
    </row>
    <row r="715" spans="1:5">
      <c r="A715" s="416" t="s">
        <v>2</v>
      </c>
      <c r="B715" s="416" t="s">
        <v>7</v>
      </c>
      <c r="C715" s="416" t="s">
        <v>247</v>
      </c>
      <c r="D715" s="416" t="s">
        <v>15</v>
      </c>
      <c r="E715">
        <v>0</v>
      </c>
    </row>
    <row r="716" spans="1:5">
      <c r="A716" s="416" t="s">
        <v>2</v>
      </c>
      <c r="B716" s="416" t="s">
        <v>7</v>
      </c>
      <c r="C716" s="416" t="s">
        <v>247</v>
      </c>
      <c r="D716" s="416" t="s">
        <v>16</v>
      </c>
      <c r="E716">
        <v>0</v>
      </c>
    </row>
    <row r="717" spans="1:5">
      <c r="A717" s="416" t="s">
        <v>2</v>
      </c>
      <c r="B717" s="416" t="s">
        <v>7</v>
      </c>
      <c r="C717" s="416" t="s">
        <v>247</v>
      </c>
      <c r="D717" s="416" t="s">
        <v>17</v>
      </c>
      <c r="E717">
        <v>0</v>
      </c>
    </row>
    <row r="718" spans="1:5">
      <c r="A718" s="416" t="s">
        <v>2</v>
      </c>
      <c r="B718" s="416" t="s">
        <v>7</v>
      </c>
      <c r="C718" s="416" t="s">
        <v>247</v>
      </c>
      <c r="D718" s="416" t="s">
        <v>18</v>
      </c>
      <c r="E718">
        <v>0</v>
      </c>
    </row>
    <row r="719" spans="1:5">
      <c r="A719" s="416" t="s">
        <v>2</v>
      </c>
      <c r="B719" s="416" t="s">
        <v>7</v>
      </c>
      <c r="C719" s="416" t="s">
        <v>247</v>
      </c>
      <c r="D719" s="416" t="s">
        <v>19</v>
      </c>
      <c r="E719">
        <v>0</v>
      </c>
    </row>
    <row r="720" spans="1:5">
      <c r="A720" s="416" t="s">
        <v>2</v>
      </c>
      <c r="B720" s="416" t="s">
        <v>7</v>
      </c>
      <c r="C720" s="416" t="s">
        <v>247</v>
      </c>
      <c r="D720" s="416" t="s">
        <v>20</v>
      </c>
      <c r="E720">
        <v>0</v>
      </c>
    </row>
    <row r="721" spans="1:5">
      <c r="A721" s="416" t="s">
        <v>28</v>
      </c>
      <c r="B721" s="416" t="s">
        <v>7</v>
      </c>
      <c r="C721" s="416" t="s">
        <v>247</v>
      </c>
      <c r="D721" s="416" t="s">
        <v>9</v>
      </c>
      <c r="E721">
        <v>0</v>
      </c>
    </row>
    <row r="722" spans="1:5">
      <c r="A722" s="416" t="s">
        <v>28</v>
      </c>
      <c r="B722" s="416" t="s">
        <v>7</v>
      </c>
      <c r="C722" s="416" t="s">
        <v>247</v>
      </c>
      <c r="D722" s="416" t="s">
        <v>10</v>
      </c>
      <c r="E722">
        <v>0</v>
      </c>
    </row>
    <row r="723" spans="1:5">
      <c r="A723" s="416" t="s">
        <v>28</v>
      </c>
      <c r="B723" s="416" t="s">
        <v>7</v>
      </c>
      <c r="C723" s="416" t="s">
        <v>247</v>
      </c>
      <c r="D723" s="416" t="s">
        <v>11</v>
      </c>
      <c r="E723">
        <v>0</v>
      </c>
    </row>
    <row r="724" spans="1:5">
      <c r="A724" s="416" t="s">
        <v>28</v>
      </c>
      <c r="B724" s="416" t="s">
        <v>7</v>
      </c>
      <c r="C724" s="416" t="s">
        <v>247</v>
      </c>
      <c r="D724" s="416" t="s">
        <v>12</v>
      </c>
      <c r="E724">
        <v>0</v>
      </c>
    </row>
    <row r="725" spans="1:5">
      <c r="A725" s="416" t="s">
        <v>28</v>
      </c>
      <c r="B725" s="416" t="s">
        <v>7</v>
      </c>
      <c r="C725" s="416" t="s">
        <v>247</v>
      </c>
      <c r="D725" s="416" t="s">
        <v>13</v>
      </c>
      <c r="E725">
        <v>0</v>
      </c>
    </row>
    <row r="726" spans="1:5">
      <c r="A726" s="416" t="s">
        <v>28</v>
      </c>
      <c r="B726" s="416" t="s">
        <v>7</v>
      </c>
      <c r="C726" s="416" t="s">
        <v>247</v>
      </c>
      <c r="D726" s="416" t="s">
        <v>14</v>
      </c>
      <c r="E726">
        <v>0</v>
      </c>
    </row>
    <row r="727" spans="1:5">
      <c r="A727" s="416" t="s">
        <v>28</v>
      </c>
      <c r="B727" s="416" t="s">
        <v>7</v>
      </c>
      <c r="C727" s="416" t="s">
        <v>247</v>
      </c>
      <c r="D727" s="416" t="s">
        <v>15</v>
      </c>
      <c r="E727">
        <v>0</v>
      </c>
    </row>
    <row r="728" spans="1:5">
      <c r="A728" s="416" t="s">
        <v>28</v>
      </c>
      <c r="B728" s="416" t="s">
        <v>7</v>
      </c>
      <c r="C728" s="416" t="s">
        <v>247</v>
      </c>
      <c r="D728" s="416" t="s">
        <v>16</v>
      </c>
      <c r="E728">
        <v>0</v>
      </c>
    </row>
    <row r="729" spans="1:5">
      <c r="A729" s="416" t="s">
        <v>28</v>
      </c>
      <c r="B729" s="416" t="s">
        <v>7</v>
      </c>
      <c r="C729" s="416" t="s">
        <v>247</v>
      </c>
      <c r="D729" s="416" t="s">
        <v>17</v>
      </c>
      <c r="E729">
        <v>0</v>
      </c>
    </row>
    <row r="730" spans="1:5">
      <c r="A730" s="416" t="s">
        <v>28</v>
      </c>
      <c r="B730" s="416" t="s">
        <v>7</v>
      </c>
      <c r="C730" s="416" t="s">
        <v>247</v>
      </c>
      <c r="D730" s="416" t="s">
        <v>18</v>
      </c>
      <c r="E730">
        <v>0</v>
      </c>
    </row>
    <row r="731" spans="1:5">
      <c r="A731" s="416" t="s">
        <v>28</v>
      </c>
      <c r="B731" s="416" t="s">
        <v>7</v>
      </c>
      <c r="C731" s="416" t="s">
        <v>247</v>
      </c>
      <c r="D731" s="416" t="s">
        <v>19</v>
      </c>
      <c r="E731">
        <v>0</v>
      </c>
    </row>
    <row r="732" spans="1:5">
      <c r="A732" s="416" t="s">
        <v>28</v>
      </c>
      <c r="B732" s="416" t="s">
        <v>7</v>
      </c>
      <c r="C732" s="416" t="s">
        <v>247</v>
      </c>
      <c r="D732" s="416" t="s">
        <v>20</v>
      </c>
      <c r="E732">
        <v>0</v>
      </c>
    </row>
    <row r="733" spans="1:5">
      <c r="A733" s="416" t="s">
        <v>3</v>
      </c>
      <c r="B733" s="416" t="s">
        <v>7</v>
      </c>
      <c r="C733" s="416" t="s">
        <v>247</v>
      </c>
      <c r="D733" s="416" t="s">
        <v>9</v>
      </c>
      <c r="E733">
        <v>0</v>
      </c>
    </row>
    <row r="734" spans="1:5">
      <c r="A734" s="416" t="s">
        <v>3</v>
      </c>
      <c r="B734" s="416" t="s">
        <v>7</v>
      </c>
      <c r="C734" s="416" t="s">
        <v>247</v>
      </c>
      <c r="D734" s="416" t="s">
        <v>10</v>
      </c>
      <c r="E734">
        <v>0</v>
      </c>
    </row>
    <row r="735" spans="1:5">
      <c r="A735" s="416" t="s">
        <v>3</v>
      </c>
      <c r="B735" s="416" t="s">
        <v>7</v>
      </c>
      <c r="C735" s="416" t="s">
        <v>247</v>
      </c>
      <c r="D735" s="416" t="s">
        <v>11</v>
      </c>
      <c r="E735">
        <v>0</v>
      </c>
    </row>
    <row r="736" spans="1:5">
      <c r="A736" s="416" t="s">
        <v>3</v>
      </c>
      <c r="B736" s="416" t="s">
        <v>7</v>
      </c>
      <c r="C736" s="416" t="s">
        <v>247</v>
      </c>
      <c r="D736" s="416" t="s">
        <v>12</v>
      </c>
      <c r="E736">
        <v>0</v>
      </c>
    </row>
    <row r="737" spans="1:5">
      <c r="A737" s="416" t="s">
        <v>3</v>
      </c>
      <c r="B737" s="416" t="s">
        <v>7</v>
      </c>
      <c r="C737" s="416" t="s">
        <v>247</v>
      </c>
      <c r="D737" s="416" t="s">
        <v>13</v>
      </c>
      <c r="E737">
        <v>0</v>
      </c>
    </row>
    <row r="738" spans="1:5">
      <c r="A738" s="416" t="s">
        <v>3</v>
      </c>
      <c r="B738" s="416" t="s">
        <v>7</v>
      </c>
      <c r="C738" s="416" t="s">
        <v>247</v>
      </c>
      <c r="D738" s="416" t="s">
        <v>14</v>
      </c>
      <c r="E738">
        <v>0</v>
      </c>
    </row>
    <row r="739" spans="1:5">
      <c r="A739" s="416" t="s">
        <v>3</v>
      </c>
      <c r="B739" s="416" t="s">
        <v>7</v>
      </c>
      <c r="C739" s="416" t="s">
        <v>247</v>
      </c>
      <c r="D739" s="416" t="s">
        <v>15</v>
      </c>
      <c r="E739">
        <v>0</v>
      </c>
    </row>
    <row r="740" spans="1:5">
      <c r="A740" s="416" t="s">
        <v>3</v>
      </c>
      <c r="B740" s="416" t="s">
        <v>7</v>
      </c>
      <c r="C740" s="416" t="s">
        <v>247</v>
      </c>
      <c r="D740" s="416" t="s">
        <v>16</v>
      </c>
      <c r="E740">
        <v>0</v>
      </c>
    </row>
    <row r="741" spans="1:5">
      <c r="A741" s="416" t="s">
        <v>3</v>
      </c>
      <c r="B741" s="416" t="s">
        <v>7</v>
      </c>
      <c r="C741" s="416" t="s">
        <v>247</v>
      </c>
      <c r="D741" s="416" t="s">
        <v>17</v>
      </c>
      <c r="E741">
        <v>0</v>
      </c>
    </row>
    <row r="742" spans="1:5">
      <c r="A742" s="416" t="s">
        <v>3</v>
      </c>
      <c r="B742" s="416" t="s">
        <v>7</v>
      </c>
      <c r="C742" s="416" t="s">
        <v>247</v>
      </c>
      <c r="D742" s="416" t="s">
        <v>18</v>
      </c>
      <c r="E742">
        <v>0</v>
      </c>
    </row>
    <row r="743" spans="1:5">
      <c r="A743" s="416" t="s">
        <v>3</v>
      </c>
      <c r="B743" s="416" t="s">
        <v>7</v>
      </c>
      <c r="C743" s="416" t="s">
        <v>247</v>
      </c>
      <c r="D743" s="416" t="s">
        <v>19</v>
      </c>
      <c r="E743">
        <v>0</v>
      </c>
    </row>
    <row r="744" spans="1:5">
      <c r="A744" s="416" t="s">
        <v>3</v>
      </c>
      <c r="B744" s="416" t="s">
        <v>7</v>
      </c>
      <c r="C744" s="416" t="s">
        <v>247</v>
      </c>
      <c r="D744" s="416" t="s">
        <v>20</v>
      </c>
      <c r="E744">
        <v>0</v>
      </c>
    </row>
    <row r="745" spans="1:5">
      <c r="A745" s="416" t="s">
        <v>4</v>
      </c>
      <c r="B745" s="416" t="s">
        <v>7</v>
      </c>
      <c r="C745" s="416" t="s">
        <v>247</v>
      </c>
      <c r="D745" s="416" t="s">
        <v>9</v>
      </c>
      <c r="E745">
        <v>0</v>
      </c>
    </row>
    <row r="746" spans="1:5">
      <c r="A746" s="416" t="s">
        <v>4</v>
      </c>
      <c r="B746" s="416" t="s">
        <v>7</v>
      </c>
      <c r="C746" s="416" t="s">
        <v>247</v>
      </c>
      <c r="D746" s="416" t="s">
        <v>10</v>
      </c>
      <c r="E746">
        <v>0</v>
      </c>
    </row>
    <row r="747" spans="1:5">
      <c r="A747" s="416" t="s">
        <v>4</v>
      </c>
      <c r="B747" s="416" t="s">
        <v>7</v>
      </c>
      <c r="C747" s="416" t="s">
        <v>247</v>
      </c>
      <c r="D747" s="416" t="s">
        <v>11</v>
      </c>
      <c r="E747">
        <v>0</v>
      </c>
    </row>
    <row r="748" spans="1:5">
      <c r="A748" s="416" t="s">
        <v>4</v>
      </c>
      <c r="B748" s="416" t="s">
        <v>7</v>
      </c>
      <c r="C748" s="416" t="s">
        <v>247</v>
      </c>
      <c r="D748" s="416" t="s">
        <v>12</v>
      </c>
      <c r="E748">
        <v>0</v>
      </c>
    </row>
    <row r="749" spans="1:5">
      <c r="A749" s="416" t="s">
        <v>4</v>
      </c>
      <c r="B749" s="416" t="s">
        <v>7</v>
      </c>
      <c r="C749" s="416" t="s">
        <v>247</v>
      </c>
      <c r="D749" s="416" t="s">
        <v>13</v>
      </c>
      <c r="E749">
        <v>0</v>
      </c>
    </row>
    <row r="750" spans="1:5">
      <c r="A750" s="416" t="s">
        <v>4</v>
      </c>
      <c r="B750" s="416" t="s">
        <v>7</v>
      </c>
      <c r="C750" s="416" t="s">
        <v>247</v>
      </c>
      <c r="D750" s="416" t="s">
        <v>14</v>
      </c>
      <c r="E750">
        <v>0</v>
      </c>
    </row>
    <row r="751" spans="1:5">
      <c r="A751" s="416" t="s">
        <v>4</v>
      </c>
      <c r="B751" s="416" t="s">
        <v>7</v>
      </c>
      <c r="C751" s="416" t="s">
        <v>247</v>
      </c>
      <c r="D751" s="416" t="s">
        <v>15</v>
      </c>
      <c r="E751">
        <v>0</v>
      </c>
    </row>
    <row r="752" spans="1:5">
      <c r="A752" s="416" t="s">
        <v>4</v>
      </c>
      <c r="B752" s="416" t="s">
        <v>7</v>
      </c>
      <c r="C752" s="416" t="s">
        <v>247</v>
      </c>
      <c r="D752" s="416" t="s">
        <v>16</v>
      </c>
      <c r="E752">
        <v>0</v>
      </c>
    </row>
    <row r="753" spans="1:5">
      <c r="A753" s="416" t="s">
        <v>4</v>
      </c>
      <c r="B753" s="416" t="s">
        <v>7</v>
      </c>
      <c r="C753" s="416" t="s">
        <v>247</v>
      </c>
      <c r="D753" s="416" t="s">
        <v>17</v>
      </c>
      <c r="E753">
        <v>0</v>
      </c>
    </row>
    <row r="754" spans="1:5">
      <c r="A754" s="416" t="s">
        <v>4</v>
      </c>
      <c r="B754" s="416" t="s">
        <v>7</v>
      </c>
      <c r="C754" s="416" t="s">
        <v>247</v>
      </c>
      <c r="D754" s="416" t="s">
        <v>18</v>
      </c>
      <c r="E754">
        <v>0</v>
      </c>
    </row>
    <row r="755" spans="1:5">
      <c r="A755" s="416" t="s">
        <v>4</v>
      </c>
      <c r="B755" s="416" t="s">
        <v>7</v>
      </c>
      <c r="C755" s="416" t="s">
        <v>247</v>
      </c>
      <c r="D755" s="416" t="s">
        <v>19</v>
      </c>
      <c r="E755">
        <v>0</v>
      </c>
    </row>
    <row r="756" spans="1:5">
      <c r="A756" s="416" t="s">
        <v>4</v>
      </c>
      <c r="B756" s="416" t="s">
        <v>7</v>
      </c>
      <c r="C756" s="416" t="s">
        <v>247</v>
      </c>
      <c r="D756" s="416" t="s">
        <v>20</v>
      </c>
      <c r="E756">
        <v>0</v>
      </c>
    </row>
    <row r="757" spans="1:5">
      <c r="A757" s="416" t="s">
        <v>213</v>
      </c>
      <c r="B757" s="416" t="s">
        <v>8</v>
      </c>
      <c r="C757" s="416" t="s">
        <v>246</v>
      </c>
      <c r="D757" s="416" t="s">
        <v>9</v>
      </c>
      <c r="E757">
        <v>19300</v>
      </c>
    </row>
    <row r="758" spans="1:5">
      <c r="A758" s="416" t="s">
        <v>213</v>
      </c>
      <c r="B758" s="416" t="s">
        <v>8</v>
      </c>
      <c r="C758" s="416" t="s">
        <v>246</v>
      </c>
      <c r="D758" s="416" t="s">
        <v>10</v>
      </c>
      <c r="E758">
        <v>21500</v>
      </c>
    </row>
    <row r="759" spans="1:5">
      <c r="A759" s="416" t="s">
        <v>213</v>
      </c>
      <c r="B759" s="416" t="s">
        <v>8</v>
      </c>
      <c r="C759" s="416" t="s">
        <v>246</v>
      </c>
      <c r="D759" s="416" t="s">
        <v>11</v>
      </c>
      <c r="E759">
        <v>21500</v>
      </c>
    </row>
    <row r="760" spans="1:5">
      <c r="A760" s="416" t="s">
        <v>213</v>
      </c>
      <c r="B760" s="416" t="s">
        <v>8</v>
      </c>
      <c r="C760" s="416" t="s">
        <v>246</v>
      </c>
      <c r="D760" s="416" t="s">
        <v>12</v>
      </c>
      <c r="E760">
        <v>11210</v>
      </c>
    </row>
    <row r="761" spans="1:5">
      <c r="A761" s="416" t="s">
        <v>213</v>
      </c>
      <c r="B761" s="416" t="s">
        <v>8</v>
      </c>
      <c r="C761" s="416" t="s">
        <v>246</v>
      </c>
      <c r="D761" s="416" t="s">
        <v>13</v>
      </c>
      <c r="E761">
        <v>4540</v>
      </c>
    </row>
    <row r="762" spans="1:5">
      <c r="A762" s="416" t="s">
        <v>213</v>
      </c>
      <c r="B762" s="416" t="s">
        <v>8</v>
      </c>
      <c r="C762" s="416" t="s">
        <v>246</v>
      </c>
      <c r="D762" s="416" t="s">
        <v>14</v>
      </c>
      <c r="E762">
        <v>44</v>
      </c>
    </row>
    <row r="763" spans="1:5">
      <c r="A763" s="416" t="s">
        <v>213</v>
      </c>
      <c r="B763" s="416" t="s">
        <v>8</v>
      </c>
      <c r="C763" s="416" t="s">
        <v>246</v>
      </c>
      <c r="D763" s="416" t="s">
        <v>15</v>
      </c>
      <c r="E763">
        <v>44</v>
      </c>
    </row>
    <row r="764" spans="1:5">
      <c r="A764" s="416" t="s">
        <v>213</v>
      </c>
      <c r="B764" s="416" t="s">
        <v>8</v>
      </c>
      <c r="C764" s="416" t="s">
        <v>246</v>
      </c>
      <c r="D764" s="416" t="s">
        <v>16</v>
      </c>
      <c r="E764">
        <v>14100</v>
      </c>
    </row>
    <row r="765" spans="1:5">
      <c r="A765" s="416" t="s">
        <v>213</v>
      </c>
      <c r="B765" s="416" t="s">
        <v>8</v>
      </c>
      <c r="C765" s="416" t="s">
        <v>246</v>
      </c>
      <c r="D765" s="416" t="s">
        <v>17</v>
      </c>
      <c r="E765">
        <v>15090</v>
      </c>
    </row>
    <row r="766" spans="1:5">
      <c r="A766" s="416" t="s">
        <v>213</v>
      </c>
      <c r="B766" s="416" t="s">
        <v>8</v>
      </c>
      <c r="C766" s="416" t="s">
        <v>246</v>
      </c>
      <c r="D766" s="416" t="s">
        <v>18</v>
      </c>
      <c r="E766">
        <v>68130</v>
      </c>
    </row>
    <row r="767" spans="1:5">
      <c r="A767" s="416" t="s">
        <v>213</v>
      </c>
      <c r="B767" s="416" t="s">
        <v>8</v>
      </c>
      <c r="C767" s="416" t="s">
        <v>246</v>
      </c>
      <c r="D767" s="416" t="s">
        <v>19</v>
      </c>
      <c r="E767">
        <v>5900</v>
      </c>
    </row>
    <row r="768" spans="1:5">
      <c r="A768" s="416" t="s">
        <v>213</v>
      </c>
      <c r="B768" s="416" t="s">
        <v>8</v>
      </c>
      <c r="C768" s="416" t="s">
        <v>246</v>
      </c>
      <c r="D768" s="416" t="s">
        <v>20</v>
      </c>
      <c r="E768">
        <v>5900</v>
      </c>
    </row>
    <row r="769" spans="1:5">
      <c r="A769" s="416" t="s">
        <v>0</v>
      </c>
      <c r="B769" s="416" t="s">
        <v>8</v>
      </c>
      <c r="C769" s="416" t="s">
        <v>246</v>
      </c>
      <c r="D769" s="416" t="s">
        <v>9</v>
      </c>
      <c r="E769">
        <v>48720</v>
      </c>
    </row>
    <row r="770" spans="1:5">
      <c r="A770" s="416" t="s">
        <v>0</v>
      </c>
      <c r="B770" s="416" t="s">
        <v>8</v>
      </c>
      <c r="C770" s="416" t="s">
        <v>246</v>
      </c>
      <c r="D770" s="416" t="s">
        <v>10</v>
      </c>
      <c r="E770">
        <v>0</v>
      </c>
    </row>
    <row r="771" spans="1:5">
      <c r="A771" s="416" t="s">
        <v>0</v>
      </c>
      <c r="B771" s="416" t="s">
        <v>8</v>
      </c>
      <c r="C771" s="416" t="s">
        <v>246</v>
      </c>
      <c r="D771" s="416" t="s">
        <v>11</v>
      </c>
      <c r="E771">
        <v>0</v>
      </c>
    </row>
    <row r="772" spans="1:5">
      <c r="A772" s="416" t="s">
        <v>0</v>
      </c>
      <c r="B772" s="416" t="s">
        <v>8</v>
      </c>
      <c r="C772" s="416" t="s">
        <v>246</v>
      </c>
      <c r="D772" s="416" t="s">
        <v>12</v>
      </c>
      <c r="E772">
        <v>0</v>
      </c>
    </row>
    <row r="773" spans="1:5">
      <c r="A773" s="416" t="s">
        <v>0</v>
      </c>
      <c r="B773" s="416" t="s">
        <v>8</v>
      </c>
      <c r="C773" s="416" t="s">
        <v>246</v>
      </c>
      <c r="D773" s="416" t="s">
        <v>13</v>
      </c>
      <c r="E773">
        <v>0</v>
      </c>
    </row>
    <row r="774" spans="1:5">
      <c r="A774" s="416" t="s">
        <v>0</v>
      </c>
      <c r="B774" s="416" t="s">
        <v>8</v>
      </c>
      <c r="C774" s="416" t="s">
        <v>246</v>
      </c>
      <c r="D774" s="416" t="s">
        <v>14</v>
      </c>
      <c r="E774">
        <v>0</v>
      </c>
    </row>
    <row r="775" spans="1:5">
      <c r="A775" s="416" t="s">
        <v>0</v>
      </c>
      <c r="B775" s="416" t="s">
        <v>8</v>
      </c>
      <c r="C775" s="416" t="s">
        <v>246</v>
      </c>
      <c r="D775" s="416" t="s">
        <v>15</v>
      </c>
      <c r="E775">
        <v>0</v>
      </c>
    </row>
    <row r="776" spans="1:5">
      <c r="A776" s="416" t="s">
        <v>0</v>
      </c>
      <c r="B776" s="416" t="s">
        <v>8</v>
      </c>
      <c r="C776" s="416" t="s">
        <v>246</v>
      </c>
      <c r="D776" s="416" t="s">
        <v>16</v>
      </c>
      <c r="E776">
        <v>0</v>
      </c>
    </row>
    <row r="777" spans="1:5">
      <c r="A777" s="416" t="s">
        <v>0</v>
      </c>
      <c r="B777" s="416" t="s">
        <v>8</v>
      </c>
      <c r="C777" s="416" t="s">
        <v>246</v>
      </c>
      <c r="D777" s="416" t="s">
        <v>17</v>
      </c>
      <c r="E777">
        <v>0</v>
      </c>
    </row>
    <row r="778" spans="1:5">
      <c r="A778" s="416" t="s">
        <v>0</v>
      </c>
      <c r="B778" s="416" t="s">
        <v>8</v>
      </c>
      <c r="C778" s="416" t="s">
        <v>246</v>
      </c>
      <c r="D778" s="416" t="s">
        <v>18</v>
      </c>
      <c r="E778">
        <v>0</v>
      </c>
    </row>
    <row r="779" spans="1:5">
      <c r="A779" s="416" t="s">
        <v>0</v>
      </c>
      <c r="B779" s="416" t="s">
        <v>8</v>
      </c>
      <c r="C779" s="416" t="s">
        <v>246</v>
      </c>
      <c r="D779" s="416" t="s">
        <v>19</v>
      </c>
      <c r="E779">
        <v>197000</v>
      </c>
    </row>
    <row r="780" spans="1:5">
      <c r="A780" s="416" t="s">
        <v>0</v>
      </c>
      <c r="B780" s="416" t="s">
        <v>8</v>
      </c>
      <c r="C780" s="416" t="s">
        <v>246</v>
      </c>
      <c r="D780" s="416" t="s">
        <v>20</v>
      </c>
      <c r="E780">
        <v>351000</v>
      </c>
    </row>
    <row r="781" spans="1:5">
      <c r="A781" s="416" t="s">
        <v>1</v>
      </c>
      <c r="B781" s="416" t="s">
        <v>8</v>
      </c>
      <c r="C781" s="416" t="s">
        <v>246</v>
      </c>
      <c r="D781" s="416" t="s">
        <v>9</v>
      </c>
      <c r="E781">
        <v>0</v>
      </c>
    </row>
    <row r="782" spans="1:5">
      <c r="A782" s="416" t="s">
        <v>1</v>
      </c>
      <c r="B782" s="416" t="s">
        <v>8</v>
      </c>
      <c r="C782" s="416" t="s">
        <v>246</v>
      </c>
      <c r="D782" s="416" t="s">
        <v>10</v>
      </c>
      <c r="E782">
        <v>0</v>
      </c>
    </row>
    <row r="783" spans="1:5">
      <c r="A783" s="416" t="s">
        <v>1</v>
      </c>
      <c r="B783" s="416" t="s">
        <v>8</v>
      </c>
      <c r="C783" s="416" t="s">
        <v>246</v>
      </c>
      <c r="D783" s="416" t="s">
        <v>11</v>
      </c>
      <c r="E783">
        <v>0</v>
      </c>
    </row>
    <row r="784" spans="1:5">
      <c r="A784" s="416" t="s">
        <v>1</v>
      </c>
      <c r="B784" s="416" t="s">
        <v>8</v>
      </c>
      <c r="C784" s="416" t="s">
        <v>246</v>
      </c>
      <c r="D784" s="416" t="s">
        <v>12</v>
      </c>
      <c r="E784">
        <v>0</v>
      </c>
    </row>
    <row r="785" spans="1:5">
      <c r="A785" s="416" t="s">
        <v>1</v>
      </c>
      <c r="B785" s="416" t="s">
        <v>8</v>
      </c>
      <c r="C785" s="416" t="s">
        <v>246</v>
      </c>
      <c r="D785" s="416" t="s">
        <v>13</v>
      </c>
      <c r="E785">
        <v>0</v>
      </c>
    </row>
    <row r="786" spans="1:5">
      <c r="A786" s="416" t="s">
        <v>1</v>
      </c>
      <c r="B786" s="416" t="s">
        <v>8</v>
      </c>
      <c r="C786" s="416" t="s">
        <v>246</v>
      </c>
      <c r="D786" s="416" t="s">
        <v>14</v>
      </c>
      <c r="E786">
        <v>0</v>
      </c>
    </row>
    <row r="787" spans="1:5">
      <c r="A787" s="416" t="s">
        <v>1</v>
      </c>
      <c r="B787" s="416" t="s">
        <v>8</v>
      </c>
      <c r="C787" s="416" t="s">
        <v>246</v>
      </c>
      <c r="D787" s="416" t="s">
        <v>15</v>
      </c>
      <c r="E787">
        <v>0</v>
      </c>
    </row>
    <row r="788" spans="1:5">
      <c r="A788" s="416" t="s">
        <v>1</v>
      </c>
      <c r="B788" s="416" t="s">
        <v>8</v>
      </c>
      <c r="C788" s="416" t="s">
        <v>246</v>
      </c>
      <c r="D788" s="416" t="s">
        <v>16</v>
      </c>
      <c r="E788">
        <v>0</v>
      </c>
    </row>
    <row r="789" spans="1:5">
      <c r="A789" s="416" t="s">
        <v>1</v>
      </c>
      <c r="B789" s="416" t="s">
        <v>8</v>
      </c>
      <c r="C789" s="416" t="s">
        <v>246</v>
      </c>
      <c r="D789" s="416" t="s">
        <v>17</v>
      </c>
      <c r="E789">
        <v>0</v>
      </c>
    </row>
    <row r="790" spans="1:5">
      <c r="A790" s="416" t="s">
        <v>1</v>
      </c>
      <c r="B790" s="416" t="s">
        <v>8</v>
      </c>
      <c r="C790" s="416" t="s">
        <v>246</v>
      </c>
      <c r="D790" s="416" t="s">
        <v>18</v>
      </c>
      <c r="E790">
        <v>0</v>
      </c>
    </row>
    <row r="791" spans="1:5">
      <c r="A791" s="416" t="s">
        <v>1</v>
      </c>
      <c r="B791" s="416" t="s">
        <v>8</v>
      </c>
      <c r="C791" s="416" t="s">
        <v>246</v>
      </c>
      <c r="D791" s="416" t="s">
        <v>19</v>
      </c>
      <c r="E791">
        <v>0</v>
      </c>
    </row>
    <row r="792" spans="1:5">
      <c r="A792" s="416" t="s">
        <v>1</v>
      </c>
      <c r="B792" s="416" t="s">
        <v>8</v>
      </c>
      <c r="C792" s="416" t="s">
        <v>246</v>
      </c>
      <c r="D792" s="416" t="s">
        <v>20</v>
      </c>
      <c r="E792">
        <v>0</v>
      </c>
    </row>
    <row r="793" spans="1:5">
      <c r="A793" s="416" t="s">
        <v>5</v>
      </c>
      <c r="B793" s="416" t="s">
        <v>8</v>
      </c>
      <c r="C793" s="416" t="s">
        <v>246</v>
      </c>
      <c r="D793" s="416" t="s">
        <v>9</v>
      </c>
      <c r="E793">
        <v>0</v>
      </c>
    </row>
    <row r="794" spans="1:5">
      <c r="A794" s="416" t="s">
        <v>5</v>
      </c>
      <c r="B794" s="416" t="s">
        <v>8</v>
      </c>
      <c r="C794" s="416" t="s">
        <v>246</v>
      </c>
      <c r="D794" s="416" t="s">
        <v>10</v>
      </c>
      <c r="E794">
        <v>0</v>
      </c>
    </row>
    <row r="795" spans="1:5">
      <c r="A795" s="416" t="s">
        <v>5</v>
      </c>
      <c r="B795" s="416" t="s">
        <v>8</v>
      </c>
      <c r="C795" s="416" t="s">
        <v>246</v>
      </c>
      <c r="D795" s="416" t="s">
        <v>11</v>
      </c>
      <c r="E795">
        <v>0</v>
      </c>
    </row>
    <row r="796" spans="1:5">
      <c r="A796" s="416" t="s">
        <v>5</v>
      </c>
      <c r="B796" s="416" t="s">
        <v>8</v>
      </c>
      <c r="C796" s="416" t="s">
        <v>246</v>
      </c>
      <c r="D796" s="416" t="s">
        <v>12</v>
      </c>
      <c r="E796">
        <v>0</v>
      </c>
    </row>
    <row r="797" spans="1:5">
      <c r="A797" s="416" t="s">
        <v>5</v>
      </c>
      <c r="B797" s="416" t="s">
        <v>8</v>
      </c>
      <c r="C797" s="416" t="s">
        <v>246</v>
      </c>
      <c r="D797" s="416" t="s">
        <v>13</v>
      </c>
      <c r="E797">
        <v>0</v>
      </c>
    </row>
    <row r="798" spans="1:5">
      <c r="A798" s="416" t="s">
        <v>5</v>
      </c>
      <c r="B798" s="416" t="s">
        <v>8</v>
      </c>
      <c r="C798" s="416" t="s">
        <v>246</v>
      </c>
      <c r="D798" s="416" t="s">
        <v>14</v>
      </c>
      <c r="E798">
        <v>0</v>
      </c>
    </row>
    <row r="799" spans="1:5">
      <c r="A799" s="416" t="s">
        <v>5</v>
      </c>
      <c r="B799" s="416" t="s">
        <v>8</v>
      </c>
      <c r="C799" s="416" t="s">
        <v>246</v>
      </c>
      <c r="D799" s="416" t="s">
        <v>15</v>
      </c>
      <c r="E799">
        <v>0</v>
      </c>
    </row>
    <row r="800" spans="1:5">
      <c r="A800" s="416" t="s">
        <v>5</v>
      </c>
      <c r="B800" s="416" t="s">
        <v>8</v>
      </c>
      <c r="C800" s="416" t="s">
        <v>246</v>
      </c>
      <c r="D800" s="416" t="s">
        <v>16</v>
      </c>
      <c r="E800">
        <v>0</v>
      </c>
    </row>
    <row r="801" spans="1:5">
      <c r="A801" s="416" t="s">
        <v>5</v>
      </c>
      <c r="B801" s="416" t="s">
        <v>8</v>
      </c>
      <c r="C801" s="416" t="s">
        <v>246</v>
      </c>
      <c r="D801" s="416" t="s">
        <v>17</v>
      </c>
      <c r="E801">
        <v>0</v>
      </c>
    </row>
    <row r="802" spans="1:5">
      <c r="A802" s="416" t="s">
        <v>5</v>
      </c>
      <c r="B802" s="416" t="s">
        <v>8</v>
      </c>
      <c r="C802" s="416" t="s">
        <v>246</v>
      </c>
      <c r="D802" s="416" t="s">
        <v>18</v>
      </c>
      <c r="E802">
        <v>0</v>
      </c>
    </row>
    <row r="803" spans="1:5">
      <c r="A803" s="416" t="s">
        <v>5</v>
      </c>
      <c r="B803" s="416" t="s">
        <v>8</v>
      </c>
      <c r="C803" s="416" t="s">
        <v>246</v>
      </c>
      <c r="D803" s="416" t="s">
        <v>19</v>
      </c>
      <c r="E803">
        <v>0</v>
      </c>
    </row>
    <row r="804" spans="1:5">
      <c r="A804" s="416" t="s">
        <v>5</v>
      </c>
      <c r="B804" s="416" t="s">
        <v>8</v>
      </c>
      <c r="C804" s="416" t="s">
        <v>246</v>
      </c>
      <c r="D804" s="416" t="s">
        <v>20</v>
      </c>
      <c r="E804">
        <v>0</v>
      </c>
    </row>
    <row r="805" spans="1:5">
      <c r="A805" s="416" t="s">
        <v>6</v>
      </c>
      <c r="B805" s="416" t="s">
        <v>8</v>
      </c>
      <c r="C805" s="416" t="s">
        <v>246</v>
      </c>
      <c r="D805" s="416" t="s">
        <v>9</v>
      </c>
      <c r="E805">
        <v>0</v>
      </c>
    </row>
    <row r="806" spans="1:5">
      <c r="A806" s="416" t="s">
        <v>6</v>
      </c>
      <c r="B806" s="416" t="s">
        <v>8</v>
      </c>
      <c r="C806" s="416" t="s">
        <v>246</v>
      </c>
      <c r="D806" s="416" t="s">
        <v>10</v>
      </c>
      <c r="E806">
        <v>0</v>
      </c>
    </row>
    <row r="807" spans="1:5">
      <c r="A807" s="416" t="s">
        <v>6</v>
      </c>
      <c r="B807" s="416" t="s">
        <v>8</v>
      </c>
      <c r="C807" s="416" t="s">
        <v>246</v>
      </c>
      <c r="D807" s="416" t="s">
        <v>11</v>
      </c>
      <c r="E807">
        <v>0</v>
      </c>
    </row>
    <row r="808" spans="1:5">
      <c r="A808" s="416" t="s">
        <v>6</v>
      </c>
      <c r="B808" s="416" t="s">
        <v>8</v>
      </c>
      <c r="C808" s="416" t="s">
        <v>246</v>
      </c>
      <c r="D808" s="416" t="s">
        <v>12</v>
      </c>
      <c r="E808">
        <v>0</v>
      </c>
    </row>
    <row r="809" spans="1:5">
      <c r="A809" s="416" t="s">
        <v>6</v>
      </c>
      <c r="B809" s="416" t="s">
        <v>8</v>
      </c>
      <c r="C809" s="416" t="s">
        <v>246</v>
      </c>
      <c r="D809" s="416" t="s">
        <v>13</v>
      </c>
      <c r="E809">
        <v>0</v>
      </c>
    </row>
    <row r="810" spans="1:5">
      <c r="A810" s="416" t="s">
        <v>6</v>
      </c>
      <c r="B810" s="416" t="s">
        <v>8</v>
      </c>
      <c r="C810" s="416" t="s">
        <v>246</v>
      </c>
      <c r="D810" s="416" t="s">
        <v>14</v>
      </c>
      <c r="E810">
        <v>0</v>
      </c>
    </row>
    <row r="811" spans="1:5">
      <c r="A811" s="416" t="s">
        <v>6</v>
      </c>
      <c r="B811" s="416" t="s">
        <v>8</v>
      </c>
      <c r="C811" s="416" t="s">
        <v>246</v>
      </c>
      <c r="D811" s="416" t="s">
        <v>15</v>
      </c>
      <c r="E811">
        <v>0</v>
      </c>
    </row>
    <row r="812" spans="1:5">
      <c r="A812" s="416" t="s">
        <v>6</v>
      </c>
      <c r="B812" s="416" t="s">
        <v>8</v>
      </c>
      <c r="C812" s="416" t="s">
        <v>246</v>
      </c>
      <c r="D812" s="416" t="s">
        <v>16</v>
      </c>
      <c r="E812">
        <v>0</v>
      </c>
    </row>
    <row r="813" spans="1:5">
      <c r="A813" s="416" t="s">
        <v>6</v>
      </c>
      <c r="B813" s="416" t="s">
        <v>8</v>
      </c>
      <c r="C813" s="416" t="s">
        <v>246</v>
      </c>
      <c r="D813" s="416" t="s">
        <v>17</v>
      </c>
      <c r="E813">
        <v>0</v>
      </c>
    </row>
    <row r="814" spans="1:5">
      <c r="A814" s="416" t="s">
        <v>6</v>
      </c>
      <c r="B814" s="416" t="s">
        <v>8</v>
      </c>
      <c r="C814" s="416" t="s">
        <v>246</v>
      </c>
      <c r="D814" s="416" t="s">
        <v>18</v>
      </c>
      <c r="E814">
        <v>0</v>
      </c>
    </row>
    <row r="815" spans="1:5">
      <c r="A815" s="416" t="s">
        <v>6</v>
      </c>
      <c r="B815" s="416" t="s">
        <v>8</v>
      </c>
      <c r="C815" s="416" t="s">
        <v>246</v>
      </c>
      <c r="D815" s="416" t="s">
        <v>19</v>
      </c>
      <c r="E815">
        <v>0</v>
      </c>
    </row>
    <row r="816" spans="1:5">
      <c r="A816" s="416" t="s">
        <v>6</v>
      </c>
      <c r="B816" s="416" t="s">
        <v>8</v>
      </c>
      <c r="C816" s="416" t="s">
        <v>246</v>
      </c>
      <c r="D816" s="416" t="s">
        <v>20</v>
      </c>
      <c r="E816">
        <v>0</v>
      </c>
    </row>
    <row r="817" spans="1:5">
      <c r="A817" s="416" t="s">
        <v>2</v>
      </c>
      <c r="B817" s="416" t="s">
        <v>7</v>
      </c>
      <c r="C817" s="416" t="s">
        <v>246</v>
      </c>
      <c r="D817" s="416" t="s">
        <v>9</v>
      </c>
      <c r="E817">
        <v>0</v>
      </c>
    </row>
    <row r="818" spans="1:5">
      <c r="A818" s="416" t="s">
        <v>2</v>
      </c>
      <c r="B818" s="416" t="s">
        <v>7</v>
      </c>
      <c r="C818" s="416" t="s">
        <v>246</v>
      </c>
      <c r="D818" s="416" t="s">
        <v>10</v>
      </c>
      <c r="E818">
        <v>0</v>
      </c>
    </row>
    <row r="819" spans="1:5">
      <c r="A819" s="416" t="s">
        <v>2</v>
      </c>
      <c r="B819" s="416" t="s">
        <v>7</v>
      </c>
      <c r="C819" s="416" t="s">
        <v>246</v>
      </c>
      <c r="D819" s="416" t="s">
        <v>11</v>
      </c>
      <c r="E819">
        <v>0</v>
      </c>
    </row>
    <row r="820" spans="1:5">
      <c r="A820" s="416" t="s">
        <v>2</v>
      </c>
      <c r="B820" s="416" t="s">
        <v>7</v>
      </c>
      <c r="C820" s="416" t="s">
        <v>246</v>
      </c>
      <c r="D820" s="416" t="s">
        <v>12</v>
      </c>
      <c r="E820">
        <v>0</v>
      </c>
    </row>
    <row r="821" spans="1:5">
      <c r="A821" s="416" t="s">
        <v>2</v>
      </c>
      <c r="B821" s="416" t="s">
        <v>7</v>
      </c>
      <c r="C821" s="416" t="s">
        <v>246</v>
      </c>
      <c r="D821" s="416" t="s">
        <v>13</v>
      </c>
      <c r="E821">
        <v>0</v>
      </c>
    </row>
    <row r="822" spans="1:5">
      <c r="A822" s="416" t="s">
        <v>2</v>
      </c>
      <c r="B822" s="416" t="s">
        <v>7</v>
      </c>
      <c r="C822" s="416" t="s">
        <v>246</v>
      </c>
      <c r="D822" s="416" t="s">
        <v>14</v>
      </c>
      <c r="E822">
        <v>0</v>
      </c>
    </row>
    <row r="823" spans="1:5">
      <c r="A823" s="416" t="s">
        <v>2</v>
      </c>
      <c r="B823" s="416" t="s">
        <v>7</v>
      </c>
      <c r="C823" s="416" t="s">
        <v>246</v>
      </c>
      <c r="D823" s="416" t="s">
        <v>15</v>
      </c>
      <c r="E823">
        <v>0</v>
      </c>
    </row>
    <row r="824" spans="1:5">
      <c r="A824" s="416" t="s">
        <v>2</v>
      </c>
      <c r="B824" s="416" t="s">
        <v>7</v>
      </c>
      <c r="C824" s="416" t="s">
        <v>246</v>
      </c>
      <c r="D824" s="416" t="s">
        <v>16</v>
      </c>
      <c r="E824">
        <v>0</v>
      </c>
    </row>
    <row r="825" spans="1:5">
      <c r="A825" s="416" t="s">
        <v>2</v>
      </c>
      <c r="B825" s="416" t="s">
        <v>7</v>
      </c>
      <c r="C825" s="416" t="s">
        <v>246</v>
      </c>
      <c r="D825" s="416" t="s">
        <v>17</v>
      </c>
      <c r="E825">
        <v>0</v>
      </c>
    </row>
    <row r="826" spans="1:5">
      <c r="A826" s="416" t="s">
        <v>2</v>
      </c>
      <c r="B826" s="416" t="s">
        <v>7</v>
      </c>
      <c r="C826" s="416" t="s">
        <v>246</v>
      </c>
      <c r="D826" s="416" t="s">
        <v>18</v>
      </c>
      <c r="E826">
        <v>0</v>
      </c>
    </row>
    <row r="827" spans="1:5">
      <c r="A827" s="416" t="s">
        <v>2</v>
      </c>
      <c r="B827" s="416" t="s">
        <v>7</v>
      </c>
      <c r="C827" s="416" t="s">
        <v>246</v>
      </c>
      <c r="D827" s="416" t="s">
        <v>19</v>
      </c>
      <c r="E827">
        <v>0</v>
      </c>
    </row>
    <row r="828" spans="1:5">
      <c r="A828" s="416" t="s">
        <v>2</v>
      </c>
      <c r="B828" s="416" t="s">
        <v>7</v>
      </c>
      <c r="C828" s="416" t="s">
        <v>246</v>
      </c>
      <c r="D828" s="416" t="s">
        <v>20</v>
      </c>
      <c r="E828">
        <v>0</v>
      </c>
    </row>
    <row r="829" spans="1:5">
      <c r="A829" s="416" t="s">
        <v>28</v>
      </c>
      <c r="B829" s="416" t="s">
        <v>7</v>
      </c>
      <c r="C829" s="416" t="s">
        <v>246</v>
      </c>
      <c r="D829" s="416" t="s">
        <v>9</v>
      </c>
      <c r="E829">
        <v>0</v>
      </c>
    </row>
    <row r="830" spans="1:5">
      <c r="A830" s="416" t="s">
        <v>28</v>
      </c>
      <c r="B830" s="416" t="s">
        <v>7</v>
      </c>
      <c r="C830" s="416" t="s">
        <v>246</v>
      </c>
      <c r="D830" s="416" t="s">
        <v>10</v>
      </c>
      <c r="E830">
        <v>0</v>
      </c>
    </row>
    <row r="831" spans="1:5">
      <c r="A831" s="416" t="s">
        <v>28</v>
      </c>
      <c r="B831" s="416" t="s">
        <v>7</v>
      </c>
      <c r="C831" s="416" t="s">
        <v>246</v>
      </c>
      <c r="D831" s="416" t="s">
        <v>11</v>
      </c>
      <c r="E831">
        <v>0</v>
      </c>
    </row>
    <row r="832" spans="1:5">
      <c r="A832" s="416" t="s">
        <v>28</v>
      </c>
      <c r="B832" s="416" t="s">
        <v>7</v>
      </c>
      <c r="C832" s="416" t="s">
        <v>246</v>
      </c>
      <c r="D832" s="416" t="s">
        <v>12</v>
      </c>
      <c r="E832">
        <v>0</v>
      </c>
    </row>
    <row r="833" spans="1:5">
      <c r="A833" s="416" t="s">
        <v>28</v>
      </c>
      <c r="B833" s="416" t="s">
        <v>7</v>
      </c>
      <c r="C833" s="416" t="s">
        <v>246</v>
      </c>
      <c r="D833" s="416" t="s">
        <v>13</v>
      </c>
      <c r="E833">
        <v>0</v>
      </c>
    </row>
    <row r="834" spans="1:5">
      <c r="A834" s="416" t="s">
        <v>28</v>
      </c>
      <c r="B834" s="416" t="s">
        <v>7</v>
      </c>
      <c r="C834" s="416" t="s">
        <v>246</v>
      </c>
      <c r="D834" s="416" t="s">
        <v>14</v>
      </c>
      <c r="E834">
        <v>0</v>
      </c>
    </row>
    <row r="835" spans="1:5">
      <c r="A835" s="416" t="s">
        <v>28</v>
      </c>
      <c r="B835" s="416" t="s">
        <v>7</v>
      </c>
      <c r="C835" s="416" t="s">
        <v>246</v>
      </c>
      <c r="D835" s="416" t="s">
        <v>15</v>
      </c>
      <c r="E835">
        <v>0</v>
      </c>
    </row>
    <row r="836" spans="1:5">
      <c r="A836" s="416" t="s">
        <v>28</v>
      </c>
      <c r="B836" s="416" t="s">
        <v>7</v>
      </c>
      <c r="C836" s="416" t="s">
        <v>246</v>
      </c>
      <c r="D836" s="416" t="s">
        <v>16</v>
      </c>
      <c r="E836">
        <v>0</v>
      </c>
    </row>
    <row r="837" spans="1:5">
      <c r="A837" s="416" t="s">
        <v>28</v>
      </c>
      <c r="B837" s="416" t="s">
        <v>7</v>
      </c>
      <c r="C837" s="416" t="s">
        <v>246</v>
      </c>
      <c r="D837" s="416" t="s">
        <v>17</v>
      </c>
      <c r="E837">
        <v>0</v>
      </c>
    </row>
    <row r="838" spans="1:5">
      <c r="A838" s="416" t="s">
        <v>28</v>
      </c>
      <c r="B838" s="416" t="s">
        <v>7</v>
      </c>
      <c r="C838" s="416" t="s">
        <v>246</v>
      </c>
      <c r="D838" s="416" t="s">
        <v>18</v>
      </c>
      <c r="E838">
        <v>0</v>
      </c>
    </row>
    <row r="839" spans="1:5">
      <c r="A839" s="416" t="s">
        <v>28</v>
      </c>
      <c r="B839" s="416" t="s">
        <v>7</v>
      </c>
      <c r="C839" s="416" t="s">
        <v>246</v>
      </c>
      <c r="D839" s="416" t="s">
        <v>19</v>
      </c>
      <c r="E839">
        <v>0</v>
      </c>
    </row>
    <row r="840" spans="1:5">
      <c r="A840" s="416" t="s">
        <v>28</v>
      </c>
      <c r="B840" s="416" t="s">
        <v>7</v>
      </c>
      <c r="C840" s="416" t="s">
        <v>246</v>
      </c>
      <c r="D840" s="416" t="s">
        <v>20</v>
      </c>
      <c r="E840">
        <v>0</v>
      </c>
    </row>
    <row r="841" spans="1:5">
      <c r="A841" s="416" t="s">
        <v>3</v>
      </c>
      <c r="B841" s="416" t="s">
        <v>7</v>
      </c>
      <c r="C841" s="416" t="s">
        <v>246</v>
      </c>
      <c r="D841" s="416" t="s">
        <v>9</v>
      </c>
      <c r="E841">
        <v>0</v>
      </c>
    </row>
    <row r="842" spans="1:5">
      <c r="A842" s="416" t="s">
        <v>3</v>
      </c>
      <c r="B842" s="416" t="s">
        <v>7</v>
      </c>
      <c r="C842" s="416" t="s">
        <v>246</v>
      </c>
      <c r="D842" s="416" t="s">
        <v>10</v>
      </c>
      <c r="E842">
        <v>0</v>
      </c>
    </row>
    <row r="843" spans="1:5">
      <c r="A843" s="416" t="s">
        <v>3</v>
      </c>
      <c r="B843" s="416" t="s">
        <v>7</v>
      </c>
      <c r="C843" s="416" t="s">
        <v>246</v>
      </c>
      <c r="D843" s="416" t="s">
        <v>11</v>
      </c>
      <c r="E843">
        <v>0</v>
      </c>
    </row>
    <row r="844" spans="1:5">
      <c r="A844" s="416" t="s">
        <v>3</v>
      </c>
      <c r="B844" s="416" t="s">
        <v>7</v>
      </c>
      <c r="C844" s="416" t="s">
        <v>246</v>
      </c>
      <c r="D844" s="416" t="s">
        <v>12</v>
      </c>
      <c r="E844">
        <v>0</v>
      </c>
    </row>
    <row r="845" spans="1:5">
      <c r="A845" s="416" t="s">
        <v>3</v>
      </c>
      <c r="B845" s="416" t="s">
        <v>7</v>
      </c>
      <c r="C845" s="416" t="s">
        <v>246</v>
      </c>
      <c r="D845" s="416" t="s">
        <v>13</v>
      </c>
      <c r="E845">
        <v>0</v>
      </c>
    </row>
    <row r="846" spans="1:5">
      <c r="A846" s="416" t="s">
        <v>3</v>
      </c>
      <c r="B846" s="416" t="s">
        <v>7</v>
      </c>
      <c r="C846" s="416" t="s">
        <v>246</v>
      </c>
      <c r="D846" s="416" t="s">
        <v>14</v>
      </c>
      <c r="E846">
        <v>0</v>
      </c>
    </row>
    <row r="847" spans="1:5">
      <c r="A847" s="416" t="s">
        <v>3</v>
      </c>
      <c r="B847" s="416" t="s">
        <v>7</v>
      </c>
      <c r="C847" s="416" t="s">
        <v>246</v>
      </c>
      <c r="D847" s="416" t="s">
        <v>15</v>
      </c>
      <c r="E847">
        <v>0</v>
      </c>
    </row>
    <row r="848" spans="1:5">
      <c r="A848" s="416" t="s">
        <v>3</v>
      </c>
      <c r="B848" s="416" t="s">
        <v>7</v>
      </c>
      <c r="C848" s="416" t="s">
        <v>246</v>
      </c>
      <c r="D848" s="416" t="s">
        <v>16</v>
      </c>
      <c r="E848">
        <v>0</v>
      </c>
    </row>
    <row r="849" spans="1:5">
      <c r="A849" s="416" t="s">
        <v>3</v>
      </c>
      <c r="B849" s="416" t="s">
        <v>7</v>
      </c>
      <c r="C849" s="416" t="s">
        <v>246</v>
      </c>
      <c r="D849" s="416" t="s">
        <v>17</v>
      </c>
      <c r="E849">
        <v>0</v>
      </c>
    </row>
    <row r="850" spans="1:5">
      <c r="A850" s="416" t="s">
        <v>3</v>
      </c>
      <c r="B850" s="416" t="s">
        <v>7</v>
      </c>
      <c r="C850" s="416" t="s">
        <v>246</v>
      </c>
      <c r="D850" s="416" t="s">
        <v>18</v>
      </c>
      <c r="E850">
        <v>0</v>
      </c>
    </row>
    <row r="851" spans="1:5">
      <c r="A851" s="416" t="s">
        <v>3</v>
      </c>
      <c r="B851" s="416" t="s">
        <v>7</v>
      </c>
      <c r="C851" s="416" t="s">
        <v>246</v>
      </c>
      <c r="D851" s="416" t="s">
        <v>19</v>
      </c>
      <c r="E851">
        <v>0</v>
      </c>
    </row>
    <row r="852" spans="1:5">
      <c r="A852" s="416" t="s">
        <v>3</v>
      </c>
      <c r="B852" s="416" t="s">
        <v>7</v>
      </c>
      <c r="C852" s="416" t="s">
        <v>246</v>
      </c>
      <c r="D852" s="416" t="s">
        <v>20</v>
      </c>
      <c r="E852">
        <v>0</v>
      </c>
    </row>
    <row r="853" spans="1:5">
      <c r="A853" s="416" t="s">
        <v>4</v>
      </c>
      <c r="B853" s="416" t="s">
        <v>7</v>
      </c>
      <c r="C853" s="416" t="s">
        <v>246</v>
      </c>
      <c r="D853" s="416" t="s">
        <v>9</v>
      </c>
      <c r="E853">
        <v>0</v>
      </c>
    </row>
    <row r="854" spans="1:5">
      <c r="A854" s="416" t="s">
        <v>4</v>
      </c>
      <c r="B854" s="416" t="s">
        <v>7</v>
      </c>
      <c r="C854" s="416" t="s">
        <v>246</v>
      </c>
      <c r="D854" s="416" t="s">
        <v>10</v>
      </c>
      <c r="E854">
        <v>0</v>
      </c>
    </row>
    <row r="855" spans="1:5">
      <c r="A855" s="416" t="s">
        <v>4</v>
      </c>
      <c r="B855" s="416" t="s">
        <v>7</v>
      </c>
      <c r="C855" s="416" t="s">
        <v>246</v>
      </c>
      <c r="D855" s="416" t="s">
        <v>11</v>
      </c>
      <c r="E855">
        <v>0</v>
      </c>
    </row>
    <row r="856" spans="1:5">
      <c r="A856" s="416" t="s">
        <v>4</v>
      </c>
      <c r="B856" s="416" t="s">
        <v>7</v>
      </c>
      <c r="C856" s="416" t="s">
        <v>246</v>
      </c>
      <c r="D856" s="416" t="s">
        <v>12</v>
      </c>
      <c r="E856">
        <v>0</v>
      </c>
    </row>
    <row r="857" spans="1:5">
      <c r="A857" s="416" t="s">
        <v>4</v>
      </c>
      <c r="B857" s="416" t="s">
        <v>7</v>
      </c>
      <c r="C857" s="416" t="s">
        <v>246</v>
      </c>
      <c r="D857" s="416" t="s">
        <v>13</v>
      </c>
      <c r="E857">
        <v>0</v>
      </c>
    </row>
    <row r="858" spans="1:5">
      <c r="A858" s="416" t="s">
        <v>4</v>
      </c>
      <c r="B858" s="416" t="s">
        <v>7</v>
      </c>
      <c r="C858" s="416" t="s">
        <v>246</v>
      </c>
      <c r="D858" s="416" t="s">
        <v>14</v>
      </c>
      <c r="E858">
        <v>0</v>
      </c>
    </row>
    <row r="859" spans="1:5">
      <c r="A859" s="416" t="s">
        <v>4</v>
      </c>
      <c r="B859" s="416" t="s">
        <v>7</v>
      </c>
      <c r="C859" s="416" t="s">
        <v>246</v>
      </c>
      <c r="D859" s="416" t="s">
        <v>15</v>
      </c>
      <c r="E859">
        <v>0</v>
      </c>
    </row>
    <row r="860" spans="1:5">
      <c r="A860" s="416" t="s">
        <v>4</v>
      </c>
      <c r="B860" s="416" t="s">
        <v>7</v>
      </c>
      <c r="C860" s="416" t="s">
        <v>246</v>
      </c>
      <c r="D860" s="416" t="s">
        <v>16</v>
      </c>
      <c r="E860">
        <v>0</v>
      </c>
    </row>
    <row r="861" spans="1:5">
      <c r="A861" s="416" t="s">
        <v>4</v>
      </c>
      <c r="B861" s="416" t="s">
        <v>7</v>
      </c>
      <c r="C861" s="416" t="s">
        <v>246</v>
      </c>
      <c r="D861" s="416" t="s">
        <v>17</v>
      </c>
      <c r="E861">
        <v>0</v>
      </c>
    </row>
    <row r="862" spans="1:5">
      <c r="A862" s="416" t="s">
        <v>4</v>
      </c>
      <c r="B862" s="416" t="s">
        <v>7</v>
      </c>
      <c r="C862" s="416" t="s">
        <v>246</v>
      </c>
      <c r="D862" s="416" t="s">
        <v>18</v>
      </c>
      <c r="E862">
        <v>0</v>
      </c>
    </row>
    <row r="863" spans="1:5">
      <c r="A863" s="416" t="s">
        <v>4</v>
      </c>
      <c r="B863" s="416" t="s">
        <v>7</v>
      </c>
      <c r="C863" s="416" t="s">
        <v>246</v>
      </c>
      <c r="D863" s="416" t="s">
        <v>19</v>
      </c>
      <c r="E863">
        <v>0</v>
      </c>
    </row>
    <row r="864" spans="1:5">
      <c r="A864" s="416" t="s">
        <v>4</v>
      </c>
      <c r="B864" s="416" t="s">
        <v>7</v>
      </c>
      <c r="C864" s="416" t="s">
        <v>246</v>
      </c>
      <c r="D864" s="416" t="s">
        <v>20</v>
      </c>
      <c r="E864">
        <v>0</v>
      </c>
    </row>
    <row r="865" spans="1:5">
      <c r="A865" s="416" t="s">
        <v>187</v>
      </c>
      <c r="B865" s="416" t="s">
        <v>8</v>
      </c>
      <c r="C865" s="416" t="s">
        <v>249</v>
      </c>
      <c r="D865" s="416" t="s">
        <v>9</v>
      </c>
      <c r="E865">
        <v>0</v>
      </c>
    </row>
    <row r="866" spans="1:5">
      <c r="A866" s="416" t="s">
        <v>187</v>
      </c>
      <c r="B866" s="416" t="s">
        <v>8</v>
      </c>
      <c r="C866" s="416" t="s">
        <v>249</v>
      </c>
      <c r="D866" s="416" t="s">
        <v>10</v>
      </c>
      <c r="E866">
        <v>0</v>
      </c>
    </row>
    <row r="867" spans="1:5">
      <c r="A867" s="416" t="s">
        <v>187</v>
      </c>
      <c r="B867" s="416" t="s">
        <v>8</v>
      </c>
      <c r="C867" s="416" t="s">
        <v>249</v>
      </c>
      <c r="D867" s="416" t="s">
        <v>11</v>
      </c>
      <c r="E867">
        <v>0</v>
      </c>
    </row>
    <row r="868" spans="1:5">
      <c r="A868" s="416" t="s">
        <v>187</v>
      </c>
      <c r="B868" s="416" t="s">
        <v>8</v>
      </c>
      <c r="C868" s="416" t="s">
        <v>249</v>
      </c>
      <c r="D868" s="416" t="s">
        <v>12</v>
      </c>
      <c r="E868">
        <v>0</v>
      </c>
    </row>
    <row r="869" spans="1:5">
      <c r="A869" s="416" t="s">
        <v>187</v>
      </c>
      <c r="B869" s="416" t="s">
        <v>8</v>
      </c>
      <c r="C869" s="416" t="s">
        <v>249</v>
      </c>
      <c r="D869" s="416" t="s">
        <v>13</v>
      </c>
      <c r="E869">
        <v>0</v>
      </c>
    </row>
    <row r="870" spans="1:5">
      <c r="A870" s="416" t="s">
        <v>187</v>
      </c>
      <c r="B870" s="416" t="s">
        <v>8</v>
      </c>
      <c r="C870" s="416" t="s">
        <v>249</v>
      </c>
      <c r="D870" s="416" t="s">
        <v>14</v>
      </c>
      <c r="E870">
        <v>0</v>
      </c>
    </row>
    <row r="871" spans="1:5">
      <c r="A871" s="416" t="s">
        <v>187</v>
      </c>
      <c r="B871" s="416" t="s">
        <v>8</v>
      </c>
      <c r="C871" s="416" t="s">
        <v>249</v>
      </c>
      <c r="D871" s="416" t="s">
        <v>15</v>
      </c>
      <c r="E871">
        <v>0</v>
      </c>
    </row>
    <row r="872" spans="1:5">
      <c r="A872" s="416" t="s">
        <v>187</v>
      </c>
      <c r="B872" s="416" t="s">
        <v>8</v>
      </c>
      <c r="C872" s="416" t="s">
        <v>249</v>
      </c>
      <c r="D872" s="416" t="s">
        <v>16</v>
      </c>
      <c r="E872">
        <v>0</v>
      </c>
    </row>
    <row r="873" spans="1:5">
      <c r="A873" s="416" t="s">
        <v>187</v>
      </c>
      <c r="B873" s="416" t="s">
        <v>8</v>
      </c>
      <c r="C873" s="416" t="s">
        <v>249</v>
      </c>
      <c r="D873" s="416" t="s">
        <v>17</v>
      </c>
      <c r="E873">
        <v>0</v>
      </c>
    </row>
    <row r="874" spans="1:5">
      <c r="A874" s="416" t="s">
        <v>187</v>
      </c>
      <c r="B874" s="416" t="s">
        <v>8</v>
      </c>
      <c r="C874" s="416" t="s">
        <v>249</v>
      </c>
      <c r="D874" s="416" t="s">
        <v>18</v>
      </c>
      <c r="E874">
        <v>0</v>
      </c>
    </row>
    <row r="875" spans="1:5">
      <c r="A875" s="416" t="s">
        <v>187</v>
      </c>
      <c r="B875" s="416" t="s">
        <v>8</v>
      </c>
      <c r="C875" s="416" t="s">
        <v>249</v>
      </c>
      <c r="D875" s="416" t="s">
        <v>19</v>
      </c>
      <c r="E875">
        <v>0</v>
      </c>
    </row>
    <row r="876" spans="1:5">
      <c r="A876" s="416" t="s">
        <v>187</v>
      </c>
      <c r="B876" s="416" t="s">
        <v>8</v>
      </c>
      <c r="C876" s="416" t="s">
        <v>249</v>
      </c>
      <c r="D876" s="416" t="s">
        <v>20</v>
      </c>
      <c r="E876">
        <v>0</v>
      </c>
    </row>
    <row r="877" spans="1:5">
      <c r="A877" s="416" t="s">
        <v>0</v>
      </c>
      <c r="B877" s="416" t="s">
        <v>8</v>
      </c>
      <c r="C877" s="416" t="s">
        <v>249</v>
      </c>
      <c r="D877" s="416" t="s">
        <v>9</v>
      </c>
      <c r="E877">
        <v>0</v>
      </c>
    </row>
    <row r="878" spans="1:5">
      <c r="A878" s="416" t="s">
        <v>0</v>
      </c>
      <c r="B878" s="416" t="s">
        <v>8</v>
      </c>
      <c r="C878" s="416" t="s">
        <v>249</v>
      </c>
      <c r="D878" s="416" t="s">
        <v>10</v>
      </c>
      <c r="E878">
        <v>0</v>
      </c>
    </row>
    <row r="879" spans="1:5">
      <c r="A879" s="416" t="s">
        <v>0</v>
      </c>
      <c r="B879" s="416" t="s">
        <v>8</v>
      </c>
      <c r="C879" s="416" t="s">
        <v>249</v>
      </c>
      <c r="D879" s="416" t="s">
        <v>11</v>
      </c>
      <c r="E879">
        <v>0</v>
      </c>
    </row>
    <row r="880" spans="1:5">
      <c r="A880" s="416" t="s">
        <v>0</v>
      </c>
      <c r="B880" s="416" t="s">
        <v>8</v>
      </c>
      <c r="C880" s="416" t="s">
        <v>249</v>
      </c>
      <c r="D880" s="416" t="s">
        <v>12</v>
      </c>
      <c r="E880">
        <v>0</v>
      </c>
    </row>
    <row r="881" spans="1:5">
      <c r="A881" s="416" t="s">
        <v>0</v>
      </c>
      <c r="B881" s="416" t="s">
        <v>8</v>
      </c>
      <c r="C881" s="416" t="s">
        <v>249</v>
      </c>
      <c r="D881" s="416" t="s">
        <v>13</v>
      </c>
      <c r="E881">
        <v>0</v>
      </c>
    </row>
    <row r="882" spans="1:5">
      <c r="A882" s="416" t="s">
        <v>0</v>
      </c>
      <c r="B882" s="416" t="s">
        <v>8</v>
      </c>
      <c r="C882" s="416" t="s">
        <v>249</v>
      </c>
      <c r="D882" s="416" t="s">
        <v>14</v>
      </c>
      <c r="E882">
        <v>0</v>
      </c>
    </row>
    <row r="883" spans="1:5">
      <c r="A883" s="416" t="s">
        <v>0</v>
      </c>
      <c r="B883" s="416" t="s">
        <v>8</v>
      </c>
      <c r="C883" s="416" t="s">
        <v>249</v>
      </c>
      <c r="D883" s="416" t="s">
        <v>15</v>
      </c>
      <c r="E883">
        <v>0</v>
      </c>
    </row>
    <row r="884" spans="1:5">
      <c r="A884" s="416" t="s">
        <v>0</v>
      </c>
      <c r="B884" s="416" t="s">
        <v>8</v>
      </c>
      <c r="C884" s="416" t="s">
        <v>249</v>
      </c>
      <c r="D884" s="416" t="s">
        <v>16</v>
      </c>
      <c r="E884">
        <v>0</v>
      </c>
    </row>
    <row r="885" spans="1:5">
      <c r="A885" s="416" t="s">
        <v>0</v>
      </c>
      <c r="B885" s="416" t="s">
        <v>8</v>
      </c>
      <c r="C885" s="416" t="s">
        <v>249</v>
      </c>
      <c r="D885" s="416" t="s">
        <v>17</v>
      </c>
      <c r="E885">
        <v>0</v>
      </c>
    </row>
    <row r="886" spans="1:5">
      <c r="A886" s="416" t="s">
        <v>0</v>
      </c>
      <c r="B886" s="416" t="s">
        <v>8</v>
      </c>
      <c r="C886" s="416" t="s">
        <v>249</v>
      </c>
      <c r="D886" s="416" t="s">
        <v>18</v>
      </c>
      <c r="E886">
        <v>0</v>
      </c>
    </row>
    <row r="887" spans="1:5">
      <c r="A887" s="416" t="s">
        <v>0</v>
      </c>
      <c r="B887" s="416" t="s">
        <v>8</v>
      </c>
      <c r="C887" s="416" t="s">
        <v>249</v>
      </c>
      <c r="D887" s="416" t="s">
        <v>19</v>
      </c>
      <c r="E887">
        <v>0</v>
      </c>
    </row>
    <row r="888" spans="1:5">
      <c r="A888" s="416" t="s">
        <v>0</v>
      </c>
      <c r="B888" s="416" t="s">
        <v>8</v>
      </c>
      <c r="C888" s="416" t="s">
        <v>249</v>
      </c>
      <c r="D888" s="416" t="s">
        <v>20</v>
      </c>
      <c r="E888">
        <v>0</v>
      </c>
    </row>
    <row r="889" spans="1:5">
      <c r="A889" s="416" t="s">
        <v>1</v>
      </c>
      <c r="B889" s="416" t="s">
        <v>8</v>
      </c>
      <c r="C889" s="416" t="s">
        <v>249</v>
      </c>
      <c r="D889" s="416" t="s">
        <v>9</v>
      </c>
      <c r="E889">
        <v>0</v>
      </c>
    </row>
    <row r="890" spans="1:5">
      <c r="A890" s="416" t="s">
        <v>1</v>
      </c>
      <c r="B890" s="416" t="s">
        <v>8</v>
      </c>
      <c r="C890" s="416" t="s">
        <v>249</v>
      </c>
      <c r="D890" s="416" t="s">
        <v>10</v>
      </c>
      <c r="E890">
        <v>0</v>
      </c>
    </row>
    <row r="891" spans="1:5">
      <c r="A891" s="416" t="s">
        <v>1</v>
      </c>
      <c r="B891" s="416" t="s">
        <v>8</v>
      </c>
      <c r="C891" s="416" t="s">
        <v>249</v>
      </c>
      <c r="D891" s="416" t="s">
        <v>11</v>
      </c>
      <c r="E891">
        <v>0</v>
      </c>
    </row>
    <row r="892" spans="1:5">
      <c r="A892" s="416" t="s">
        <v>1</v>
      </c>
      <c r="B892" s="416" t="s">
        <v>8</v>
      </c>
      <c r="C892" s="416" t="s">
        <v>249</v>
      </c>
      <c r="D892" s="416" t="s">
        <v>12</v>
      </c>
      <c r="E892">
        <v>0</v>
      </c>
    </row>
    <row r="893" spans="1:5">
      <c r="A893" s="416" t="s">
        <v>1</v>
      </c>
      <c r="B893" s="416" t="s">
        <v>8</v>
      </c>
      <c r="C893" s="416" t="s">
        <v>249</v>
      </c>
      <c r="D893" s="416" t="s">
        <v>13</v>
      </c>
      <c r="E893">
        <v>0</v>
      </c>
    </row>
    <row r="894" spans="1:5">
      <c r="A894" s="416" t="s">
        <v>1</v>
      </c>
      <c r="B894" s="416" t="s">
        <v>8</v>
      </c>
      <c r="C894" s="416" t="s">
        <v>249</v>
      </c>
      <c r="D894" s="416" t="s">
        <v>14</v>
      </c>
      <c r="E894">
        <v>0</v>
      </c>
    </row>
    <row r="895" spans="1:5">
      <c r="A895" s="416" t="s">
        <v>1</v>
      </c>
      <c r="B895" s="416" t="s">
        <v>8</v>
      </c>
      <c r="C895" s="416" t="s">
        <v>249</v>
      </c>
      <c r="D895" s="416" t="s">
        <v>15</v>
      </c>
      <c r="E895">
        <v>0</v>
      </c>
    </row>
    <row r="896" spans="1:5">
      <c r="A896" s="416" t="s">
        <v>1</v>
      </c>
      <c r="B896" s="416" t="s">
        <v>8</v>
      </c>
      <c r="C896" s="416" t="s">
        <v>249</v>
      </c>
      <c r="D896" s="416" t="s">
        <v>16</v>
      </c>
      <c r="E896">
        <v>0</v>
      </c>
    </row>
    <row r="897" spans="1:5">
      <c r="A897" s="416" t="s">
        <v>1</v>
      </c>
      <c r="B897" s="416" t="s">
        <v>8</v>
      </c>
      <c r="C897" s="416" t="s">
        <v>249</v>
      </c>
      <c r="D897" s="416" t="s">
        <v>17</v>
      </c>
      <c r="E897">
        <v>0</v>
      </c>
    </row>
    <row r="898" spans="1:5">
      <c r="A898" s="416" t="s">
        <v>1</v>
      </c>
      <c r="B898" s="416" t="s">
        <v>8</v>
      </c>
      <c r="C898" s="416" t="s">
        <v>249</v>
      </c>
      <c r="D898" s="416" t="s">
        <v>18</v>
      </c>
      <c r="E898">
        <v>0</v>
      </c>
    </row>
    <row r="899" spans="1:5">
      <c r="A899" s="416" t="s">
        <v>1</v>
      </c>
      <c r="B899" s="416" t="s">
        <v>8</v>
      </c>
      <c r="C899" s="416" t="s">
        <v>249</v>
      </c>
      <c r="D899" s="416" t="s">
        <v>19</v>
      </c>
      <c r="E899">
        <v>0</v>
      </c>
    </row>
    <row r="900" spans="1:5">
      <c r="A900" s="416" t="s">
        <v>1</v>
      </c>
      <c r="B900" s="416" t="s">
        <v>8</v>
      </c>
      <c r="C900" s="416" t="s">
        <v>249</v>
      </c>
      <c r="D900" s="416" t="s">
        <v>20</v>
      </c>
      <c r="E900">
        <v>0</v>
      </c>
    </row>
    <row r="901" spans="1:5">
      <c r="A901" s="416" t="s">
        <v>5</v>
      </c>
      <c r="B901" s="416" t="s">
        <v>8</v>
      </c>
      <c r="C901" s="416" t="s">
        <v>249</v>
      </c>
      <c r="D901" s="416" t="s">
        <v>9</v>
      </c>
      <c r="E901">
        <v>0</v>
      </c>
    </row>
    <row r="902" spans="1:5">
      <c r="A902" s="416" t="s">
        <v>5</v>
      </c>
      <c r="B902" s="416" t="s">
        <v>8</v>
      </c>
      <c r="C902" s="416" t="s">
        <v>249</v>
      </c>
      <c r="D902" s="416" t="s">
        <v>10</v>
      </c>
      <c r="E902">
        <v>0</v>
      </c>
    </row>
    <row r="903" spans="1:5">
      <c r="A903" s="416" t="s">
        <v>5</v>
      </c>
      <c r="B903" s="416" t="s">
        <v>8</v>
      </c>
      <c r="C903" s="416" t="s">
        <v>249</v>
      </c>
      <c r="D903" s="416" t="s">
        <v>11</v>
      </c>
      <c r="E903">
        <v>0</v>
      </c>
    </row>
    <row r="904" spans="1:5">
      <c r="A904" s="416" t="s">
        <v>5</v>
      </c>
      <c r="B904" s="416" t="s">
        <v>8</v>
      </c>
      <c r="C904" s="416" t="s">
        <v>249</v>
      </c>
      <c r="D904" s="416" t="s">
        <v>12</v>
      </c>
      <c r="E904">
        <v>0</v>
      </c>
    </row>
    <row r="905" spans="1:5">
      <c r="A905" s="416" t="s">
        <v>5</v>
      </c>
      <c r="B905" s="416" t="s">
        <v>8</v>
      </c>
      <c r="C905" s="416" t="s">
        <v>249</v>
      </c>
      <c r="D905" s="416" t="s">
        <v>13</v>
      </c>
      <c r="E905">
        <v>0</v>
      </c>
    </row>
    <row r="906" spans="1:5">
      <c r="A906" s="416" t="s">
        <v>5</v>
      </c>
      <c r="B906" s="416" t="s">
        <v>8</v>
      </c>
      <c r="C906" s="416" t="s">
        <v>249</v>
      </c>
      <c r="D906" s="416" t="s">
        <v>14</v>
      </c>
      <c r="E906">
        <v>0</v>
      </c>
    </row>
    <row r="907" spans="1:5">
      <c r="A907" s="416" t="s">
        <v>5</v>
      </c>
      <c r="B907" s="416" t="s">
        <v>8</v>
      </c>
      <c r="C907" s="416" t="s">
        <v>249</v>
      </c>
      <c r="D907" s="416" t="s">
        <v>15</v>
      </c>
      <c r="E907">
        <v>0</v>
      </c>
    </row>
    <row r="908" spans="1:5">
      <c r="A908" s="416" t="s">
        <v>5</v>
      </c>
      <c r="B908" s="416" t="s">
        <v>8</v>
      </c>
      <c r="C908" s="416" t="s">
        <v>249</v>
      </c>
      <c r="D908" s="416" t="s">
        <v>16</v>
      </c>
      <c r="E908">
        <v>0</v>
      </c>
    </row>
    <row r="909" spans="1:5">
      <c r="A909" s="416" t="s">
        <v>5</v>
      </c>
      <c r="B909" s="416" t="s">
        <v>8</v>
      </c>
      <c r="C909" s="416" t="s">
        <v>249</v>
      </c>
      <c r="D909" s="416" t="s">
        <v>17</v>
      </c>
      <c r="E909">
        <v>0</v>
      </c>
    </row>
    <row r="910" spans="1:5">
      <c r="A910" s="416" t="s">
        <v>5</v>
      </c>
      <c r="B910" s="416" t="s">
        <v>8</v>
      </c>
      <c r="C910" s="416" t="s">
        <v>249</v>
      </c>
      <c r="D910" s="416" t="s">
        <v>18</v>
      </c>
      <c r="E910">
        <v>0</v>
      </c>
    </row>
    <row r="911" spans="1:5">
      <c r="A911" s="416" t="s">
        <v>5</v>
      </c>
      <c r="B911" s="416" t="s">
        <v>8</v>
      </c>
      <c r="C911" s="416" t="s">
        <v>249</v>
      </c>
      <c r="D911" s="416" t="s">
        <v>19</v>
      </c>
      <c r="E911">
        <v>0</v>
      </c>
    </row>
    <row r="912" spans="1:5">
      <c r="A912" s="416" t="s">
        <v>5</v>
      </c>
      <c r="B912" s="416" t="s">
        <v>8</v>
      </c>
      <c r="C912" s="416" t="s">
        <v>249</v>
      </c>
      <c r="D912" s="416" t="s">
        <v>20</v>
      </c>
      <c r="E912">
        <v>0</v>
      </c>
    </row>
    <row r="913" spans="1:5">
      <c r="A913" s="416" t="s">
        <v>6</v>
      </c>
      <c r="B913" s="416" t="s">
        <v>8</v>
      </c>
      <c r="C913" s="416" t="s">
        <v>249</v>
      </c>
      <c r="D913" s="416" t="s">
        <v>9</v>
      </c>
      <c r="E913">
        <v>0</v>
      </c>
    </row>
    <row r="914" spans="1:5">
      <c r="A914" s="416" t="s">
        <v>6</v>
      </c>
      <c r="B914" s="416" t="s">
        <v>8</v>
      </c>
      <c r="C914" s="416" t="s">
        <v>249</v>
      </c>
      <c r="D914" s="416" t="s">
        <v>10</v>
      </c>
      <c r="E914">
        <v>0</v>
      </c>
    </row>
    <row r="915" spans="1:5">
      <c r="A915" s="416" t="s">
        <v>6</v>
      </c>
      <c r="B915" s="416" t="s">
        <v>8</v>
      </c>
      <c r="C915" s="416" t="s">
        <v>249</v>
      </c>
      <c r="D915" s="416" t="s">
        <v>11</v>
      </c>
      <c r="E915">
        <v>0</v>
      </c>
    </row>
    <row r="916" spans="1:5">
      <c r="A916" s="416" t="s">
        <v>6</v>
      </c>
      <c r="B916" s="416" t="s">
        <v>8</v>
      </c>
      <c r="C916" s="416" t="s">
        <v>249</v>
      </c>
      <c r="D916" s="416" t="s">
        <v>12</v>
      </c>
      <c r="E916">
        <v>0</v>
      </c>
    </row>
    <row r="917" spans="1:5">
      <c r="A917" s="416" t="s">
        <v>6</v>
      </c>
      <c r="B917" s="416" t="s">
        <v>8</v>
      </c>
      <c r="C917" s="416" t="s">
        <v>249</v>
      </c>
      <c r="D917" s="416" t="s">
        <v>13</v>
      </c>
      <c r="E917">
        <v>0</v>
      </c>
    </row>
    <row r="918" spans="1:5">
      <c r="A918" s="416" t="s">
        <v>6</v>
      </c>
      <c r="B918" s="416" t="s">
        <v>8</v>
      </c>
      <c r="C918" s="416" t="s">
        <v>249</v>
      </c>
      <c r="D918" s="416" t="s">
        <v>14</v>
      </c>
      <c r="E918">
        <v>0</v>
      </c>
    </row>
    <row r="919" spans="1:5">
      <c r="A919" s="416" t="s">
        <v>6</v>
      </c>
      <c r="B919" s="416" t="s">
        <v>8</v>
      </c>
      <c r="C919" s="416" t="s">
        <v>249</v>
      </c>
      <c r="D919" s="416" t="s">
        <v>15</v>
      </c>
      <c r="E919">
        <v>0</v>
      </c>
    </row>
    <row r="920" spans="1:5">
      <c r="A920" s="416" t="s">
        <v>6</v>
      </c>
      <c r="B920" s="416" t="s">
        <v>8</v>
      </c>
      <c r="C920" s="416" t="s">
        <v>249</v>
      </c>
      <c r="D920" s="416" t="s">
        <v>16</v>
      </c>
      <c r="E920">
        <v>0</v>
      </c>
    </row>
    <row r="921" spans="1:5">
      <c r="A921" s="416" t="s">
        <v>6</v>
      </c>
      <c r="B921" s="416" t="s">
        <v>8</v>
      </c>
      <c r="C921" s="416" t="s">
        <v>249</v>
      </c>
      <c r="D921" s="416" t="s">
        <v>17</v>
      </c>
      <c r="E921">
        <v>0</v>
      </c>
    </row>
    <row r="922" spans="1:5">
      <c r="A922" s="416" t="s">
        <v>6</v>
      </c>
      <c r="B922" s="416" t="s">
        <v>8</v>
      </c>
      <c r="C922" s="416" t="s">
        <v>249</v>
      </c>
      <c r="D922" s="416" t="s">
        <v>18</v>
      </c>
      <c r="E922">
        <v>0</v>
      </c>
    </row>
    <row r="923" spans="1:5">
      <c r="A923" s="416" t="s">
        <v>6</v>
      </c>
      <c r="B923" s="416" t="s">
        <v>8</v>
      </c>
      <c r="C923" s="416" t="s">
        <v>249</v>
      </c>
      <c r="D923" s="416" t="s">
        <v>19</v>
      </c>
      <c r="E923">
        <v>0</v>
      </c>
    </row>
    <row r="924" spans="1:5">
      <c r="A924" s="416" t="s">
        <v>6</v>
      </c>
      <c r="B924" s="416" t="s">
        <v>8</v>
      </c>
      <c r="C924" s="416" t="s">
        <v>249</v>
      </c>
      <c r="D924" s="416" t="s">
        <v>20</v>
      </c>
      <c r="E924">
        <v>0</v>
      </c>
    </row>
    <row r="925" spans="1:5">
      <c r="A925" s="416" t="s">
        <v>2</v>
      </c>
      <c r="B925" s="416" t="s">
        <v>7</v>
      </c>
      <c r="C925" s="416" t="s">
        <v>249</v>
      </c>
      <c r="D925" s="416" t="s">
        <v>9</v>
      </c>
      <c r="E925">
        <v>0</v>
      </c>
    </row>
    <row r="926" spans="1:5">
      <c r="A926" s="416" t="s">
        <v>2</v>
      </c>
      <c r="B926" s="416" t="s">
        <v>7</v>
      </c>
      <c r="C926" s="416" t="s">
        <v>249</v>
      </c>
      <c r="D926" s="416" t="s">
        <v>10</v>
      </c>
      <c r="E926">
        <v>0</v>
      </c>
    </row>
    <row r="927" spans="1:5">
      <c r="A927" s="416" t="s">
        <v>2</v>
      </c>
      <c r="B927" s="416" t="s">
        <v>7</v>
      </c>
      <c r="C927" s="416" t="s">
        <v>249</v>
      </c>
      <c r="D927" s="416" t="s">
        <v>11</v>
      </c>
      <c r="E927">
        <v>0</v>
      </c>
    </row>
    <row r="928" spans="1:5">
      <c r="A928" s="416" t="s">
        <v>2</v>
      </c>
      <c r="B928" s="416" t="s">
        <v>7</v>
      </c>
      <c r="C928" s="416" t="s">
        <v>249</v>
      </c>
      <c r="D928" s="416" t="s">
        <v>12</v>
      </c>
      <c r="E928">
        <v>0</v>
      </c>
    </row>
    <row r="929" spans="1:5">
      <c r="A929" s="416" t="s">
        <v>2</v>
      </c>
      <c r="B929" s="416" t="s">
        <v>7</v>
      </c>
      <c r="C929" s="416" t="s">
        <v>249</v>
      </c>
      <c r="D929" s="416" t="s">
        <v>13</v>
      </c>
      <c r="E929">
        <v>0</v>
      </c>
    </row>
    <row r="930" spans="1:5">
      <c r="A930" s="416" t="s">
        <v>2</v>
      </c>
      <c r="B930" s="416" t="s">
        <v>7</v>
      </c>
      <c r="C930" s="416" t="s">
        <v>249</v>
      </c>
      <c r="D930" s="416" t="s">
        <v>14</v>
      </c>
      <c r="E930">
        <v>0</v>
      </c>
    </row>
    <row r="931" spans="1:5">
      <c r="A931" s="416" t="s">
        <v>2</v>
      </c>
      <c r="B931" s="416" t="s">
        <v>7</v>
      </c>
      <c r="C931" s="416" t="s">
        <v>249</v>
      </c>
      <c r="D931" s="416" t="s">
        <v>15</v>
      </c>
      <c r="E931">
        <v>0</v>
      </c>
    </row>
    <row r="932" spans="1:5">
      <c r="A932" s="416" t="s">
        <v>2</v>
      </c>
      <c r="B932" s="416" t="s">
        <v>7</v>
      </c>
      <c r="C932" s="416" t="s">
        <v>249</v>
      </c>
      <c r="D932" s="416" t="s">
        <v>16</v>
      </c>
      <c r="E932">
        <v>0</v>
      </c>
    </row>
    <row r="933" spans="1:5">
      <c r="A933" s="416" t="s">
        <v>2</v>
      </c>
      <c r="B933" s="416" t="s">
        <v>7</v>
      </c>
      <c r="C933" s="416" t="s">
        <v>249</v>
      </c>
      <c r="D933" s="416" t="s">
        <v>17</v>
      </c>
      <c r="E933">
        <v>0</v>
      </c>
    </row>
    <row r="934" spans="1:5">
      <c r="A934" s="416" t="s">
        <v>2</v>
      </c>
      <c r="B934" s="416" t="s">
        <v>7</v>
      </c>
      <c r="C934" s="416" t="s">
        <v>249</v>
      </c>
      <c r="D934" s="416" t="s">
        <v>18</v>
      </c>
      <c r="E934">
        <v>0</v>
      </c>
    </row>
    <row r="935" spans="1:5">
      <c r="A935" s="416" t="s">
        <v>2</v>
      </c>
      <c r="B935" s="416" t="s">
        <v>7</v>
      </c>
      <c r="C935" s="416" t="s">
        <v>249</v>
      </c>
      <c r="D935" s="416" t="s">
        <v>19</v>
      </c>
      <c r="E935">
        <v>0</v>
      </c>
    </row>
    <row r="936" spans="1:5">
      <c r="A936" s="416" t="s">
        <v>2</v>
      </c>
      <c r="B936" s="416" t="s">
        <v>7</v>
      </c>
      <c r="C936" s="416" t="s">
        <v>249</v>
      </c>
      <c r="D936" s="416" t="s">
        <v>20</v>
      </c>
      <c r="E936">
        <v>0</v>
      </c>
    </row>
    <row r="937" spans="1:5">
      <c r="A937" s="416" t="s">
        <v>28</v>
      </c>
      <c r="B937" s="416" t="s">
        <v>7</v>
      </c>
      <c r="C937" s="416" t="s">
        <v>249</v>
      </c>
      <c r="D937" s="416" t="s">
        <v>9</v>
      </c>
      <c r="E937">
        <v>0</v>
      </c>
    </row>
    <row r="938" spans="1:5">
      <c r="A938" s="416" t="s">
        <v>28</v>
      </c>
      <c r="B938" s="416" t="s">
        <v>7</v>
      </c>
      <c r="C938" s="416" t="s">
        <v>249</v>
      </c>
      <c r="D938" s="416" t="s">
        <v>10</v>
      </c>
      <c r="E938">
        <v>0</v>
      </c>
    </row>
    <row r="939" spans="1:5">
      <c r="A939" s="416" t="s">
        <v>28</v>
      </c>
      <c r="B939" s="416" t="s">
        <v>7</v>
      </c>
      <c r="C939" s="416" t="s">
        <v>249</v>
      </c>
      <c r="D939" s="416" t="s">
        <v>11</v>
      </c>
      <c r="E939">
        <v>0</v>
      </c>
    </row>
    <row r="940" spans="1:5">
      <c r="A940" s="416" t="s">
        <v>28</v>
      </c>
      <c r="B940" s="416" t="s">
        <v>7</v>
      </c>
      <c r="C940" s="416" t="s">
        <v>249</v>
      </c>
      <c r="D940" s="416" t="s">
        <v>12</v>
      </c>
      <c r="E940">
        <v>0</v>
      </c>
    </row>
    <row r="941" spans="1:5">
      <c r="A941" s="416" t="s">
        <v>28</v>
      </c>
      <c r="B941" s="416" t="s">
        <v>7</v>
      </c>
      <c r="C941" s="416" t="s">
        <v>249</v>
      </c>
      <c r="D941" s="416" t="s">
        <v>13</v>
      </c>
      <c r="E941">
        <v>0</v>
      </c>
    </row>
    <row r="942" spans="1:5">
      <c r="A942" s="416" t="s">
        <v>28</v>
      </c>
      <c r="B942" s="416" t="s">
        <v>7</v>
      </c>
      <c r="C942" s="416" t="s">
        <v>249</v>
      </c>
      <c r="D942" s="416" t="s">
        <v>14</v>
      </c>
      <c r="E942">
        <v>0</v>
      </c>
    </row>
    <row r="943" spans="1:5">
      <c r="A943" s="416" t="s">
        <v>28</v>
      </c>
      <c r="B943" s="416" t="s">
        <v>7</v>
      </c>
      <c r="C943" s="416" t="s">
        <v>249</v>
      </c>
      <c r="D943" s="416" t="s">
        <v>15</v>
      </c>
      <c r="E943">
        <v>0</v>
      </c>
    </row>
    <row r="944" spans="1:5">
      <c r="A944" s="416" t="s">
        <v>28</v>
      </c>
      <c r="B944" s="416" t="s">
        <v>7</v>
      </c>
      <c r="C944" s="416" t="s">
        <v>249</v>
      </c>
      <c r="D944" s="416" t="s">
        <v>16</v>
      </c>
      <c r="E944">
        <v>0</v>
      </c>
    </row>
    <row r="945" spans="1:5">
      <c r="A945" s="416" t="s">
        <v>28</v>
      </c>
      <c r="B945" s="416" t="s">
        <v>7</v>
      </c>
      <c r="C945" s="416" t="s">
        <v>249</v>
      </c>
      <c r="D945" s="416" t="s">
        <v>17</v>
      </c>
      <c r="E945">
        <v>0</v>
      </c>
    </row>
    <row r="946" spans="1:5">
      <c r="A946" s="416" t="s">
        <v>28</v>
      </c>
      <c r="B946" s="416" t="s">
        <v>7</v>
      </c>
      <c r="C946" s="416" t="s">
        <v>249</v>
      </c>
      <c r="D946" s="416" t="s">
        <v>18</v>
      </c>
      <c r="E946">
        <v>0</v>
      </c>
    </row>
    <row r="947" spans="1:5">
      <c r="A947" s="416" t="s">
        <v>28</v>
      </c>
      <c r="B947" s="416" t="s">
        <v>7</v>
      </c>
      <c r="C947" s="416" t="s">
        <v>249</v>
      </c>
      <c r="D947" s="416" t="s">
        <v>19</v>
      </c>
      <c r="E947">
        <v>0</v>
      </c>
    </row>
    <row r="948" spans="1:5">
      <c r="A948" s="416" t="s">
        <v>28</v>
      </c>
      <c r="B948" s="416" t="s">
        <v>7</v>
      </c>
      <c r="C948" s="416" t="s">
        <v>249</v>
      </c>
      <c r="D948" s="416" t="s">
        <v>20</v>
      </c>
      <c r="E948">
        <v>0</v>
      </c>
    </row>
    <row r="949" spans="1:5">
      <c r="A949" s="416" t="s">
        <v>3</v>
      </c>
      <c r="B949" s="416" t="s">
        <v>7</v>
      </c>
      <c r="C949" s="416" t="s">
        <v>249</v>
      </c>
      <c r="D949" s="416" t="s">
        <v>9</v>
      </c>
      <c r="E949">
        <v>0</v>
      </c>
    </row>
    <row r="950" spans="1:5">
      <c r="A950" s="416" t="s">
        <v>3</v>
      </c>
      <c r="B950" s="416" t="s">
        <v>7</v>
      </c>
      <c r="C950" s="416" t="s">
        <v>249</v>
      </c>
      <c r="D950" s="416" t="s">
        <v>10</v>
      </c>
      <c r="E950">
        <v>0</v>
      </c>
    </row>
    <row r="951" spans="1:5">
      <c r="A951" s="416" t="s">
        <v>3</v>
      </c>
      <c r="B951" s="416" t="s">
        <v>7</v>
      </c>
      <c r="C951" s="416" t="s">
        <v>249</v>
      </c>
      <c r="D951" s="416" t="s">
        <v>11</v>
      </c>
      <c r="E951">
        <v>0</v>
      </c>
    </row>
    <row r="952" spans="1:5">
      <c r="A952" s="416" t="s">
        <v>3</v>
      </c>
      <c r="B952" s="416" t="s">
        <v>7</v>
      </c>
      <c r="C952" s="416" t="s">
        <v>249</v>
      </c>
      <c r="D952" s="416" t="s">
        <v>12</v>
      </c>
      <c r="E952">
        <v>0</v>
      </c>
    </row>
    <row r="953" spans="1:5">
      <c r="A953" s="416" t="s">
        <v>3</v>
      </c>
      <c r="B953" s="416" t="s">
        <v>7</v>
      </c>
      <c r="C953" s="416" t="s">
        <v>249</v>
      </c>
      <c r="D953" s="416" t="s">
        <v>13</v>
      </c>
      <c r="E953">
        <v>0</v>
      </c>
    </row>
    <row r="954" spans="1:5">
      <c r="A954" s="416" t="s">
        <v>3</v>
      </c>
      <c r="B954" s="416" t="s">
        <v>7</v>
      </c>
      <c r="C954" s="416" t="s">
        <v>249</v>
      </c>
      <c r="D954" s="416" t="s">
        <v>14</v>
      </c>
      <c r="E954">
        <v>0</v>
      </c>
    </row>
    <row r="955" spans="1:5">
      <c r="A955" s="416" t="s">
        <v>3</v>
      </c>
      <c r="B955" s="416" t="s">
        <v>7</v>
      </c>
      <c r="C955" s="416" t="s">
        <v>249</v>
      </c>
      <c r="D955" s="416" t="s">
        <v>15</v>
      </c>
      <c r="E955">
        <v>0</v>
      </c>
    </row>
    <row r="956" spans="1:5">
      <c r="A956" s="416" t="s">
        <v>3</v>
      </c>
      <c r="B956" s="416" t="s">
        <v>7</v>
      </c>
      <c r="C956" s="416" t="s">
        <v>249</v>
      </c>
      <c r="D956" s="416" t="s">
        <v>16</v>
      </c>
      <c r="E956">
        <v>0</v>
      </c>
    </row>
    <row r="957" spans="1:5">
      <c r="A957" s="416" t="s">
        <v>3</v>
      </c>
      <c r="B957" s="416" t="s">
        <v>7</v>
      </c>
      <c r="C957" s="416" t="s">
        <v>249</v>
      </c>
      <c r="D957" s="416" t="s">
        <v>17</v>
      </c>
      <c r="E957">
        <v>0</v>
      </c>
    </row>
    <row r="958" spans="1:5">
      <c r="A958" s="416" t="s">
        <v>3</v>
      </c>
      <c r="B958" s="416" t="s">
        <v>7</v>
      </c>
      <c r="C958" s="416" t="s">
        <v>249</v>
      </c>
      <c r="D958" s="416" t="s">
        <v>18</v>
      </c>
      <c r="E958">
        <v>0</v>
      </c>
    </row>
    <row r="959" spans="1:5">
      <c r="A959" s="416" t="s">
        <v>3</v>
      </c>
      <c r="B959" s="416" t="s">
        <v>7</v>
      </c>
      <c r="C959" s="416" t="s">
        <v>249</v>
      </c>
      <c r="D959" s="416" t="s">
        <v>19</v>
      </c>
      <c r="E959">
        <v>0</v>
      </c>
    </row>
    <row r="960" spans="1:5">
      <c r="A960" s="416" t="s">
        <v>3</v>
      </c>
      <c r="B960" s="416" t="s">
        <v>7</v>
      </c>
      <c r="C960" s="416" t="s">
        <v>249</v>
      </c>
      <c r="D960" s="416" t="s">
        <v>20</v>
      </c>
      <c r="E960">
        <v>0</v>
      </c>
    </row>
    <row r="961" spans="1:5">
      <c r="A961" s="416" t="s">
        <v>4</v>
      </c>
      <c r="B961" s="416" t="s">
        <v>7</v>
      </c>
      <c r="C961" s="416" t="s">
        <v>249</v>
      </c>
      <c r="D961" s="416" t="s">
        <v>9</v>
      </c>
      <c r="E961">
        <v>0</v>
      </c>
    </row>
    <row r="962" spans="1:5">
      <c r="A962" s="416" t="s">
        <v>4</v>
      </c>
      <c r="B962" s="416" t="s">
        <v>7</v>
      </c>
      <c r="C962" s="416" t="s">
        <v>249</v>
      </c>
      <c r="D962" s="416" t="s">
        <v>10</v>
      </c>
      <c r="E962">
        <v>0</v>
      </c>
    </row>
    <row r="963" spans="1:5">
      <c r="A963" s="416" t="s">
        <v>4</v>
      </c>
      <c r="B963" s="416" t="s">
        <v>7</v>
      </c>
      <c r="C963" s="416" t="s">
        <v>249</v>
      </c>
      <c r="D963" s="416" t="s">
        <v>11</v>
      </c>
      <c r="E963">
        <v>0</v>
      </c>
    </row>
    <row r="964" spans="1:5">
      <c r="A964" s="416" t="s">
        <v>4</v>
      </c>
      <c r="B964" s="416" t="s">
        <v>7</v>
      </c>
      <c r="C964" s="416" t="s">
        <v>249</v>
      </c>
      <c r="D964" s="416" t="s">
        <v>12</v>
      </c>
      <c r="E964">
        <v>0</v>
      </c>
    </row>
    <row r="965" spans="1:5">
      <c r="A965" s="416" t="s">
        <v>4</v>
      </c>
      <c r="B965" s="416" t="s">
        <v>7</v>
      </c>
      <c r="C965" s="416" t="s">
        <v>249</v>
      </c>
      <c r="D965" s="416" t="s">
        <v>13</v>
      </c>
      <c r="E965">
        <v>0</v>
      </c>
    </row>
    <row r="966" spans="1:5">
      <c r="A966" s="416" t="s">
        <v>4</v>
      </c>
      <c r="B966" s="416" t="s">
        <v>7</v>
      </c>
      <c r="C966" s="416" t="s">
        <v>249</v>
      </c>
      <c r="D966" s="416" t="s">
        <v>14</v>
      </c>
      <c r="E966">
        <v>0</v>
      </c>
    </row>
    <row r="967" spans="1:5">
      <c r="A967" s="416" t="s">
        <v>4</v>
      </c>
      <c r="B967" s="416" t="s">
        <v>7</v>
      </c>
      <c r="C967" s="416" t="s">
        <v>249</v>
      </c>
      <c r="D967" s="416" t="s">
        <v>15</v>
      </c>
      <c r="E967">
        <v>0</v>
      </c>
    </row>
    <row r="968" spans="1:5">
      <c r="A968" s="416" t="s">
        <v>4</v>
      </c>
      <c r="B968" s="416" t="s">
        <v>7</v>
      </c>
      <c r="C968" s="416" t="s">
        <v>249</v>
      </c>
      <c r="D968" s="416" t="s">
        <v>16</v>
      </c>
      <c r="E968">
        <v>0</v>
      </c>
    </row>
    <row r="969" spans="1:5">
      <c r="A969" s="416" t="s">
        <v>4</v>
      </c>
      <c r="B969" s="416" t="s">
        <v>7</v>
      </c>
      <c r="C969" s="416" t="s">
        <v>249</v>
      </c>
      <c r="D969" s="416" t="s">
        <v>17</v>
      </c>
      <c r="E969">
        <v>0</v>
      </c>
    </row>
    <row r="970" spans="1:5">
      <c r="A970" s="416" t="s">
        <v>4</v>
      </c>
      <c r="B970" s="416" t="s">
        <v>7</v>
      </c>
      <c r="C970" s="416" t="s">
        <v>249</v>
      </c>
      <c r="D970" s="416" t="s">
        <v>18</v>
      </c>
      <c r="E970">
        <v>0</v>
      </c>
    </row>
    <row r="971" spans="1:5">
      <c r="A971" s="416" t="s">
        <v>4</v>
      </c>
      <c r="B971" s="416" t="s">
        <v>7</v>
      </c>
      <c r="C971" s="416" t="s">
        <v>249</v>
      </c>
      <c r="D971" s="416" t="s">
        <v>19</v>
      </c>
      <c r="E971">
        <v>0</v>
      </c>
    </row>
    <row r="972" spans="1:5">
      <c r="A972" s="416" t="s">
        <v>4</v>
      </c>
      <c r="B972" s="416" t="s">
        <v>7</v>
      </c>
      <c r="C972" s="416" t="s">
        <v>249</v>
      </c>
      <c r="D972" s="416" t="s">
        <v>20</v>
      </c>
      <c r="E972">
        <v>0</v>
      </c>
    </row>
    <row r="973" spans="1:5">
      <c r="A973" s="416" t="s">
        <v>213</v>
      </c>
      <c r="B973" s="416" t="s">
        <v>8</v>
      </c>
      <c r="C973" s="416" t="s">
        <v>250</v>
      </c>
      <c r="D973" s="416" t="s">
        <v>9</v>
      </c>
      <c r="E973">
        <v>0</v>
      </c>
    </row>
    <row r="974" spans="1:5">
      <c r="A974" s="416" t="s">
        <v>213</v>
      </c>
      <c r="B974" s="416" t="s">
        <v>8</v>
      </c>
      <c r="C974" s="416" t="s">
        <v>250</v>
      </c>
      <c r="D974" s="416" t="s">
        <v>10</v>
      </c>
      <c r="E974">
        <v>0</v>
      </c>
    </row>
    <row r="975" spans="1:5">
      <c r="A975" s="416" t="s">
        <v>213</v>
      </c>
      <c r="B975" s="416" t="s">
        <v>8</v>
      </c>
      <c r="C975" s="416" t="s">
        <v>250</v>
      </c>
      <c r="D975" s="416" t="s">
        <v>11</v>
      </c>
      <c r="E975">
        <v>0</v>
      </c>
    </row>
    <row r="976" spans="1:5">
      <c r="A976" s="416" t="s">
        <v>213</v>
      </c>
      <c r="B976" s="416" t="s">
        <v>8</v>
      </c>
      <c r="C976" s="416" t="s">
        <v>250</v>
      </c>
      <c r="D976" s="416" t="s">
        <v>12</v>
      </c>
      <c r="E976">
        <v>0</v>
      </c>
    </row>
    <row r="977" spans="1:5">
      <c r="A977" s="416" t="s">
        <v>213</v>
      </c>
      <c r="B977" s="416" t="s">
        <v>8</v>
      </c>
      <c r="C977" s="416" t="s">
        <v>250</v>
      </c>
      <c r="D977" s="416" t="s">
        <v>13</v>
      </c>
      <c r="E977">
        <v>0</v>
      </c>
    </row>
    <row r="978" spans="1:5">
      <c r="A978" s="416" t="s">
        <v>213</v>
      </c>
      <c r="B978" s="416" t="s">
        <v>8</v>
      </c>
      <c r="C978" s="416" t="s">
        <v>250</v>
      </c>
      <c r="D978" s="416" t="s">
        <v>14</v>
      </c>
      <c r="E978">
        <v>88</v>
      </c>
    </row>
    <row r="979" spans="1:5">
      <c r="A979" s="416" t="s">
        <v>213</v>
      </c>
      <c r="B979" s="416" t="s">
        <v>8</v>
      </c>
      <c r="C979" s="416" t="s">
        <v>250</v>
      </c>
      <c r="D979" s="416" t="s">
        <v>15</v>
      </c>
      <c r="E979">
        <v>444000</v>
      </c>
    </row>
    <row r="980" spans="1:5">
      <c r="A980" s="416" t="s">
        <v>213</v>
      </c>
      <c r="B980" s="416" t="s">
        <v>8</v>
      </c>
      <c r="C980" s="416" t="s">
        <v>250</v>
      </c>
      <c r="D980" s="416" t="s">
        <v>16</v>
      </c>
      <c r="E980">
        <v>160000</v>
      </c>
    </row>
    <row r="981" spans="1:5">
      <c r="A981" s="416" t="s">
        <v>213</v>
      </c>
      <c r="B981" s="416" t="s">
        <v>8</v>
      </c>
      <c r="C981" s="416" t="s">
        <v>250</v>
      </c>
      <c r="D981" s="416" t="s">
        <v>17</v>
      </c>
      <c r="E981">
        <v>272000</v>
      </c>
    </row>
    <row r="982" spans="1:5">
      <c r="A982" s="416" t="s">
        <v>213</v>
      </c>
      <c r="B982" s="416" t="s">
        <v>8</v>
      </c>
      <c r="C982" s="416" t="s">
        <v>250</v>
      </c>
      <c r="D982" s="416" t="s">
        <v>18</v>
      </c>
      <c r="E982">
        <v>272000</v>
      </c>
    </row>
    <row r="983" spans="1:5">
      <c r="A983" s="416" t="s">
        <v>213</v>
      </c>
      <c r="B983" s="416" t="s">
        <v>8</v>
      </c>
      <c r="C983" s="416" t="s">
        <v>250</v>
      </c>
      <c r="D983" s="416" t="s">
        <v>19</v>
      </c>
      <c r="E983">
        <v>272000</v>
      </c>
    </row>
    <row r="984" spans="1:5">
      <c r="A984" s="416" t="s">
        <v>213</v>
      </c>
      <c r="B984" s="416" t="s">
        <v>8</v>
      </c>
      <c r="C984" s="416" t="s">
        <v>250</v>
      </c>
      <c r="D984" s="416" t="s">
        <v>20</v>
      </c>
      <c r="E984">
        <v>272000</v>
      </c>
    </row>
    <row r="985" spans="1:5">
      <c r="A985" s="416" t="s">
        <v>0</v>
      </c>
      <c r="B985" s="416" t="s">
        <v>8</v>
      </c>
      <c r="C985" s="416" t="s">
        <v>250</v>
      </c>
      <c r="D985" s="416" t="s">
        <v>9</v>
      </c>
      <c r="E985">
        <v>0</v>
      </c>
    </row>
    <row r="986" spans="1:5">
      <c r="A986" s="416" t="s">
        <v>0</v>
      </c>
      <c r="B986" s="416" t="s">
        <v>8</v>
      </c>
      <c r="C986" s="416" t="s">
        <v>250</v>
      </c>
      <c r="D986" s="416" t="s">
        <v>10</v>
      </c>
      <c r="E986">
        <v>0</v>
      </c>
    </row>
    <row r="987" spans="1:5">
      <c r="A987" s="416" t="s">
        <v>0</v>
      </c>
      <c r="B987" s="416" t="s">
        <v>8</v>
      </c>
      <c r="C987" s="416" t="s">
        <v>250</v>
      </c>
      <c r="D987" s="416" t="s">
        <v>11</v>
      </c>
      <c r="E987">
        <v>0</v>
      </c>
    </row>
    <row r="988" spans="1:5">
      <c r="A988" s="416" t="s">
        <v>0</v>
      </c>
      <c r="B988" s="416" t="s">
        <v>8</v>
      </c>
      <c r="C988" s="416" t="s">
        <v>250</v>
      </c>
      <c r="D988" s="416" t="s">
        <v>12</v>
      </c>
      <c r="E988">
        <v>0</v>
      </c>
    </row>
    <row r="989" spans="1:5">
      <c r="A989" s="416" t="s">
        <v>0</v>
      </c>
      <c r="B989" s="416" t="s">
        <v>8</v>
      </c>
      <c r="C989" s="416" t="s">
        <v>250</v>
      </c>
      <c r="D989" s="416" t="s">
        <v>13</v>
      </c>
      <c r="E989">
        <v>0</v>
      </c>
    </row>
    <row r="990" spans="1:5">
      <c r="A990" s="416" t="s">
        <v>0</v>
      </c>
      <c r="B990" s="416" t="s">
        <v>8</v>
      </c>
      <c r="C990" s="416" t="s">
        <v>250</v>
      </c>
      <c r="D990" s="416" t="s">
        <v>14</v>
      </c>
      <c r="E990">
        <v>0</v>
      </c>
    </row>
    <row r="991" spans="1:5">
      <c r="A991" s="416" t="s">
        <v>0</v>
      </c>
      <c r="B991" s="416" t="s">
        <v>8</v>
      </c>
      <c r="C991" s="416" t="s">
        <v>250</v>
      </c>
      <c r="D991" s="416" t="s">
        <v>15</v>
      </c>
      <c r="E991">
        <v>0</v>
      </c>
    </row>
    <row r="992" spans="1:5">
      <c r="A992" s="416" t="s">
        <v>0</v>
      </c>
      <c r="B992" s="416" t="s">
        <v>8</v>
      </c>
      <c r="C992" s="416" t="s">
        <v>250</v>
      </c>
      <c r="D992" s="416" t="s">
        <v>16</v>
      </c>
      <c r="E992">
        <v>0</v>
      </c>
    </row>
    <row r="993" spans="1:5">
      <c r="A993" s="416" t="s">
        <v>0</v>
      </c>
      <c r="B993" s="416" t="s">
        <v>8</v>
      </c>
      <c r="C993" s="416" t="s">
        <v>250</v>
      </c>
      <c r="D993" s="416" t="s">
        <v>17</v>
      </c>
      <c r="E993">
        <v>0</v>
      </c>
    </row>
    <row r="994" spans="1:5">
      <c r="A994" s="416" t="s">
        <v>0</v>
      </c>
      <c r="B994" s="416" t="s">
        <v>8</v>
      </c>
      <c r="C994" s="416" t="s">
        <v>250</v>
      </c>
      <c r="D994" s="416" t="s">
        <v>18</v>
      </c>
      <c r="E994">
        <v>0</v>
      </c>
    </row>
    <row r="995" spans="1:5">
      <c r="A995" s="416" t="s">
        <v>0</v>
      </c>
      <c r="B995" s="416" t="s">
        <v>8</v>
      </c>
      <c r="C995" s="416" t="s">
        <v>250</v>
      </c>
      <c r="D995" s="416" t="s">
        <v>19</v>
      </c>
      <c r="E995">
        <v>0</v>
      </c>
    </row>
    <row r="996" spans="1:5">
      <c r="A996" s="416" t="s">
        <v>0</v>
      </c>
      <c r="B996" s="416" t="s">
        <v>8</v>
      </c>
      <c r="C996" s="416" t="s">
        <v>250</v>
      </c>
      <c r="D996" s="416" t="s">
        <v>20</v>
      </c>
      <c r="E996">
        <v>0</v>
      </c>
    </row>
    <row r="997" spans="1:5">
      <c r="A997" s="416" t="s">
        <v>1</v>
      </c>
      <c r="B997" s="416" t="s">
        <v>8</v>
      </c>
      <c r="C997" s="416" t="s">
        <v>250</v>
      </c>
      <c r="D997" s="416" t="s">
        <v>9</v>
      </c>
      <c r="E997">
        <v>0</v>
      </c>
    </row>
    <row r="998" spans="1:5">
      <c r="A998" s="416" t="s">
        <v>1</v>
      </c>
      <c r="B998" s="416" t="s">
        <v>8</v>
      </c>
      <c r="C998" s="416" t="s">
        <v>250</v>
      </c>
      <c r="D998" s="416" t="s">
        <v>10</v>
      </c>
      <c r="E998">
        <v>0</v>
      </c>
    </row>
    <row r="999" spans="1:5">
      <c r="A999" s="416" t="s">
        <v>1</v>
      </c>
      <c r="B999" s="416" t="s">
        <v>8</v>
      </c>
      <c r="C999" s="416" t="s">
        <v>250</v>
      </c>
      <c r="D999" s="416" t="s">
        <v>11</v>
      </c>
      <c r="E999">
        <v>0</v>
      </c>
    </row>
    <row r="1000" spans="1:5">
      <c r="A1000" s="416" t="s">
        <v>1</v>
      </c>
      <c r="B1000" s="416" t="s">
        <v>8</v>
      </c>
      <c r="C1000" s="416" t="s">
        <v>250</v>
      </c>
      <c r="D1000" s="416" t="s">
        <v>12</v>
      </c>
      <c r="E1000">
        <v>0</v>
      </c>
    </row>
    <row r="1001" spans="1:5">
      <c r="A1001" s="416" t="s">
        <v>1</v>
      </c>
      <c r="B1001" s="416" t="s">
        <v>8</v>
      </c>
      <c r="C1001" s="416" t="s">
        <v>250</v>
      </c>
      <c r="D1001" s="416" t="s">
        <v>13</v>
      </c>
      <c r="E1001">
        <v>0</v>
      </c>
    </row>
    <row r="1002" spans="1:5">
      <c r="A1002" s="416" t="s">
        <v>1</v>
      </c>
      <c r="B1002" s="416" t="s">
        <v>8</v>
      </c>
      <c r="C1002" s="416" t="s">
        <v>250</v>
      </c>
      <c r="D1002" s="416" t="s">
        <v>14</v>
      </c>
      <c r="E1002">
        <v>0</v>
      </c>
    </row>
    <row r="1003" spans="1:5">
      <c r="A1003" s="416" t="s">
        <v>1</v>
      </c>
      <c r="B1003" s="416" t="s">
        <v>8</v>
      </c>
      <c r="C1003" s="416" t="s">
        <v>250</v>
      </c>
      <c r="D1003" s="416" t="s">
        <v>15</v>
      </c>
      <c r="E1003">
        <v>0</v>
      </c>
    </row>
    <row r="1004" spans="1:5">
      <c r="A1004" s="416" t="s">
        <v>1</v>
      </c>
      <c r="B1004" s="416" t="s">
        <v>8</v>
      </c>
      <c r="C1004" s="416" t="s">
        <v>250</v>
      </c>
      <c r="D1004" s="416" t="s">
        <v>16</v>
      </c>
      <c r="E1004">
        <v>0</v>
      </c>
    </row>
    <row r="1005" spans="1:5">
      <c r="A1005" s="416" t="s">
        <v>1</v>
      </c>
      <c r="B1005" s="416" t="s">
        <v>8</v>
      </c>
      <c r="C1005" s="416" t="s">
        <v>250</v>
      </c>
      <c r="D1005" s="416" t="s">
        <v>17</v>
      </c>
      <c r="E1005">
        <v>0</v>
      </c>
    </row>
    <row r="1006" spans="1:5">
      <c r="A1006" s="416" t="s">
        <v>1</v>
      </c>
      <c r="B1006" s="416" t="s">
        <v>8</v>
      </c>
      <c r="C1006" s="416" t="s">
        <v>250</v>
      </c>
      <c r="D1006" s="416" t="s">
        <v>18</v>
      </c>
      <c r="E1006">
        <v>0</v>
      </c>
    </row>
    <row r="1007" spans="1:5">
      <c r="A1007" s="416" t="s">
        <v>1</v>
      </c>
      <c r="B1007" s="416" t="s">
        <v>8</v>
      </c>
      <c r="C1007" s="416" t="s">
        <v>250</v>
      </c>
      <c r="D1007" s="416" t="s">
        <v>19</v>
      </c>
      <c r="E1007">
        <v>0</v>
      </c>
    </row>
    <row r="1008" spans="1:5">
      <c r="A1008" s="416" t="s">
        <v>1</v>
      </c>
      <c r="B1008" s="416" t="s">
        <v>8</v>
      </c>
      <c r="C1008" s="416" t="s">
        <v>250</v>
      </c>
      <c r="D1008" s="416" t="s">
        <v>20</v>
      </c>
      <c r="E1008">
        <v>0</v>
      </c>
    </row>
    <row r="1009" spans="1:5">
      <c r="A1009" s="416" t="s">
        <v>5</v>
      </c>
      <c r="B1009" s="416" t="s">
        <v>8</v>
      </c>
      <c r="C1009" s="416" t="s">
        <v>250</v>
      </c>
      <c r="D1009" s="416" t="s">
        <v>9</v>
      </c>
      <c r="E1009">
        <v>0</v>
      </c>
    </row>
    <row r="1010" spans="1:5">
      <c r="A1010" s="416" t="s">
        <v>5</v>
      </c>
      <c r="B1010" s="416" t="s">
        <v>8</v>
      </c>
      <c r="C1010" s="416" t="s">
        <v>250</v>
      </c>
      <c r="D1010" s="416" t="s">
        <v>10</v>
      </c>
      <c r="E1010">
        <v>0</v>
      </c>
    </row>
    <row r="1011" spans="1:5">
      <c r="A1011" s="416" t="s">
        <v>5</v>
      </c>
      <c r="B1011" s="416" t="s">
        <v>8</v>
      </c>
      <c r="C1011" s="416" t="s">
        <v>250</v>
      </c>
      <c r="D1011" s="416" t="s">
        <v>11</v>
      </c>
      <c r="E1011">
        <v>0</v>
      </c>
    </row>
    <row r="1012" spans="1:5">
      <c r="A1012" s="416" t="s">
        <v>5</v>
      </c>
      <c r="B1012" s="416" t="s">
        <v>8</v>
      </c>
      <c r="C1012" s="416" t="s">
        <v>250</v>
      </c>
      <c r="D1012" s="416" t="s">
        <v>12</v>
      </c>
      <c r="E1012">
        <v>0</v>
      </c>
    </row>
    <row r="1013" spans="1:5">
      <c r="A1013" s="416" t="s">
        <v>5</v>
      </c>
      <c r="B1013" s="416" t="s">
        <v>8</v>
      </c>
      <c r="C1013" s="416" t="s">
        <v>250</v>
      </c>
      <c r="D1013" s="416" t="s">
        <v>13</v>
      </c>
      <c r="E1013">
        <v>0</v>
      </c>
    </row>
    <row r="1014" spans="1:5">
      <c r="A1014" s="416" t="s">
        <v>5</v>
      </c>
      <c r="B1014" s="416" t="s">
        <v>8</v>
      </c>
      <c r="C1014" s="416" t="s">
        <v>250</v>
      </c>
      <c r="D1014" s="416" t="s">
        <v>14</v>
      </c>
      <c r="E1014">
        <v>0</v>
      </c>
    </row>
    <row r="1015" spans="1:5">
      <c r="A1015" s="416" t="s">
        <v>5</v>
      </c>
      <c r="B1015" s="416" t="s">
        <v>8</v>
      </c>
      <c r="C1015" s="416" t="s">
        <v>250</v>
      </c>
      <c r="D1015" s="416" t="s">
        <v>15</v>
      </c>
      <c r="E1015">
        <v>0</v>
      </c>
    </row>
    <row r="1016" spans="1:5">
      <c r="A1016" s="416" t="s">
        <v>5</v>
      </c>
      <c r="B1016" s="416" t="s">
        <v>8</v>
      </c>
      <c r="C1016" s="416" t="s">
        <v>250</v>
      </c>
      <c r="D1016" s="416" t="s">
        <v>16</v>
      </c>
      <c r="E1016">
        <v>0</v>
      </c>
    </row>
    <row r="1017" spans="1:5">
      <c r="A1017" s="416" t="s">
        <v>5</v>
      </c>
      <c r="B1017" s="416" t="s">
        <v>8</v>
      </c>
      <c r="C1017" s="416" t="s">
        <v>250</v>
      </c>
      <c r="D1017" s="416" t="s">
        <v>17</v>
      </c>
      <c r="E1017">
        <v>0</v>
      </c>
    </row>
    <row r="1018" spans="1:5">
      <c r="A1018" s="416" t="s">
        <v>5</v>
      </c>
      <c r="B1018" s="416" t="s">
        <v>8</v>
      </c>
      <c r="C1018" s="416" t="s">
        <v>250</v>
      </c>
      <c r="D1018" s="416" t="s">
        <v>18</v>
      </c>
      <c r="E1018">
        <v>0</v>
      </c>
    </row>
    <row r="1019" spans="1:5">
      <c r="A1019" s="416" t="s">
        <v>5</v>
      </c>
      <c r="B1019" s="416" t="s">
        <v>8</v>
      </c>
      <c r="C1019" s="416" t="s">
        <v>250</v>
      </c>
      <c r="D1019" s="416" t="s">
        <v>19</v>
      </c>
      <c r="E1019">
        <v>0</v>
      </c>
    </row>
    <row r="1020" spans="1:5">
      <c r="A1020" s="416" t="s">
        <v>5</v>
      </c>
      <c r="B1020" s="416" t="s">
        <v>8</v>
      </c>
      <c r="C1020" s="416" t="s">
        <v>250</v>
      </c>
      <c r="D1020" s="416" t="s">
        <v>20</v>
      </c>
      <c r="E1020">
        <v>0</v>
      </c>
    </row>
    <row r="1021" spans="1:5">
      <c r="A1021" s="416" t="s">
        <v>6</v>
      </c>
      <c r="B1021" s="416" t="s">
        <v>8</v>
      </c>
      <c r="C1021" s="416" t="s">
        <v>250</v>
      </c>
      <c r="D1021" s="416" t="s">
        <v>9</v>
      </c>
      <c r="E1021">
        <v>0</v>
      </c>
    </row>
    <row r="1022" spans="1:5">
      <c r="A1022" s="416" t="s">
        <v>6</v>
      </c>
      <c r="B1022" s="416" t="s">
        <v>8</v>
      </c>
      <c r="C1022" s="416" t="s">
        <v>250</v>
      </c>
      <c r="D1022" s="416" t="s">
        <v>10</v>
      </c>
      <c r="E1022">
        <v>0</v>
      </c>
    </row>
    <row r="1023" spans="1:5">
      <c r="A1023" s="416" t="s">
        <v>6</v>
      </c>
      <c r="B1023" s="416" t="s">
        <v>8</v>
      </c>
      <c r="C1023" s="416" t="s">
        <v>250</v>
      </c>
      <c r="D1023" s="416" t="s">
        <v>11</v>
      </c>
      <c r="E1023">
        <v>0</v>
      </c>
    </row>
    <row r="1024" spans="1:5">
      <c r="A1024" s="416" t="s">
        <v>6</v>
      </c>
      <c r="B1024" s="416" t="s">
        <v>8</v>
      </c>
      <c r="C1024" s="416" t="s">
        <v>250</v>
      </c>
      <c r="D1024" s="416" t="s">
        <v>12</v>
      </c>
      <c r="E1024">
        <v>0</v>
      </c>
    </row>
    <row r="1025" spans="1:5">
      <c r="A1025" s="416" t="s">
        <v>6</v>
      </c>
      <c r="B1025" s="416" t="s">
        <v>8</v>
      </c>
      <c r="C1025" s="416" t="s">
        <v>250</v>
      </c>
      <c r="D1025" s="416" t="s">
        <v>13</v>
      </c>
      <c r="E1025">
        <v>0</v>
      </c>
    </row>
    <row r="1026" spans="1:5">
      <c r="A1026" s="416" t="s">
        <v>6</v>
      </c>
      <c r="B1026" s="416" t="s">
        <v>8</v>
      </c>
      <c r="C1026" s="416" t="s">
        <v>250</v>
      </c>
      <c r="D1026" s="416" t="s">
        <v>14</v>
      </c>
      <c r="E1026">
        <v>0</v>
      </c>
    </row>
    <row r="1027" spans="1:5">
      <c r="A1027" s="416" t="s">
        <v>6</v>
      </c>
      <c r="B1027" s="416" t="s">
        <v>8</v>
      </c>
      <c r="C1027" s="416" t="s">
        <v>250</v>
      </c>
      <c r="D1027" s="416" t="s">
        <v>15</v>
      </c>
      <c r="E1027">
        <v>0</v>
      </c>
    </row>
    <row r="1028" spans="1:5">
      <c r="A1028" s="416" t="s">
        <v>6</v>
      </c>
      <c r="B1028" s="416" t="s">
        <v>8</v>
      </c>
      <c r="C1028" s="416" t="s">
        <v>250</v>
      </c>
      <c r="D1028" s="416" t="s">
        <v>16</v>
      </c>
      <c r="E1028">
        <v>0</v>
      </c>
    </row>
    <row r="1029" spans="1:5">
      <c r="A1029" s="416" t="s">
        <v>6</v>
      </c>
      <c r="B1029" s="416" t="s">
        <v>8</v>
      </c>
      <c r="C1029" s="416" t="s">
        <v>250</v>
      </c>
      <c r="D1029" s="416" t="s">
        <v>17</v>
      </c>
      <c r="E1029">
        <v>0</v>
      </c>
    </row>
    <row r="1030" spans="1:5">
      <c r="A1030" s="416" t="s">
        <v>6</v>
      </c>
      <c r="B1030" s="416" t="s">
        <v>8</v>
      </c>
      <c r="C1030" s="416" t="s">
        <v>250</v>
      </c>
      <c r="D1030" s="416" t="s">
        <v>18</v>
      </c>
      <c r="E1030">
        <v>0</v>
      </c>
    </row>
    <row r="1031" spans="1:5">
      <c r="A1031" s="416" t="s">
        <v>6</v>
      </c>
      <c r="B1031" s="416" t="s">
        <v>8</v>
      </c>
      <c r="C1031" s="416" t="s">
        <v>250</v>
      </c>
      <c r="D1031" s="416" t="s">
        <v>19</v>
      </c>
      <c r="E1031">
        <v>0</v>
      </c>
    </row>
    <row r="1032" spans="1:5">
      <c r="A1032" s="416" t="s">
        <v>6</v>
      </c>
      <c r="B1032" s="416" t="s">
        <v>8</v>
      </c>
      <c r="C1032" s="416" t="s">
        <v>250</v>
      </c>
      <c r="D1032" s="416" t="s">
        <v>20</v>
      </c>
      <c r="E1032">
        <v>0</v>
      </c>
    </row>
    <row r="1033" spans="1:5">
      <c r="A1033" s="416" t="s">
        <v>2</v>
      </c>
      <c r="B1033" s="416" t="s">
        <v>7</v>
      </c>
      <c r="C1033" s="416" t="s">
        <v>250</v>
      </c>
      <c r="D1033" s="416" t="s">
        <v>9</v>
      </c>
      <c r="E1033">
        <v>0</v>
      </c>
    </row>
    <row r="1034" spans="1:5">
      <c r="A1034" s="416" t="s">
        <v>2</v>
      </c>
      <c r="B1034" s="416" t="s">
        <v>7</v>
      </c>
      <c r="C1034" s="416" t="s">
        <v>250</v>
      </c>
      <c r="D1034" s="416" t="s">
        <v>10</v>
      </c>
      <c r="E1034">
        <v>0</v>
      </c>
    </row>
    <row r="1035" spans="1:5">
      <c r="A1035" s="416" t="s">
        <v>2</v>
      </c>
      <c r="B1035" s="416" t="s">
        <v>7</v>
      </c>
      <c r="C1035" s="416" t="s">
        <v>250</v>
      </c>
      <c r="D1035" s="416" t="s">
        <v>11</v>
      </c>
      <c r="E1035">
        <v>0</v>
      </c>
    </row>
    <row r="1036" spans="1:5">
      <c r="A1036" s="416" t="s">
        <v>2</v>
      </c>
      <c r="B1036" s="416" t="s">
        <v>7</v>
      </c>
      <c r="C1036" s="416" t="s">
        <v>250</v>
      </c>
      <c r="D1036" s="416" t="s">
        <v>12</v>
      </c>
      <c r="E1036">
        <v>0</v>
      </c>
    </row>
    <row r="1037" spans="1:5">
      <c r="A1037" s="416" t="s">
        <v>2</v>
      </c>
      <c r="B1037" s="416" t="s">
        <v>7</v>
      </c>
      <c r="C1037" s="416" t="s">
        <v>250</v>
      </c>
      <c r="D1037" s="416" t="s">
        <v>13</v>
      </c>
      <c r="E1037">
        <v>0</v>
      </c>
    </row>
    <row r="1038" spans="1:5">
      <c r="A1038" s="416" t="s">
        <v>2</v>
      </c>
      <c r="B1038" s="416" t="s">
        <v>7</v>
      </c>
      <c r="C1038" s="416" t="s">
        <v>250</v>
      </c>
      <c r="D1038" s="416" t="s">
        <v>14</v>
      </c>
      <c r="E1038">
        <v>45000</v>
      </c>
    </row>
    <row r="1039" spans="1:5">
      <c r="A1039" s="416" t="s">
        <v>2</v>
      </c>
      <c r="B1039" s="416" t="s">
        <v>7</v>
      </c>
      <c r="C1039" s="416" t="s">
        <v>250</v>
      </c>
      <c r="D1039" s="416" t="s">
        <v>15</v>
      </c>
      <c r="E1039">
        <v>45000</v>
      </c>
    </row>
    <row r="1040" spans="1:5">
      <c r="A1040" s="416" t="s">
        <v>2</v>
      </c>
      <c r="B1040" s="416" t="s">
        <v>7</v>
      </c>
      <c r="C1040" s="416" t="s">
        <v>250</v>
      </c>
      <c r="D1040" s="416" t="s">
        <v>16</v>
      </c>
      <c r="E1040">
        <v>170340</v>
      </c>
    </row>
    <row r="1041" spans="1:5">
      <c r="A1041" s="416" t="s">
        <v>2</v>
      </c>
      <c r="B1041" s="416" t="s">
        <v>7</v>
      </c>
      <c r="C1041" s="416" t="s">
        <v>250</v>
      </c>
      <c r="D1041" s="416" t="s">
        <v>17</v>
      </c>
      <c r="E1041">
        <v>164662</v>
      </c>
    </row>
    <row r="1042" spans="1:5">
      <c r="A1042" s="416" t="s">
        <v>2</v>
      </c>
      <c r="B1042" s="416" t="s">
        <v>7</v>
      </c>
      <c r="C1042" s="416" t="s">
        <v>250</v>
      </c>
      <c r="D1042" s="416" t="s">
        <v>18</v>
      </c>
      <c r="E1042">
        <v>164662</v>
      </c>
    </row>
    <row r="1043" spans="1:5">
      <c r="A1043" s="416" t="s">
        <v>2</v>
      </c>
      <c r="B1043" s="416" t="s">
        <v>7</v>
      </c>
      <c r="C1043" s="416" t="s">
        <v>250</v>
      </c>
      <c r="D1043" s="416" t="s">
        <v>19</v>
      </c>
      <c r="E1043">
        <v>164662</v>
      </c>
    </row>
    <row r="1044" spans="1:5">
      <c r="A1044" s="416" t="s">
        <v>2</v>
      </c>
      <c r="B1044" s="416" t="s">
        <v>7</v>
      </c>
      <c r="C1044" s="416" t="s">
        <v>250</v>
      </c>
      <c r="D1044" s="416" t="s">
        <v>20</v>
      </c>
      <c r="E1044">
        <v>164662</v>
      </c>
    </row>
    <row r="1045" spans="1:5">
      <c r="A1045" s="416" t="s">
        <v>28</v>
      </c>
      <c r="B1045" s="416" t="s">
        <v>7</v>
      </c>
      <c r="C1045" s="416" t="s">
        <v>250</v>
      </c>
      <c r="D1045" s="416" t="s">
        <v>9</v>
      </c>
      <c r="E1045">
        <v>0</v>
      </c>
    </row>
    <row r="1046" spans="1:5">
      <c r="A1046" s="416" t="s">
        <v>28</v>
      </c>
      <c r="B1046" s="416" t="s">
        <v>7</v>
      </c>
      <c r="C1046" s="416" t="s">
        <v>250</v>
      </c>
      <c r="D1046" s="416" t="s">
        <v>10</v>
      </c>
      <c r="E1046">
        <v>0</v>
      </c>
    </row>
    <row r="1047" spans="1:5">
      <c r="A1047" s="416" t="s">
        <v>28</v>
      </c>
      <c r="B1047" s="416" t="s">
        <v>7</v>
      </c>
      <c r="C1047" s="416" t="s">
        <v>250</v>
      </c>
      <c r="D1047" s="416" t="s">
        <v>11</v>
      </c>
      <c r="E1047">
        <v>0</v>
      </c>
    </row>
    <row r="1048" spans="1:5">
      <c r="A1048" s="416" t="s">
        <v>28</v>
      </c>
      <c r="B1048" s="416" t="s">
        <v>7</v>
      </c>
      <c r="C1048" s="416" t="s">
        <v>250</v>
      </c>
      <c r="D1048" s="416" t="s">
        <v>12</v>
      </c>
      <c r="E1048">
        <v>0</v>
      </c>
    </row>
    <row r="1049" spans="1:5">
      <c r="A1049" s="416" t="s">
        <v>28</v>
      </c>
      <c r="B1049" s="416" t="s">
        <v>7</v>
      </c>
      <c r="C1049" s="416" t="s">
        <v>250</v>
      </c>
      <c r="D1049" s="416" t="s">
        <v>13</v>
      </c>
      <c r="E1049">
        <v>0</v>
      </c>
    </row>
    <row r="1050" spans="1:5">
      <c r="A1050" s="416" t="s">
        <v>28</v>
      </c>
      <c r="B1050" s="416" t="s">
        <v>7</v>
      </c>
      <c r="C1050" s="416" t="s">
        <v>250</v>
      </c>
      <c r="D1050" s="416" t="s">
        <v>14</v>
      </c>
      <c r="E1050">
        <v>0</v>
      </c>
    </row>
    <row r="1051" spans="1:5">
      <c r="A1051" s="416" t="s">
        <v>28</v>
      </c>
      <c r="B1051" s="416" t="s">
        <v>7</v>
      </c>
      <c r="C1051" s="416" t="s">
        <v>250</v>
      </c>
      <c r="D1051" s="416" t="s">
        <v>15</v>
      </c>
      <c r="E1051">
        <v>0</v>
      </c>
    </row>
    <row r="1052" spans="1:5">
      <c r="A1052" s="416" t="s">
        <v>28</v>
      </c>
      <c r="B1052" s="416" t="s">
        <v>7</v>
      </c>
      <c r="C1052" s="416" t="s">
        <v>250</v>
      </c>
      <c r="D1052" s="416" t="s">
        <v>16</v>
      </c>
      <c r="E1052">
        <v>0</v>
      </c>
    </row>
    <row r="1053" spans="1:5">
      <c r="A1053" s="416" t="s">
        <v>28</v>
      </c>
      <c r="B1053" s="416" t="s">
        <v>7</v>
      </c>
      <c r="C1053" s="416" t="s">
        <v>250</v>
      </c>
      <c r="D1053" s="416" t="s">
        <v>17</v>
      </c>
      <c r="E1053">
        <v>0</v>
      </c>
    </row>
    <row r="1054" spans="1:5">
      <c r="A1054" s="416" t="s">
        <v>28</v>
      </c>
      <c r="B1054" s="416" t="s">
        <v>7</v>
      </c>
      <c r="C1054" s="416" t="s">
        <v>250</v>
      </c>
      <c r="D1054" s="416" t="s">
        <v>18</v>
      </c>
      <c r="E1054">
        <v>0</v>
      </c>
    </row>
    <row r="1055" spans="1:5">
      <c r="A1055" s="416" t="s">
        <v>28</v>
      </c>
      <c r="B1055" s="416" t="s">
        <v>7</v>
      </c>
      <c r="C1055" s="416" t="s">
        <v>250</v>
      </c>
      <c r="D1055" s="416" t="s">
        <v>19</v>
      </c>
      <c r="E1055">
        <v>0</v>
      </c>
    </row>
    <row r="1056" spans="1:5">
      <c r="A1056" s="416" t="s">
        <v>28</v>
      </c>
      <c r="B1056" s="416" t="s">
        <v>7</v>
      </c>
      <c r="C1056" s="416" t="s">
        <v>250</v>
      </c>
      <c r="D1056" s="416" t="s">
        <v>20</v>
      </c>
      <c r="E1056">
        <v>0</v>
      </c>
    </row>
    <row r="1057" spans="1:5">
      <c r="A1057" s="416" t="s">
        <v>3</v>
      </c>
      <c r="B1057" s="416" t="s">
        <v>7</v>
      </c>
      <c r="C1057" s="416" t="s">
        <v>250</v>
      </c>
      <c r="D1057" s="416" t="s">
        <v>9</v>
      </c>
      <c r="E1057">
        <v>0</v>
      </c>
    </row>
    <row r="1058" spans="1:5">
      <c r="A1058" s="416" t="s">
        <v>3</v>
      </c>
      <c r="B1058" s="416" t="s">
        <v>7</v>
      </c>
      <c r="C1058" s="416" t="s">
        <v>250</v>
      </c>
      <c r="D1058" s="416" t="s">
        <v>10</v>
      </c>
      <c r="E1058">
        <v>0</v>
      </c>
    </row>
    <row r="1059" spans="1:5">
      <c r="A1059" s="416" t="s">
        <v>3</v>
      </c>
      <c r="B1059" s="416" t="s">
        <v>7</v>
      </c>
      <c r="C1059" s="416" t="s">
        <v>250</v>
      </c>
      <c r="D1059" s="416" t="s">
        <v>11</v>
      </c>
      <c r="E1059">
        <v>0</v>
      </c>
    </row>
    <row r="1060" spans="1:5">
      <c r="A1060" s="416" t="s">
        <v>3</v>
      </c>
      <c r="B1060" s="416" t="s">
        <v>7</v>
      </c>
      <c r="C1060" s="416" t="s">
        <v>250</v>
      </c>
      <c r="D1060" s="416" t="s">
        <v>12</v>
      </c>
      <c r="E1060">
        <v>0</v>
      </c>
    </row>
    <row r="1061" spans="1:5">
      <c r="A1061" s="416" t="s">
        <v>3</v>
      </c>
      <c r="B1061" s="416" t="s">
        <v>7</v>
      </c>
      <c r="C1061" s="416" t="s">
        <v>250</v>
      </c>
      <c r="D1061" s="416" t="s">
        <v>13</v>
      </c>
      <c r="E1061">
        <v>0</v>
      </c>
    </row>
    <row r="1062" spans="1:5">
      <c r="A1062" s="416" t="s">
        <v>3</v>
      </c>
      <c r="B1062" s="416" t="s">
        <v>7</v>
      </c>
      <c r="C1062" s="416" t="s">
        <v>250</v>
      </c>
      <c r="D1062" s="416" t="s">
        <v>14</v>
      </c>
      <c r="E1062">
        <v>0</v>
      </c>
    </row>
    <row r="1063" spans="1:5">
      <c r="A1063" s="416" t="s">
        <v>3</v>
      </c>
      <c r="B1063" s="416" t="s">
        <v>7</v>
      </c>
      <c r="C1063" s="416" t="s">
        <v>250</v>
      </c>
      <c r="D1063" s="416" t="s">
        <v>15</v>
      </c>
      <c r="E1063">
        <v>0</v>
      </c>
    </row>
    <row r="1064" spans="1:5">
      <c r="A1064" s="416" t="s">
        <v>3</v>
      </c>
      <c r="B1064" s="416" t="s">
        <v>7</v>
      </c>
      <c r="C1064" s="416" t="s">
        <v>250</v>
      </c>
      <c r="D1064" s="416" t="s">
        <v>16</v>
      </c>
      <c r="E1064">
        <v>0</v>
      </c>
    </row>
    <row r="1065" spans="1:5">
      <c r="A1065" s="416" t="s">
        <v>3</v>
      </c>
      <c r="B1065" s="416" t="s">
        <v>7</v>
      </c>
      <c r="C1065" s="416" t="s">
        <v>250</v>
      </c>
      <c r="D1065" s="416" t="s">
        <v>17</v>
      </c>
      <c r="E1065">
        <v>0</v>
      </c>
    </row>
    <row r="1066" spans="1:5">
      <c r="A1066" s="416" t="s">
        <v>3</v>
      </c>
      <c r="B1066" s="416" t="s">
        <v>7</v>
      </c>
      <c r="C1066" s="416" t="s">
        <v>250</v>
      </c>
      <c r="D1066" s="416" t="s">
        <v>18</v>
      </c>
      <c r="E1066">
        <v>0</v>
      </c>
    </row>
    <row r="1067" spans="1:5">
      <c r="A1067" s="416" t="s">
        <v>3</v>
      </c>
      <c r="B1067" s="416" t="s">
        <v>7</v>
      </c>
      <c r="C1067" s="416" t="s">
        <v>250</v>
      </c>
      <c r="D1067" s="416" t="s">
        <v>19</v>
      </c>
      <c r="E1067">
        <v>0</v>
      </c>
    </row>
    <row r="1068" spans="1:5">
      <c r="A1068" s="416" t="s">
        <v>3</v>
      </c>
      <c r="B1068" s="416" t="s">
        <v>7</v>
      </c>
      <c r="C1068" s="416" t="s">
        <v>250</v>
      </c>
      <c r="D1068" s="416" t="s">
        <v>20</v>
      </c>
      <c r="E1068">
        <v>0</v>
      </c>
    </row>
    <row r="1069" spans="1:5">
      <c r="A1069" s="416" t="s">
        <v>4</v>
      </c>
      <c r="B1069" s="416" t="s">
        <v>7</v>
      </c>
      <c r="C1069" s="416" t="s">
        <v>250</v>
      </c>
      <c r="D1069" s="416" t="s">
        <v>9</v>
      </c>
      <c r="E1069">
        <v>0</v>
      </c>
    </row>
    <row r="1070" spans="1:5">
      <c r="A1070" s="416" t="s">
        <v>4</v>
      </c>
      <c r="B1070" s="416" t="s">
        <v>7</v>
      </c>
      <c r="C1070" s="416" t="s">
        <v>250</v>
      </c>
      <c r="D1070" s="416" t="s">
        <v>10</v>
      </c>
      <c r="E1070">
        <v>0</v>
      </c>
    </row>
    <row r="1071" spans="1:5">
      <c r="A1071" s="416" t="s">
        <v>4</v>
      </c>
      <c r="B1071" s="416" t="s">
        <v>7</v>
      </c>
      <c r="C1071" s="416" t="s">
        <v>250</v>
      </c>
      <c r="D1071" s="416" t="s">
        <v>11</v>
      </c>
      <c r="E1071">
        <v>0</v>
      </c>
    </row>
    <row r="1072" spans="1:5">
      <c r="A1072" s="416" t="s">
        <v>4</v>
      </c>
      <c r="B1072" s="416" t="s">
        <v>7</v>
      </c>
      <c r="C1072" s="416" t="s">
        <v>250</v>
      </c>
      <c r="D1072" s="416" t="s">
        <v>12</v>
      </c>
      <c r="E1072">
        <v>0</v>
      </c>
    </row>
    <row r="1073" spans="1:5">
      <c r="A1073" s="416" t="s">
        <v>4</v>
      </c>
      <c r="B1073" s="416" t="s">
        <v>7</v>
      </c>
      <c r="C1073" s="416" t="s">
        <v>250</v>
      </c>
      <c r="D1073" s="416" t="s">
        <v>13</v>
      </c>
      <c r="E1073">
        <v>0</v>
      </c>
    </row>
    <row r="1074" spans="1:5">
      <c r="A1074" s="416" t="s">
        <v>4</v>
      </c>
      <c r="B1074" s="416" t="s">
        <v>7</v>
      </c>
      <c r="C1074" s="416" t="s">
        <v>250</v>
      </c>
      <c r="D1074" s="416" t="s">
        <v>14</v>
      </c>
      <c r="E1074">
        <v>0</v>
      </c>
    </row>
    <row r="1075" spans="1:5">
      <c r="A1075" s="416" t="s">
        <v>4</v>
      </c>
      <c r="B1075" s="416" t="s">
        <v>7</v>
      </c>
      <c r="C1075" s="416" t="s">
        <v>250</v>
      </c>
      <c r="D1075" s="416" t="s">
        <v>15</v>
      </c>
      <c r="E1075">
        <v>0</v>
      </c>
    </row>
    <row r="1076" spans="1:5">
      <c r="A1076" s="416" t="s">
        <v>4</v>
      </c>
      <c r="B1076" s="416" t="s">
        <v>7</v>
      </c>
      <c r="C1076" s="416" t="s">
        <v>250</v>
      </c>
      <c r="D1076" s="416" t="s">
        <v>16</v>
      </c>
      <c r="E1076">
        <v>0</v>
      </c>
    </row>
    <row r="1077" spans="1:5">
      <c r="A1077" s="416" t="s">
        <v>4</v>
      </c>
      <c r="B1077" s="416" t="s">
        <v>7</v>
      </c>
      <c r="C1077" s="416" t="s">
        <v>250</v>
      </c>
      <c r="D1077" s="416" t="s">
        <v>17</v>
      </c>
      <c r="E1077">
        <v>0</v>
      </c>
    </row>
    <row r="1078" spans="1:5">
      <c r="A1078" s="416" t="s">
        <v>4</v>
      </c>
      <c r="B1078" s="416" t="s">
        <v>7</v>
      </c>
      <c r="C1078" s="416" t="s">
        <v>250</v>
      </c>
      <c r="D1078" s="416" t="s">
        <v>18</v>
      </c>
      <c r="E1078">
        <v>0</v>
      </c>
    </row>
    <row r="1079" spans="1:5">
      <c r="A1079" s="416" t="s">
        <v>4</v>
      </c>
      <c r="B1079" s="416" t="s">
        <v>7</v>
      </c>
      <c r="C1079" s="416" t="s">
        <v>250</v>
      </c>
      <c r="D1079" s="416" t="s">
        <v>19</v>
      </c>
      <c r="E1079">
        <v>0</v>
      </c>
    </row>
    <row r="1080" spans="1:5">
      <c r="A1080" s="416" t="s">
        <v>4</v>
      </c>
      <c r="B1080" s="416" t="s">
        <v>7</v>
      </c>
      <c r="C1080" s="416" t="s">
        <v>250</v>
      </c>
      <c r="D1080" s="416" t="s">
        <v>20</v>
      </c>
      <c r="E1080">
        <v>0</v>
      </c>
    </row>
    <row r="1081" spans="1:5">
      <c r="A1081" s="416" t="s">
        <v>213</v>
      </c>
      <c r="B1081" s="416" t="s">
        <v>8</v>
      </c>
      <c r="C1081" s="416" t="s">
        <v>251</v>
      </c>
      <c r="D1081" s="416" t="s">
        <v>9</v>
      </c>
      <c r="E1081">
        <v>0</v>
      </c>
    </row>
    <row r="1082" spans="1:5">
      <c r="A1082" s="416" t="s">
        <v>213</v>
      </c>
      <c r="B1082" s="416" t="s">
        <v>8</v>
      </c>
      <c r="C1082" s="416" t="s">
        <v>251</v>
      </c>
      <c r="D1082" s="416" t="s">
        <v>10</v>
      </c>
      <c r="E1082">
        <v>0</v>
      </c>
    </row>
    <row r="1083" spans="1:5">
      <c r="A1083" s="416" t="s">
        <v>213</v>
      </c>
      <c r="B1083" s="416" t="s">
        <v>8</v>
      </c>
      <c r="C1083" s="416" t="s">
        <v>251</v>
      </c>
      <c r="D1083" s="416" t="s">
        <v>11</v>
      </c>
      <c r="E1083">
        <v>0</v>
      </c>
    </row>
    <row r="1084" spans="1:5">
      <c r="A1084" s="416" t="s">
        <v>213</v>
      </c>
      <c r="B1084" s="416" t="s">
        <v>8</v>
      </c>
      <c r="C1084" s="416" t="s">
        <v>251</v>
      </c>
      <c r="D1084" s="416" t="s">
        <v>12</v>
      </c>
      <c r="E1084">
        <v>0</v>
      </c>
    </row>
    <row r="1085" spans="1:5">
      <c r="A1085" s="416" t="s">
        <v>213</v>
      </c>
      <c r="B1085" s="416" t="s">
        <v>8</v>
      </c>
      <c r="C1085" s="416" t="s">
        <v>251</v>
      </c>
      <c r="D1085" s="416" t="s">
        <v>13</v>
      </c>
      <c r="E1085">
        <v>0</v>
      </c>
    </row>
    <row r="1086" spans="1:5">
      <c r="A1086" s="416" t="s">
        <v>213</v>
      </c>
      <c r="B1086" s="416" t="s">
        <v>8</v>
      </c>
      <c r="C1086" s="416" t="s">
        <v>251</v>
      </c>
      <c r="D1086" s="416" t="s">
        <v>14</v>
      </c>
      <c r="E1086">
        <v>8500</v>
      </c>
    </row>
    <row r="1087" spans="1:5">
      <c r="A1087" s="416" t="s">
        <v>213</v>
      </c>
      <c r="B1087" s="416" t="s">
        <v>8</v>
      </c>
      <c r="C1087" s="416" t="s">
        <v>251</v>
      </c>
      <c r="D1087" s="416" t="s">
        <v>15</v>
      </c>
      <c r="E1087">
        <v>8000</v>
      </c>
    </row>
    <row r="1088" spans="1:5">
      <c r="A1088" s="416" t="s">
        <v>213</v>
      </c>
      <c r="B1088" s="416" t="s">
        <v>8</v>
      </c>
      <c r="C1088" s="416" t="s">
        <v>251</v>
      </c>
      <c r="D1088" s="416" t="s">
        <v>16</v>
      </c>
      <c r="E1088">
        <v>16000</v>
      </c>
    </row>
    <row r="1089" spans="1:5">
      <c r="A1089" s="416" t="s">
        <v>213</v>
      </c>
      <c r="B1089" s="416" t="s">
        <v>8</v>
      </c>
      <c r="C1089" s="416" t="s">
        <v>251</v>
      </c>
      <c r="D1089" s="416" t="s">
        <v>17</v>
      </c>
      <c r="E1089">
        <v>64000</v>
      </c>
    </row>
    <row r="1090" spans="1:5">
      <c r="A1090" s="416" t="s">
        <v>213</v>
      </c>
      <c r="B1090" s="416" t="s">
        <v>8</v>
      </c>
      <c r="C1090" s="416" t="s">
        <v>251</v>
      </c>
      <c r="D1090" s="416" t="s">
        <v>18</v>
      </c>
      <c r="E1090">
        <v>64000</v>
      </c>
    </row>
    <row r="1091" spans="1:5">
      <c r="A1091" s="416" t="s">
        <v>213</v>
      </c>
      <c r="B1091" s="416" t="s">
        <v>8</v>
      </c>
      <c r="C1091" s="416" t="s">
        <v>251</v>
      </c>
      <c r="D1091" s="416" t="s">
        <v>19</v>
      </c>
      <c r="E1091">
        <v>64000</v>
      </c>
    </row>
    <row r="1092" spans="1:5">
      <c r="A1092" s="416" t="s">
        <v>213</v>
      </c>
      <c r="B1092" s="416" t="s">
        <v>8</v>
      </c>
      <c r="C1092" s="416" t="s">
        <v>251</v>
      </c>
      <c r="D1092" s="416" t="s">
        <v>20</v>
      </c>
      <c r="E1092">
        <v>64000</v>
      </c>
    </row>
    <row r="1093" spans="1:5">
      <c r="A1093" s="416" t="s">
        <v>0</v>
      </c>
      <c r="B1093" s="416" t="s">
        <v>8</v>
      </c>
      <c r="C1093" s="416" t="s">
        <v>251</v>
      </c>
      <c r="D1093" s="416" t="s">
        <v>9</v>
      </c>
      <c r="E1093">
        <v>0</v>
      </c>
    </row>
    <row r="1094" spans="1:5">
      <c r="A1094" s="416" t="s">
        <v>0</v>
      </c>
      <c r="B1094" s="416" t="s">
        <v>8</v>
      </c>
      <c r="C1094" s="416" t="s">
        <v>251</v>
      </c>
      <c r="D1094" s="416" t="s">
        <v>10</v>
      </c>
      <c r="E1094">
        <v>0</v>
      </c>
    </row>
    <row r="1095" spans="1:5">
      <c r="A1095" s="416" t="s">
        <v>0</v>
      </c>
      <c r="B1095" s="416" t="s">
        <v>8</v>
      </c>
      <c r="C1095" s="416" t="s">
        <v>251</v>
      </c>
      <c r="D1095" s="416" t="s">
        <v>11</v>
      </c>
      <c r="E1095">
        <v>0</v>
      </c>
    </row>
    <row r="1096" spans="1:5">
      <c r="A1096" s="416" t="s">
        <v>0</v>
      </c>
      <c r="B1096" s="416" t="s">
        <v>8</v>
      </c>
      <c r="C1096" s="416" t="s">
        <v>251</v>
      </c>
      <c r="D1096" s="416" t="s">
        <v>12</v>
      </c>
      <c r="E1096">
        <v>0</v>
      </c>
    </row>
    <row r="1097" spans="1:5">
      <c r="A1097" s="416" t="s">
        <v>0</v>
      </c>
      <c r="B1097" s="416" t="s">
        <v>8</v>
      </c>
      <c r="C1097" s="416" t="s">
        <v>251</v>
      </c>
      <c r="D1097" s="416" t="s">
        <v>13</v>
      </c>
      <c r="E1097">
        <v>0</v>
      </c>
    </row>
    <row r="1098" spans="1:5">
      <c r="A1098" s="416" t="s">
        <v>0</v>
      </c>
      <c r="B1098" s="416" t="s">
        <v>8</v>
      </c>
      <c r="C1098" s="416" t="s">
        <v>251</v>
      </c>
      <c r="D1098" s="416" t="s">
        <v>14</v>
      </c>
      <c r="E1098">
        <v>0</v>
      </c>
    </row>
    <row r="1099" spans="1:5">
      <c r="A1099" s="416" t="s">
        <v>0</v>
      </c>
      <c r="B1099" s="416" t="s">
        <v>8</v>
      </c>
      <c r="C1099" s="416" t="s">
        <v>251</v>
      </c>
      <c r="D1099" s="416" t="s">
        <v>15</v>
      </c>
      <c r="E1099">
        <v>0</v>
      </c>
    </row>
    <row r="1100" spans="1:5">
      <c r="A1100" s="416" t="s">
        <v>0</v>
      </c>
      <c r="B1100" s="416" t="s">
        <v>8</v>
      </c>
      <c r="C1100" s="416" t="s">
        <v>251</v>
      </c>
      <c r="D1100" s="416" t="s">
        <v>16</v>
      </c>
      <c r="E1100">
        <v>8000</v>
      </c>
    </row>
    <row r="1101" spans="1:5">
      <c r="A1101" s="416" t="s">
        <v>0</v>
      </c>
      <c r="B1101" s="416" t="s">
        <v>8</v>
      </c>
      <c r="C1101" s="416" t="s">
        <v>251</v>
      </c>
      <c r="D1101" s="416" t="s">
        <v>17</v>
      </c>
      <c r="E1101">
        <v>0</v>
      </c>
    </row>
    <row r="1102" spans="1:5">
      <c r="A1102" s="416" t="s">
        <v>0</v>
      </c>
      <c r="B1102" s="416" t="s">
        <v>8</v>
      </c>
      <c r="C1102" s="416" t="s">
        <v>251</v>
      </c>
      <c r="D1102" s="416" t="s">
        <v>18</v>
      </c>
      <c r="E1102">
        <v>0</v>
      </c>
    </row>
    <row r="1103" spans="1:5">
      <c r="A1103" s="416" t="s">
        <v>0</v>
      </c>
      <c r="B1103" s="416" t="s">
        <v>8</v>
      </c>
      <c r="C1103" s="416" t="s">
        <v>251</v>
      </c>
      <c r="D1103" s="416" t="s">
        <v>19</v>
      </c>
      <c r="E1103">
        <v>0</v>
      </c>
    </row>
    <row r="1104" spans="1:5">
      <c r="A1104" s="416" t="s">
        <v>0</v>
      </c>
      <c r="B1104" s="416" t="s">
        <v>8</v>
      </c>
      <c r="C1104" s="416" t="s">
        <v>251</v>
      </c>
      <c r="D1104" s="416" t="s">
        <v>20</v>
      </c>
      <c r="E1104">
        <v>0</v>
      </c>
    </row>
    <row r="1105" spans="1:5">
      <c r="A1105" s="416" t="s">
        <v>1</v>
      </c>
      <c r="B1105" s="416" t="s">
        <v>8</v>
      </c>
      <c r="C1105" s="416" t="s">
        <v>251</v>
      </c>
      <c r="D1105" s="416" t="s">
        <v>9</v>
      </c>
      <c r="E1105">
        <v>0</v>
      </c>
    </row>
    <row r="1106" spans="1:5">
      <c r="A1106" s="416" t="s">
        <v>1</v>
      </c>
      <c r="B1106" s="416" t="s">
        <v>8</v>
      </c>
      <c r="C1106" s="416" t="s">
        <v>251</v>
      </c>
      <c r="D1106" s="416" t="s">
        <v>10</v>
      </c>
      <c r="E1106">
        <v>0</v>
      </c>
    </row>
    <row r="1107" spans="1:5">
      <c r="A1107" s="416" t="s">
        <v>1</v>
      </c>
      <c r="B1107" s="416" t="s">
        <v>8</v>
      </c>
      <c r="C1107" s="416" t="s">
        <v>251</v>
      </c>
      <c r="D1107" s="416" t="s">
        <v>11</v>
      </c>
      <c r="E1107">
        <v>0</v>
      </c>
    </row>
    <row r="1108" spans="1:5">
      <c r="A1108" s="416" t="s">
        <v>1</v>
      </c>
      <c r="B1108" s="416" t="s">
        <v>8</v>
      </c>
      <c r="C1108" s="416" t="s">
        <v>251</v>
      </c>
      <c r="D1108" s="416" t="s">
        <v>12</v>
      </c>
      <c r="E1108">
        <v>0</v>
      </c>
    </row>
    <row r="1109" spans="1:5">
      <c r="A1109" s="416" t="s">
        <v>1</v>
      </c>
      <c r="B1109" s="416" t="s">
        <v>8</v>
      </c>
      <c r="C1109" s="416" t="s">
        <v>251</v>
      </c>
      <c r="D1109" s="416" t="s">
        <v>13</v>
      </c>
      <c r="E1109">
        <v>0</v>
      </c>
    </row>
    <row r="1110" spans="1:5">
      <c r="A1110" s="416" t="s">
        <v>1</v>
      </c>
      <c r="B1110" s="416" t="s">
        <v>8</v>
      </c>
      <c r="C1110" s="416" t="s">
        <v>251</v>
      </c>
      <c r="D1110" s="416" t="s">
        <v>14</v>
      </c>
      <c r="E1110">
        <v>0</v>
      </c>
    </row>
    <row r="1111" spans="1:5">
      <c r="A1111" s="416" t="s">
        <v>1</v>
      </c>
      <c r="B1111" s="416" t="s">
        <v>8</v>
      </c>
      <c r="C1111" s="416" t="s">
        <v>251</v>
      </c>
      <c r="D1111" s="416" t="s">
        <v>15</v>
      </c>
      <c r="E1111">
        <v>0</v>
      </c>
    </row>
    <row r="1112" spans="1:5">
      <c r="A1112" s="416" t="s">
        <v>1</v>
      </c>
      <c r="B1112" s="416" t="s">
        <v>8</v>
      </c>
      <c r="C1112" s="416" t="s">
        <v>251</v>
      </c>
      <c r="D1112" s="416" t="s">
        <v>16</v>
      </c>
      <c r="E1112">
        <v>0</v>
      </c>
    </row>
    <row r="1113" spans="1:5">
      <c r="A1113" s="416" t="s">
        <v>1</v>
      </c>
      <c r="B1113" s="416" t="s">
        <v>8</v>
      </c>
      <c r="C1113" s="416" t="s">
        <v>251</v>
      </c>
      <c r="D1113" s="416" t="s">
        <v>17</v>
      </c>
      <c r="E1113">
        <v>2000</v>
      </c>
    </row>
    <row r="1114" spans="1:5">
      <c r="A1114" s="416" t="s">
        <v>1</v>
      </c>
      <c r="B1114" s="416" t="s">
        <v>8</v>
      </c>
      <c r="C1114" s="416" t="s">
        <v>251</v>
      </c>
      <c r="D1114" s="416" t="s">
        <v>18</v>
      </c>
      <c r="E1114">
        <v>2000</v>
      </c>
    </row>
    <row r="1115" spans="1:5">
      <c r="A1115" s="416" t="s">
        <v>1</v>
      </c>
      <c r="B1115" s="416" t="s">
        <v>8</v>
      </c>
      <c r="C1115" s="416" t="s">
        <v>251</v>
      </c>
      <c r="D1115" s="416" t="s">
        <v>19</v>
      </c>
      <c r="E1115">
        <v>2000</v>
      </c>
    </row>
    <row r="1116" spans="1:5">
      <c r="A1116" s="416" t="s">
        <v>1</v>
      </c>
      <c r="B1116" s="416" t="s">
        <v>8</v>
      </c>
      <c r="C1116" s="416" t="s">
        <v>251</v>
      </c>
      <c r="D1116" s="416" t="s">
        <v>20</v>
      </c>
      <c r="E1116">
        <v>2000</v>
      </c>
    </row>
    <row r="1117" spans="1:5">
      <c r="A1117" s="416" t="s">
        <v>5</v>
      </c>
      <c r="B1117" s="416" t="s">
        <v>8</v>
      </c>
      <c r="C1117" s="416" t="s">
        <v>251</v>
      </c>
      <c r="D1117" s="416" t="s">
        <v>9</v>
      </c>
      <c r="E1117">
        <v>0</v>
      </c>
    </row>
    <row r="1118" spans="1:5">
      <c r="A1118" s="416" t="s">
        <v>5</v>
      </c>
      <c r="B1118" s="416" t="s">
        <v>8</v>
      </c>
      <c r="C1118" s="416" t="s">
        <v>251</v>
      </c>
      <c r="D1118" s="416" t="s">
        <v>10</v>
      </c>
      <c r="E1118">
        <v>0</v>
      </c>
    </row>
    <row r="1119" spans="1:5">
      <c r="A1119" s="416" t="s">
        <v>5</v>
      </c>
      <c r="B1119" s="416" t="s">
        <v>8</v>
      </c>
      <c r="C1119" s="416" t="s">
        <v>251</v>
      </c>
      <c r="D1119" s="416" t="s">
        <v>11</v>
      </c>
      <c r="E1119">
        <v>0</v>
      </c>
    </row>
    <row r="1120" spans="1:5">
      <c r="A1120" s="416" t="s">
        <v>5</v>
      </c>
      <c r="B1120" s="416" t="s">
        <v>8</v>
      </c>
      <c r="C1120" s="416" t="s">
        <v>251</v>
      </c>
      <c r="D1120" s="416" t="s">
        <v>12</v>
      </c>
      <c r="E1120">
        <v>0</v>
      </c>
    </row>
    <row r="1121" spans="1:5">
      <c r="A1121" s="416" t="s">
        <v>5</v>
      </c>
      <c r="B1121" s="416" t="s">
        <v>8</v>
      </c>
      <c r="C1121" s="416" t="s">
        <v>251</v>
      </c>
      <c r="D1121" s="416" t="s">
        <v>13</v>
      </c>
      <c r="E1121">
        <v>0</v>
      </c>
    </row>
    <row r="1122" spans="1:5">
      <c r="A1122" s="416" t="s">
        <v>5</v>
      </c>
      <c r="B1122" s="416" t="s">
        <v>8</v>
      </c>
      <c r="C1122" s="416" t="s">
        <v>251</v>
      </c>
      <c r="D1122" s="416" t="s">
        <v>14</v>
      </c>
      <c r="E1122">
        <v>0</v>
      </c>
    </row>
    <row r="1123" spans="1:5">
      <c r="A1123" s="416" t="s">
        <v>5</v>
      </c>
      <c r="B1123" s="416" t="s">
        <v>8</v>
      </c>
      <c r="C1123" s="416" t="s">
        <v>251</v>
      </c>
      <c r="D1123" s="416" t="s">
        <v>15</v>
      </c>
      <c r="E1123">
        <v>0</v>
      </c>
    </row>
    <row r="1124" spans="1:5">
      <c r="A1124" s="416" t="s">
        <v>5</v>
      </c>
      <c r="B1124" s="416" t="s">
        <v>8</v>
      </c>
      <c r="C1124" s="416" t="s">
        <v>251</v>
      </c>
      <c r="D1124" s="416" t="s">
        <v>16</v>
      </c>
      <c r="E1124">
        <v>0</v>
      </c>
    </row>
    <row r="1125" spans="1:5">
      <c r="A1125" s="416" t="s">
        <v>5</v>
      </c>
      <c r="B1125" s="416" t="s">
        <v>8</v>
      </c>
      <c r="C1125" s="416" t="s">
        <v>251</v>
      </c>
      <c r="D1125" s="416" t="s">
        <v>17</v>
      </c>
      <c r="E1125">
        <v>0</v>
      </c>
    </row>
    <row r="1126" spans="1:5">
      <c r="A1126" s="416" t="s">
        <v>5</v>
      </c>
      <c r="B1126" s="416" t="s">
        <v>8</v>
      </c>
      <c r="C1126" s="416" t="s">
        <v>251</v>
      </c>
      <c r="D1126" s="416" t="s">
        <v>18</v>
      </c>
      <c r="E1126">
        <v>0</v>
      </c>
    </row>
    <row r="1127" spans="1:5">
      <c r="A1127" s="416" t="s">
        <v>5</v>
      </c>
      <c r="B1127" s="416" t="s">
        <v>8</v>
      </c>
      <c r="C1127" s="416" t="s">
        <v>251</v>
      </c>
      <c r="D1127" s="416" t="s">
        <v>19</v>
      </c>
      <c r="E1127">
        <v>0</v>
      </c>
    </row>
    <row r="1128" spans="1:5">
      <c r="A1128" s="416" t="s">
        <v>5</v>
      </c>
      <c r="B1128" s="416" t="s">
        <v>8</v>
      </c>
      <c r="C1128" s="416" t="s">
        <v>251</v>
      </c>
      <c r="D1128" s="416" t="s">
        <v>20</v>
      </c>
      <c r="E1128">
        <v>0</v>
      </c>
    </row>
    <row r="1129" spans="1:5">
      <c r="A1129" s="416" t="s">
        <v>6</v>
      </c>
      <c r="B1129" s="416" t="s">
        <v>8</v>
      </c>
      <c r="C1129" s="416" t="s">
        <v>251</v>
      </c>
      <c r="D1129" s="416" t="s">
        <v>9</v>
      </c>
      <c r="E1129">
        <v>0</v>
      </c>
    </row>
    <row r="1130" spans="1:5">
      <c r="A1130" s="416" t="s">
        <v>6</v>
      </c>
      <c r="B1130" s="416" t="s">
        <v>8</v>
      </c>
      <c r="C1130" s="416" t="s">
        <v>251</v>
      </c>
      <c r="D1130" s="416" t="s">
        <v>10</v>
      </c>
      <c r="E1130">
        <v>0</v>
      </c>
    </row>
    <row r="1131" spans="1:5">
      <c r="A1131" s="416" t="s">
        <v>6</v>
      </c>
      <c r="B1131" s="416" t="s">
        <v>8</v>
      </c>
      <c r="C1131" s="416" t="s">
        <v>251</v>
      </c>
      <c r="D1131" s="416" t="s">
        <v>11</v>
      </c>
      <c r="E1131">
        <v>0</v>
      </c>
    </row>
    <row r="1132" spans="1:5">
      <c r="A1132" s="416" t="s">
        <v>6</v>
      </c>
      <c r="B1132" s="416" t="s">
        <v>8</v>
      </c>
      <c r="C1132" s="416" t="s">
        <v>251</v>
      </c>
      <c r="D1132" s="416" t="s">
        <v>12</v>
      </c>
      <c r="E1132">
        <v>0</v>
      </c>
    </row>
    <row r="1133" spans="1:5">
      <c r="A1133" s="416" t="s">
        <v>6</v>
      </c>
      <c r="B1133" s="416" t="s">
        <v>8</v>
      </c>
      <c r="C1133" s="416" t="s">
        <v>251</v>
      </c>
      <c r="D1133" s="416" t="s">
        <v>13</v>
      </c>
      <c r="E1133">
        <v>0</v>
      </c>
    </row>
    <row r="1134" spans="1:5">
      <c r="A1134" s="416" t="s">
        <v>6</v>
      </c>
      <c r="B1134" s="416" t="s">
        <v>8</v>
      </c>
      <c r="C1134" s="416" t="s">
        <v>251</v>
      </c>
      <c r="D1134" s="416" t="s">
        <v>14</v>
      </c>
      <c r="E1134">
        <v>0</v>
      </c>
    </row>
    <row r="1135" spans="1:5">
      <c r="A1135" s="416" t="s">
        <v>6</v>
      </c>
      <c r="B1135" s="416" t="s">
        <v>8</v>
      </c>
      <c r="C1135" s="416" t="s">
        <v>251</v>
      </c>
      <c r="D1135" s="416" t="s">
        <v>15</v>
      </c>
      <c r="E1135">
        <v>0</v>
      </c>
    </row>
    <row r="1136" spans="1:5">
      <c r="A1136" s="416" t="s">
        <v>6</v>
      </c>
      <c r="B1136" s="416" t="s">
        <v>8</v>
      </c>
      <c r="C1136" s="416" t="s">
        <v>251</v>
      </c>
      <c r="D1136" s="416" t="s">
        <v>16</v>
      </c>
      <c r="E1136">
        <v>0</v>
      </c>
    </row>
    <row r="1137" spans="1:5">
      <c r="A1137" s="416" t="s">
        <v>6</v>
      </c>
      <c r="B1137" s="416" t="s">
        <v>8</v>
      </c>
      <c r="C1137" s="416" t="s">
        <v>251</v>
      </c>
      <c r="D1137" s="416" t="s">
        <v>17</v>
      </c>
      <c r="E1137">
        <v>0</v>
      </c>
    </row>
    <row r="1138" spans="1:5">
      <c r="A1138" s="416" t="s">
        <v>6</v>
      </c>
      <c r="B1138" s="416" t="s">
        <v>8</v>
      </c>
      <c r="C1138" s="416" t="s">
        <v>251</v>
      </c>
      <c r="D1138" s="416" t="s">
        <v>18</v>
      </c>
      <c r="E1138">
        <v>0</v>
      </c>
    </row>
    <row r="1139" spans="1:5">
      <c r="A1139" s="416" t="s">
        <v>6</v>
      </c>
      <c r="B1139" s="416" t="s">
        <v>8</v>
      </c>
      <c r="C1139" s="416" t="s">
        <v>251</v>
      </c>
      <c r="D1139" s="416" t="s">
        <v>19</v>
      </c>
      <c r="E1139">
        <v>0</v>
      </c>
    </row>
    <row r="1140" spans="1:5">
      <c r="A1140" s="416" t="s">
        <v>6</v>
      </c>
      <c r="B1140" s="416" t="s">
        <v>8</v>
      </c>
      <c r="C1140" s="416" t="s">
        <v>251</v>
      </c>
      <c r="D1140" s="416" t="s">
        <v>20</v>
      </c>
      <c r="E1140">
        <v>0</v>
      </c>
    </row>
    <row r="1141" spans="1:5">
      <c r="A1141" s="416" t="s">
        <v>2</v>
      </c>
      <c r="B1141" s="416" t="s">
        <v>7</v>
      </c>
      <c r="C1141" s="416" t="s">
        <v>251</v>
      </c>
      <c r="D1141" s="416" t="s">
        <v>9</v>
      </c>
      <c r="E1141">
        <v>0</v>
      </c>
    </row>
    <row r="1142" spans="1:5">
      <c r="A1142" s="416" t="s">
        <v>2</v>
      </c>
      <c r="B1142" s="416" t="s">
        <v>7</v>
      </c>
      <c r="C1142" s="416" t="s">
        <v>251</v>
      </c>
      <c r="D1142" s="416" t="s">
        <v>10</v>
      </c>
      <c r="E1142">
        <v>0</v>
      </c>
    </row>
    <row r="1143" spans="1:5">
      <c r="A1143" s="416" t="s">
        <v>2</v>
      </c>
      <c r="B1143" s="416" t="s">
        <v>7</v>
      </c>
      <c r="C1143" s="416" t="s">
        <v>251</v>
      </c>
      <c r="D1143" s="416" t="s">
        <v>11</v>
      </c>
      <c r="E1143">
        <v>0</v>
      </c>
    </row>
    <row r="1144" spans="1:5">
      <c r="A1144" s="416" t="s">
        <v>2</v>
      </c>
      <c r="B1144" s="416" t="s">
        <v>7</v>
      </c>
      <c r="C1144" s="416" t="s">
        <v>251</v>
      </c>
      <c r="D1144" s="416" t="s">
        <v>12</v>
      </c>
      <c r="E1144">
        <v>0</v>
      </c>
    </row>
    <row r="1145" spans="1:5">
      <c r="A1145" s="416" t="s">
        <v>2</v>
      </c>
      <c r="B1145" s="416" t="s">
        <v>7</v>
      </c>
      <c r="C1145" s="416" t="s">
        <v>251</v>
      </c>
      <c r="D1145" s="416" t="s">
        <v>13</v>
      </c>
      <c r="E1145">
        <v>0</v>
      </c>
    </row>
    <row r="1146" spans="1:5">
      <c r="A1146" s="416" t="s">
        <v>2</v>
      </c>
      <c r="B1146" s="416" t="s">
        <v>7</v>
      </c>
      <c r="C1146" s="416" t="s">
        <v>251</v>
      </c>
      <c r="D1146" s="416" t="s">
        <v>14</v>
      </c>
      <c r="E1146">
        <v>168000</v>
      </c>
    </row>
    <row r="1147" spans="1:5">
      <c r="A1147" s="416" t="s">
        <v>2</v>
      </c>
      <c r="B1147" s="416" t="s">
        <v>7</v>
      </c>
      <c r="C1147" s="416" t="s">
        <v>251</v>
      </c>
      <c r="D1147" s="416" t="s">
        <v>15</v>
      </c>
      <c r="E1147">
        <v>168000</v>
      </c>
    </row>
    <row r="1148" spans="1:5">
      <c r="A1148" s="416" t="s">
        <v>2</v>
      </c>
      <c r="B1148" s="416" t="s">
        <v>7</v>
      </c>
      <c r="C1148" s="416" t="s">
        <v>251</v>
      </c>
      <c r="D1148" s="416" t="s">
        <v>16</v>
      </c>
      <c r="E1148">
        <v>0</v>
      </c>
    </row>
    <row r="1149" spans="1:5">
      <c r="A1149" s="416" t="s">
        <v>2</v>
      </c>
      <c r="B1149" s="416" t="s">
        <v>7</v>
      </c>
      <c r="C1149" s="416" t="s">
        <v>251</v>
      </c>
      <c r="D1149" s="416" t="s">
        <v>17</v>
      </c>
      <c r="E1149">
        <v>168000</v>
      </c>
    </row>
    <row r="1150" spans="1:5">
      <c r="A1150" s="416" t="s">
        <v>2</v>
      </c>
      <c r="B1150" s="416" t="s">
        <v>7</v>
      </c>
      <c r="C1150" s="416" t="s">
        <v>251</v>
      </c>
      <c r="D1150" s="416" t="s">
        <v>18</v>
      </c>
      <c r="E1150">
        <v>168000</v>
      </c>
    </row>
    <row r="1151" spans="1:5">
      <c r="A1151" s="416" t="s">
        <v>2</v>
      </c>
      <c r="B1151" s="416" t="s">
        <v>7</v>
      </c>
      <c r="C1151" s="416" t="s">
        <v>251</v>
      </c>
      <c r="D1151" s="416" t="s">
        <v>19</v>
      </c>
      <c r="E1151">
        <v>163000</v>
      </c>
    </row>
    <row r="1152" spans="1:5">
      <c r="A1152" s="416" t="s">
        <v>2</v>
      </c>
      <c r="B1152" s="416" t="s">
        <v>7</v>
      </c>
      <c r="C1152" s="416" t="s">
        <v>251</v>
      </c>
      <c r="D1152" s="416" t="s">
        <v>20</v>
      </c>
      <c r="E1152">
        <v>168000</v>
      </c>
    </row>
    <row r="1153" spans="1:5">
      <c r="A1153" s="416" t="s">
        <v>28</v>
      </c>
      <c r="B1153" s="416" t="s">
        <v>7</v>
      </c>
      <c r="C1153" s="416" t="s">
        <v>251</v>
      </c>
      <c r="D1153" s="416" t="s">
        <v>9</v>
      </c>
      <c r="E1153">
        <v>0</v>
      </c>
    </row>
    <row r="1154" spans="1:5">
      <c r="A1154" s="416" t="s">
        <v>28</v>
      </c>
      <c r="B1154" s="416" t="s">
        <v>7</v>
      </c>
      <c r="C1154" s="416" t="s">
        <v>251</v>
      </c>
      <c r="D1154" s="416" t="s">
        <v>10</v>
      </c>
      <c r="E1154">
        <v>0</v>
      </c>
    </row>
    <row r="1155" spans="1:5">
      <c r="A1155" s="416" t="s">
        <v>28</v>
      </c>
      <c r="B1155" s="416" t="s">
        <v>7</v>
      </c>
      <c r="C1155" s="416" t="s">
        <v>251</v>
      </c>
      <c r="D1155" s="416" t="s">
        <v>11</v>
      </c>
      <c r="E1155">
        <v>0</v>
      </c>
    </row>
    <row r="1156" spans="1:5">
      <c r="A1156" s="416" t="s">
        <v>28</v>
      </c>
      <c r="B1156" s="416" t="s">
        <v>7</v>
      </c>
      <c r="C1156" s="416" t="s">
        <v>251</v>
      </c>
      <c r="D1156" s="416" t="s">
        <v>12</v>
      </c>
      <c r="E1156">
        <v>0</v>
      </c>
    </row>
    <row r="1157" spans="1:5">
      <c r="A1157" s="416" t="s">
        <v>28</v>
      </c>
      <c r="B1157" s="416" t="s">
        <v>7</v>
      </c>
      <c r="C1157" s="416" t="s">
        <v>251</v>
      </c>
      <c r="D1157" s="416" t="s">
        <v>13</v>
      </c>
      <c r="E1157">
        <v>0</v>
      </c>
    </row>
    <row r="1158" spans="1:5">
      <c r="A1158" s="416" t="s">
        <v>28</v>
      </c>
      <c r="B1158" s="416" t="s">
        <v>7</v>
      </c>
      <c r="C1158" s="416" t="s">
        <v>251</v>
      </c>
      <c r="D1158" s="416" t="s">
        <v>14</v>
      </c>
      <c r="E1158">
        <v>0</v>
      </c>
    </row>
    <row r="1159" spans="1:5">
      <c r="A1159" s="416" t="s">
        <v>28</v>
      </c>
      <c r="B1159" s="416" t="s">
        <v>7</v>
      </c>
      <c r="C1159" s="416" t="s">
        <v>251</v>
      </c>
      <c r="D1159" s="416" t="s">
        <v>15</v>
      </c>
      <c r="E1159">
        <v>0</v>
      </c>
    </row>
    <row r="1160" spans="1:5">
      <c r="A1160" s="416" t="s">
        <v>28</v>
      </c>
      <c r="B1160" s="416" t="s">
        <v>7</v>
      </c>
      <c r="C1160" s="416" t="s">
        <v>251</v>
      </c>
      <c r="D1160" s="416" t="s">
        <v>16</v>
      </c>
      <c r="E1160">
        <v>0</v>
      </c>
    </row>
    <row r="1161" spans="1:5">
      <c r="A1161" s="416" t="s">
        <v>28</v>
      </c>
      <c r="B1161" s="416" t="s">
        <v>7</v>
      </c>
      <c r="C1161" s="416" t="s">
        <v>251</v>
      </c>
      <c r="D1161" s="416" t="s">
        <v>17</v>
      </c>
      <c r="E1161">
        <v>0</v>
      </c>
    </row>
    <row r="1162" spans="1:5">
      <c r="A1162" s="416" t="s">
        <v>28</v>
      </c>
      <c r="B1162" s="416" t="s">
        <v>7</v>
      </c>
      <c r="C1162" s="416" t="s">
        <v>251</v>
      </c>
      <c r="D1162" s="416" t="s">
        <v>18</v>
      </c>
      <c r="E1162">
        <v>0</v>
      </c>
    </row>
    <row r="1163" spans="1:5">
      <c r="A1163" s="416" t="s">
        <v>28</v>
      </c>
      <c r="B1163" s="416" t="s">
        <v>7</v>
      </c>
      <c r="C1163" s="416" t="s">
        <v>251</v>
      </c>
      <c r="D1163" s="416" t="s">
        <v>19</v>
      </c>
      <c r="E1163">
        <v>0</v>
      </c>
    </row>
    <row r="1164" spans="1:5">
      <c r="A1164" s="416" t="s">
        <v>28</v>
      </c>
      <c r="B1164" s="416" t="s">
        <v>7</v>
      </c>
      <c r="C1164" s="416" t="s">
        <v>251</v>
      </c>
      <c r="D1164" s="416" t="s">
        <v>20</v>
      </c>
      <c r="E1164">
        <v>0</v>
      </c>
    </row>
    <row r="1165" spans="1:5">
      <c r="A1165" s="416" t="s">
        <v>3</v>
      </c>
      <c r="B1165" s="416" t="s">
        <v>7</v>
      </c>
      <c r="C1165" s="416" t="s">
        <v>251</v>
      </c>
      <c r="D1165" s="416" t="s">
        <v>9</v>
      </c>
      <c r="E1165">
        <v>0</v>
      </c>
    </row>
    <row r="1166" spans="1:5">
      <c r="A1166" s="416" t="s">
        <v>3</v>
      </c>
      <c r="B1166" s="416" t="s">
        <v>7</v>
      </c>
      <c r="C1166" s="416" t="s">
        <v>251</v>
      </c>
      <c r="D1166" s="416" t="s">
        <v>10</v>
      </c>
      <c r="E1166">
        <v>0</v>
      </c>
    </row>
    <row r="1167" spans="1:5">
      <c r="A1167" s="416" t="s">
        <v>3</v>
      </c>
      <c r="B1167" s="416" t="s">
        <v>7</v>
      </c>
      <c r="C1167" s="416" t="s">
        <v>251</v>
      </c>
      <c r="D1167" s="416" t="s">
        <v>11</v>
      </c>
      <c r="E1167">
        <v>0</v>
      </c>
    </row>
    <row r="1168" spans="1:5">
      <c r="A1168" s="416" t="s">
        <v>3</v>
      </c>
      <c r="B1168" s="416" t="s">
        <v>7</v>
      </c>
      <c r="C1168" s="416" t="s">
        <v>251</v>
      </c>
      <c r="D1168" s="416" t="s">
        <v>12</v>
      </c>
      <c r="E1168">
        <v>0</v>
      </c>
    </row>
    <row r="1169" spans="1:5">
      <c r="A1169" s="416" t="s">
        <v>3</v>
      </c>
      <c r="B1169" s="416" t="s">
        <v>7</v>
      </c>
      <c r="C1169" s="416" t="s">
        <v>251</v>
      </c>
      <c r="D1169" s="416" t="s">
        <v>13</v>
      </c>
      <c r="E1169">
        <v>0</v>
      </c>
    </row>
    <row r="1170" spans="1:5">
      <c r="A1170" s="416" t="s">
        <v>3</v>
      </c>
      <c r="B1170" s="416" t="s">
        <v>7</v>
      </c>
      <c r="C1170" s="416" t="s">
        <v>251</v>
      </c>
      <c r="D1170" s="416" t="s">
        <v>14</v>
      </c>
      <c r="E1170">
        <v>0</v>
      </c>
    </row>
    <row r="1171" spans="1:5">
      <c r="A1171" s="416" t="s">
        <v>3</v>
      </c>
      <c r="B1171" s="416" t="s">
        <v>7</v>
      </c>
      <c r="C1171" s="416" t="s">
        <v>251</v>
      </c>
      <c r="D1171" s="416" t="s">
        <v>15</v>
      </c>
      <c r="E1171">
        <v>0</v>
      </c>
    </row>
    <row r="1172" spans="1:5">
      <c r="A1172" s="416" t="s">
        <v>3</v>
      </c>
      <c r="B1172" s="416" t="s">
        <v>7</v>
      </c>
      <c r="C1172" s="416" t="s">
        <v>251</v>
      </c>
      <c r="D1172" s="416" t="s">
        <v>16</v>
      </c>
      <c r="E1172">
        <v>0</v>
      </c>
    </row>
    <row r="1173" spans="1:5">
      <c r="A1173" s="416" t="s">
        <v>3</v>
      </c>
      <c r="B1173" s="416" t="s">
        <v>7</v>
      </c>
      <c r="C1173" s="416" t="s">
        <v>251</v>
      </c>
      <c r="D1173" s="416" t="s">
        <v>17</v>
      </c>
      <c r="E1173">
        <v>0</v>
      </c>
    </row>
    <row r="1174" spans="1:5">
      <c r="A1174" s="416" t="s">
        <v>3</v>
      </c>
      <c r="B1174" s="416" t="s">
        <v>7</v>
      </c>
      <c r="C1174" s="416" t="s">
        <v>251</v>
      </c>
      <c r="D1174" s="416" t="s">
        <v>18</v>
      </c>
      <c r="E1174">
        <v>0</v>
      </c>
    </row>
    <row r="1175" spans="1:5">
      <c r="A1175" s="416" t="s">
        <v>3</v>
      </c>
      <c r="B1175" s="416" t="s">
        <v>7</v>
      </c>
      <c r="C1175" s="416" t="s">
        <v>251</v>
      </c>
      <c r="D1175" s="416" t="s">
        <v>19</v>
      </c>
      <c r="E1175">
        <v>0</v>
      </c>
    </row>
    <row r="1176" spans="1:5">
      <c r="A1176" s="416" t="s">
        <v>3</v>
      </c>
      <c r="B1176" s="416" t="s">
        <v>7</v>
      </c>
      <c r="C1176" s="416" t="s">
        <v>251</v>
      </c>
      <c r="D1176" s="416" t="s">
        <v>20</v>
      </c>
      <c r="E1176">
        <v>0</v>
      </c>
    </row>
    <row r="1177" spans="1:5">
      <c r="A1177" s="416" t="s">
        <v>4</v>
      </c>
      <c r="B1177" s="416" t="s">
        <v>7</v>
      </c>
      <c r="C1177" s="416" t="s">
        <v>251</v>
      </c>
      <c r="D1177" s="416" t="s">
        <v>9</v>
      </c>
      <c r="E1177">
        <v>0</v>
      </c>
    </row>
    <row r="1178" spans="1:5">
      <c r="A1178" s="416" t="s">
        <v>4</v>
      </c>
      <c r="B1178" s="416" t="s">
        <v>7</v>
      </c>
      <c r="C1178" s="416" t="s">
        <v>251</v>
      </c>
      <c r="D1178" s="416" t="s">
        <v>10</v>
      </c>
      <c r="E1178">
        <v>0</v>
      </c>
    </row>
    <row r="1179" spans="1:5">
      <c r="A1179" s="416" t="s">
        <v>4</v>
      </c>
      <c r="B1179" s="416" t="s">
        <v>7</v>
      </c>
      <c r="C1179" s="416" t="s">
        <v>251</v>
      </c>
      <c r="D1179" s="416" t="s">
        <v>11</v>
      </c>
      <c r="E1179">
        <v>0</v>
      </c>
    </row>
    <row r="1180" spans="1:5">
      <c r="A1180" s="416" t="s">
        <v>4</v>
      </c>
      <c r="B1180" s="416" t="s">
        <v>7</v>
      </c>
      <c r="C1180" s="416" t="s">
        <v>251</v>
      </c>
      <c r="D1180" s="416" t="s">
        <v>12</v>
      </c>
      <c r="E1180">
        <v>0</v>
      </c>
    </row>
    <row r="1181" spans="1:5">
      <c r="A1181" s="416" t="s">
        <v>4</v>
      </c>
      <c r="B1181" s="416" t="s">
        <v>7</v>
      </c>
      <c r="C1181" s="416" t="s">
        <v>251</v>
      </c>
      <c r="D1181" s="416" t="s">
        <v>13</v>
      </c>
      <c r="E1181">
        <v>0</v>
      </c>
    </row>
    <row r="1182" spans="1:5">
      <c r="A1182" s="416" t="s">
        <v>4</v>
      </c>
      <c r="B1182" s="416" t="s">
        <v>7</v>
      </c>
      <c r="C1182" s="416" t="s">
        <v>251</v>
      </c>
      <c r="D1182" s="416" t="s">
        <v>14</v>
      </c>
      <c r="E1182">
        <v>0</v>
      </c>
    </row>
    <row r="1183" spans="1:5">
      <c r="A1183" s="416" t="s">
        <v>4</v>
      </c>
      <c r="B1183" s="416" t="s">
        <v>7</v>
      </c>
      <c r="C1183" s="416" t="s">
        <v>251</v>
      </c>
      <c r="D1183" s="416" t="s">
        <v>15</v>
      </c>
      <c r="E1183">
        <v>0</v>
      </c>
    </row>
    <row r="1184" spans="1:5">
      <c r="A1184" s="416" t="s">
        <v>4</v>
      </c>
      <c r="B1184" s="416" t="s">
        <v>7</v>
      </c>
      <c r="C1184" s="416" t="s">
        <v>251</v>
      </c>
      <c r="D1184" s="416" t="s">
        <v>16</v>
      </c>
      <c r="E1184">
        <v>0</v>
      </c>
    </row>
    <row r="1185" spans="1:5">
      <c r="A1185" s="416" t="s">
        <v>4</v>
      </c>
      <c r="B1185" s="416" t="s">
        <v>7</v>
      </c>
      <c r="C1185" s="416" t="s">
        <v>251</v>
      </c>
      <c r="D1185" s="416" t="s">
        <v>17</v>
      </c>
      <c r="E1185">
        <v>0</v>
      </c>
    </row>
    <row r="1186" spans="1:5">
      <c r="A1186" s="416" t="s">
        <v>4</v>
      </c>
      <c r="B1186" s="416" t="s">
        <v>7</v>
      </c>
      <c r="C1186" s="416" t="s">
        <v>251</v>
      </c>
      <c r="D1186" s="416" t="s">
        <v>18</v>
      </c>
      <c r="E1186">
        <v>0</v>
      </c>
    </row>
    <row r="1187" spans="1:5">
      <c r="A1187" s="416" t="s">
        <v>4</v>
      </c>
      <c r="B1187" s="416" t="s">
        <v>7</v>
      </c>
      <c r="C1187" s="416" t="s">
        <v>251</v>
      </c>
      <c r="D1187" s="416" t="s">
        <v>19</v>
      </c>
      <c r="E1187">
        <v>0</v>
      </c>
    </row>
    <row r="1188" spans="1:5">
      <c r="A1188" s="416" t="s">
        <v>4</v>
      </c>
      <c r="B1188" s="416" t="s">
        <v>7</v>
      </c>
      <c r="C1188" s="416" t="s">
        <v>251</v>
      </c>
      <c r="D1188" s="416" t="s">
        <v>20</v>
      </c>
      <c r="E1188">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646A-EAD5-4150-A8EA-A34EFBD72F3B}">
  <dimension ref="A1:T156"/>
  <sheetViews>
    <sheetView workbookViewId="0">
      <selection activeCell="A5" sqref="A5"/>
    </sheetView>
  </sheetViews>
  <sheetFormatPr defaultRowHeight="14.5"/>
  <cols>
    <col min="1" max="1" width="26.1796875" bestFit="1" customWidth="1"/>
    <col min="2" max="2" width="12.6328125" bestFit="1" customWidth="1"/>
    <col min="3" max="3" width="11.7265625" bestFit="1" customWidth="1"/>
    <col min="4" max="11" width="10.7265625" bestFit="1" customWidth="1"/>
    <col min="12" max="20" width="11.7265625" bestFit="1" customWidth="1"/>
  </cols>
  <sheetData>
    <row r="1" spans="1:20">
      <c r="A1" t="s">
        <v>254</v>
      </c>
      <c r="B1" t="s">
        <v>274</v>
      </c>
      <c r="C1" t="s">
        <v>272</v>
      </c>
      <c r="D1" t="s">
        <v>255</v>
      </c>
      <c r="E1" t="s">
        <v>256</v>
      </c>
      <c r="F1" t="s">
        <v>257</v>
      </c>
      <c r="G1" t="s">
        <v>258</v>
      </c>
      <c r="H1" t="s">
        <v>259</v>
      </c>
      <c r="I1" t="s">
        <v>260</v>
      </c>
      <c r="J1" t="s">
        <v>261</v>
      </c>
      <c r="K1" t="s">
        <v>262</v>
      </c>
      <c r="L1" t="s">
        <v>263</v>
      </c>
      <c r="M1" t="s">
        <v>264</v>
      </c>
      <c r="N1" t="s">
        <v>265</v>
      </c>
      <c r="O1" t="s">
        <v>266</v>
      </c>
      <c r="P1" t="s">
        <v>267</v>
      </c>
      <c r="Q1" t="s">
        <v>268</v>
      </c>
      <c r="R1" t="s">
        <v>269</v>
      </c>
      <c r="S1" t="s">
        <v>270</v>
      </c>
      <c r="T1" t="s">
        <v>271</v>
      </c>
    </row>
    <row r="2" spans="1:20">
      <c r="A2" s="416"/>
      <c r="B2" s="416" t="s">
        <v>275</v>
      </c>
      <c r="C2" s="416" t="s">
        <v>273</v>
      </c>
      <c r="D2" t="s">
        <v>9</v>
      </c>
      <c r="E2" t="s">
        <v>10</v>
      </c>
      <c r="F2" t="s">
        <v>11</v>
      </c>
      <c r="G2" t="s">
        <v>23</v>
      </c>
      <c r="H2" t="s">
        <v>12</v>
      </c>
      <c r="I2" t="s">
        <v>13</v>
      </c>
      <c r="J2" t="s">
        <v>14</v>
      </c>
      <c r="K2" t="s">
        <v>24</v>
      </c>
      <c r="L2" t="s">
        <v>15</v>
      </c>
      <c r="M2" t="s">
        <v>16</v>
      </c>
      <c r="N2" t="s">
        <v>17</v>
      </c>
      <c r="O2" t="s">
        <v>25</v>
      </c>
      <c r="P2" t="s">
        <v>18</v>
      </c>
      <c r="Q2" t="s">
        <v>19</v>
      </c>
      <c r="R2" t="s">
        <v>20</v>
      </c>
      <c r="S2" t="s">
        <v>21</v>
      </c>
      <c r="T2" t="s">
        <v>22</v>
      </c>
    </row>
    <row r="3" spans="1:20">
      <c r="A3" s="416" t="s">
        <v>241</v>
      </c>
      <c r="B3" s="416" t="s">
        <v>8</v>
      </c>
      <c r="C3" s="416" t="s">
        <v>241</v>
      </c>
    </row>
    <row r="4" spans="1:20">
      <c r="A4" s="416" t="s">
        <v>8</v>
      </c>
      <c r="B4" s="416" t="s">
        <v>8</v>
      </c>
      <c r="C4" s="416" t="s">
        <v>241</v>
      </c>
    </row>
    <row r="5" spans="1:20">
      <c r="A5" s="416" t="s">
        <v>213</v>
      </c>
      <c r="B5" s="416" t="s">
        <v>8</v>
      </c>
      <c r="C5" s="416" t="s">
        <v>241</v>
      </c>
      <c r="D5">
        <v>1000</v>
      </c>
      <c r="E5">
        <v>0</v>
      </c>
      <c r="F5">
        <v>4000</v>
      </c>
      <c r="G5">
        <v>5000</v>
      </c>
      <c r="H5">
        <v>2000</v>
      </c>
      <c r="I5">
        <v>4000</v>
      </c>
      <c r="J5">
        <v>7500</v>
      </c>
      <c r="K5">
        <v>13500</v>
      </c>
      <c r="L5">
        <v>7500</v>
      </c>
      <c r="M5">
        <v>3500</v>
      </c>
      <c r="N5">
        <v>3500</v>
      </c>
      <c r="O5">
        <v>14500</v>
      </c>
      <c r="P5">
        <v>10970</v>
      </c>
      <c r="Q5">
        <v>6590</v>
      </c>
      <c r="R5">
        <v>1102</v>
      </c>
      <c r="S5">
        <v>18662</v>
      </c>
      <c r="T5">
        <v>51662</v>
      </c>
    </row>
    <row r="6" spans="1:20">
      <c r="A6" s="416" t="s">
        <v>0</v>
      </c>
      <c r="B6" s="416" t="s">
        <v>8</v>
      </c>
      <c r="C6" s="416" t="s">
        <v>241</v>
      </c>
      <c r="D6">
        <v>15000</v>
      </c>
      <c r="E6">
        <v>3300</v>
      </c>
      <c r="F6">
        <v>0</v>
      </c>
      <c r="G6">
        <v>18300</v>
      </c>
      <c r="H6">
        <v>3000</v>
      </c>
      <c r="I6">
        <v>7100</v>
      </c>
      <c r="J6">
        <v>1260</v>
      </c>
      <c r="K6">
        <v>11360</v>
      </c>
      <c r="L6">
        <v>6890</v>
      </c>
      <c r="M6">
        <v>23200</v>
      </c>
      <c r="N6">
        <v>23200</v>
      </c>
      <c r="O6">
        <v>53290</v>
      </c>
      <c r="P6">
        <v>0</v>
      </c>
      <c r="Q6">
        <v>1200</v>
      </c>
      <c r="R6">
        <v>2270</v>
      </c>
      <c r="S6">
        <v>3470</v>
      </c>
      <c r="T6">
        <v>86420</v>
      </c>
    </row>
    <row r="7" spans="1:20">
      <c r="A7" s="416" t="s">
        <v>1</v>
      </c>
      <c r="B7" s="416" t="s">
        <v>8</v>
      </c>
      <c r="C7" s="416" t="s">
        <v>241</v>
      </c>
      <c r="D7">
        <v>1000</v>
      </c>
      <c r="E7">
        <v>0</v>
      </c>
      <c r="F7">
        <v>1000</v>
      </c>
      <c r="G7">
        <v>2000</v>
      </c>
      <c r="H7">
        <v>1100</v>
      </c>
      <c r="I7">
        <v>700</v>
      </c>
      <c r="J7">
        <v>0</v>
      </c>
      <c r="K7">
        <v>1800</v>
      </c>
      <c r="L7">
        <v>9100</v>
      </c>
      <c r="M7">
        <v>0</v>
      </c>
      <c r="N7">
        <v>0</v>
      </c>
      <c r="O7">
        <v>9100</v>
      </c>
      <c r="P7">
        <v>0</v>
      </c>
      <c r="Q7">
        <v>700</v>
      </c>
      <c r="R7">
        <v>1085</v>
      </c>
      <c r="S7">
        <v>1785</v>
      </c>
      <c r="T7">
        <v>14685</v>
      </c>
    </row>
    <row r="8" spans="1:20">
      <c r="A8" s="416" t="s">
        <v>5</v>
      </c>
      <c r="B8" s="416"/>
      <c r="C8" s="416" t="s">
        <v>241</v>
      </c>
      <c r="D8">
        <v>0</v>
      </c>
      <c r="E8">
        <v>0</v>
      </c>
      <c r="F8">
        <v>0</v>
      </c>
      <c r="G8">
        <v>0</v>
      </c>
      <c r="H8">
        <v>3000</v>
      </c>
      <c r="I8">
        <v>0</v>
      </c>
      <c r="J8">
        <v>0</v>
      </c>
      <c r="K8">
        <v>3000</v>
      </c>
      <c r="L8">
        <v>0</v>
      </c>
      <c r="M8">
        <v>0</v>
      </c>
      <c r="N8">
        <v>0</v>
      </c>
      <c r="O8">
        <v>0</v>
      </c>
      <c r="P8">
        <v>0</v>
      </c>
      <c r="Q8">
        <v>0</v>
      </c>
      <c r="R8">
        <v>0</v>
      </c>
      <c r="S8">
        <v>0</v>
      </c>
      <c r="T8">
        <v>3000</v>
      </c>
    </row>
    <row r="9" spans="1:20">
      <c r="A9" s="416" t="s">
        <v>6</v>
      </c>
      <c r="B9" s="416" t="s">
        <v>7</v>
      </c>
      <c r="C9" s="416" t="s">
        <v>241</v>
      </c>
      <c r="D9">
        <v>0</v>
      </c>
      <c r="E9">
        <v>0</v>
      </c>
      <c r="F9">
        <v>0</v>
      </c>
      <c r="G9">
        <v>0</v>
      </c>
      <c r="H9">
        <v>0</v>
      </c>
      <c r="I9">
        <v>0</v>
      </c>
      <c r="J9">
        <v>0</v>
      </c>
      <c r="K9">
        <v>0</v>
      </c>
      <c r="L9">
        <v>0</v>
      </c>
      <c r="M9">
        <v>0</v>
      </c>
      <c r="N9">
        <v>0</v>
      </c>
      <c r="O9">
        <v>0</v>
      </c>
      <c r="P9">
        <v>0</v>
      </c>
      <c r="Q9">
        <v>0</v>
      </c>
      <c r="R9">
        <v>0</v>
      </c>
      <c r="S9">
        <v>0</v>
      </c>
      <c r="T9">
        <v>0</v>
      </c>
    </row>
    <row r="10" spans="1:20" hidden="1">
      <c r="A10" s="416" t="s">
        <v>48</v>
      </c>
      <c r="B10" s="416" t="s">
        <v>7</v>
      </c>
      <c r="C10" s="416" t="s">
        <v>241</v>
      </c>
      <c r="D10">
        <v>17000</v>
      </c>
      <c r="E10">
        <v>3300</v>
      </c>
      <c r="F10">
        <v>5000</v>
      </c>
      <c r="G10">
        <v>25300</v>
      </c>
      <c r="H10">
        <v>9100</v>
      </c>
      <c r="I10">
        <v>11800</v>
      </c>
      <c r="J10">
        <v>8760</v>
      </c>
      <c r="K10">
        <v>29660</v>
      </c>
      <c r="L10">
        <v>23490</v>
      </c>
      <c r="M10">
        <v>26700</v>
      </c>
      <c r="N10">
        <v>26700</v>
      </c>
      <c r="O10">
        <v>76890</v>
      </c>
      <c r="P10">
        <v>10970</v>
      </c>
      <c r="Q10">
        <v>8490</v>
      </c>
      <c r="R10">
        <v>4457</v>
      </c>
      <c r="S10">
        <v>23917</v>
      </c>
      <c r="T10">
        <v>155767</v>
      </c>
    </row>
    <row r="11" spans="1:20">
      <c r="A11" s="416" t="s">
        <v>7</v>
      </c>
      <c r="B11" s="416" t="s">
        <v>7</v>
      </c>
      <c r="C11" s="416" t="s">
        <v>241</v>
      </c>
    </row>
    <row r="12" spans="1:20">
      <c r="A12" s="416" t="s">
        <v>2</v>
      </c>
      <c r="B12" s="416" t="s">
        <v>7</v>
      </c>
      <c r="C12" s="416" t="s">
        <v>241</v>
      </c>
      <c r="D12">
        <v>59000</v>
      </c>
      <c r="E12">
        <v>21800</v>
      </c>
      <c r="F12">
        <v>19400</v>
      </c>
      <c r="G12">
        <v>100200</v>
      </c>
      <c r="H12">
        <v>32000</v>
      </c>
      <c r="I12">
        <v>128100</v>
      </c>
      <c r="J12">
        <v>197600</v>
      </c>
      <c r="K12">
        <v>357700</v>
      </c>
      <c r="L12">
        <v>181600</v>
      </c>
      <c r="M12">
        <v>177400</v>
      </c>
      <c r="N12">
        <v>177400</v>
      </c>
      <c r="O12">
        <v>536400</v>
      </c>
      <c r="P12">
        <v>47000</v>
      </c>
      <c r="Q12">
        <v>9000</v>
      </c>
      <c r="R12">
        <v>9000</v>
      </c>
      <c r="S12">
        <v>65000</v>
      </c>
      <c r="T12">
        <v>2018400</v>
      </c>
    </row>
    <row r="13" spans="1:20">
      <c r="A13" s="416" t="s">
        <v>28</v>
      </c>
      <c r="B13" s="416"/>
      <c r="C13" s="416" t="s">
        <v>241</v>
      </c>
      <c r="D13">
        <v>0</v>
      </c>
      <c r="E13">
        <v>0</v>
      </c>
      <c r="F13">
        <v>0</v>
      </c>
      <c r="G13">
        <v>0</v>
      </c>
      <c r="H13">
        <v>0</v>
      </c>
      <c r="I13">
        <v>0</v>
      </c>
      <c r="J13">
        <v>0</v>
      </c>
      <c r="K13">
        <v>0</v>
      </c>
      <c r="L13">
        <v>0</v>
      </c>
      <c r="M13">
        <v>0</v>
      </c>
      <c r="N13">
        <v>0</v>
      </c>
      <c r="O13">
        <v>0</v>
      </c>
      <c r="P13">
        <v>0</v>
      </c>
      <c r="Q13">
        <v>0</v>
      </c>
      <c r="R13">
        <v>0</v>
      </c>
      <c r="S13">
        <v>0</v>
      </c>
      <c r="T13">
        <v>0</v>
      </c>
    </row>
    <row r="14" spans="1:20">
      <c r="A14" s="416" t="s">
        <v>3</v>
      </c>
      <c r="B14" s="416" t="s">
        <v>8</v>
      </c>
      <c r="C14" s="416" t="s">
        <v>243</v>
      </c>
      <c r="D14">
        <v>6000</v>
      </c>
      <c r="E14">
        <v>0</v>
      </c>
      <c r="F14">
        <v>0</v>
      </c>
      <c r="G14">
        <v>6000</v>
      </c>
      <c r="H14">
        <v>10300</v>
      </c>
      <c r="I14">
        <v>0</v>
      </c>
      <c r="J14">
        <v>0</v>
      </c>
      <c r="K14">
        <v>10300</v>
      </c>
      <c r="L14">
        <v>2700</v>
      </c>
      <c r="M14">
        <v>0</v>
      </c>
      <c r="N14">
        <v>0</v>
      </c>
      <c r="O14">
        <v>2700</v>
      </c>
      <c r="P14">
        <v>0</v>
      </c>
      <c r="Q14">
        <v>0</v>
      </c>
      <c r="R14">
        <v>0</v>
      </c>
      <c r="S14">
        <v>0</v>
      </c>
      <c r="T14">
        <v>32000</v>
      </c>
    </row>
    <row r="15" spans="1:20">
      <c r="A15" s="416" t="s">
        <v>4</v>
      </c>
      <c r="B15" s="416" t="s">
        <v>8</v>
      </c>
      <c r="C15" s="416" t="s">
        <v>243</v>
      </c>
      <c r="D15">
        <v>7600</v>
      </c>
      <c r="E15">
        <v>0</v>
      </c>
      <c r="F15">
        <v>4100</v>
      </c>
      <c r="G15">
        <v>11700</v>
      </c>
      <c r="H15">
        <v>0</v>
      </c>
      <c r="I15">
        <v>0</v>
      </c>
      <c r="J15">
        <v>0</v>
      </c>
      <c r="K15">
        <v>0</v>
      </c>
      <c r="L15">
        <v>7200</v>
      </c>
      <c r="M15">
        <v>4000</v>
      </c>
      <c r="N15">
        <v>4000</v>
      </c>
      <c r="O15">
        <v>15200</v>
      </c>
      <c r="P15">
        <v>8000</v>
      </c>
      <c r="Q15">
        <v>1800</v>
      </c>
      <c r="R15">
        <v>0</v>
      </c>
      <c r="S15">
        <v>9800</v>
      </c>
      <c r="T15">
        <v>61700</v>
      </c>
    </row>
    <row r="16" spans="1:20" hidden="1">
      <c r="A16" s="416" t="s">
        <v>49</v>
      </c>
      <c r="B16" s="416" t="s">
        <v>8</v>
      </c>
      <c r="C16" s="416" t="s">
        <v>243</v>
      </c>
      <c r="D16">
        <v>72600</v>
      </c>
      <c r="E16">
        <v>21800</v>
      </c>
      <c r="F16">
        <v>23500</v>
      </c>
      <c r="G16">
        <v>117900</v>
      </c>
      <c r="H16">
        <v>42300</v>
      </c>
      <c r="I16">
        <v>128100</v>
      </c>
      <c r="J16">
        <v>197600</v>
      </c>
      <c r="K16">
        <v>368000</v>
      </c>
      <c r="L16">
        <v>191500</v>
      </c>
      <c r="M16">
        <v>181400</v>
      </c>
      <c r="N16">
        <v>181400</v>
      </c>
      <c r="O16">
        <v>554300</v>
      </c>
      <c r="P16">
        <v>55000</v>
      </c>
      <c r="Q16">
        <v>10800</v>
      </c>
      <c r="R16">
        <v>9000</v>
      </c>
      <c r="S16">
        <v>74800</v>
      </c>
      <c r="T16">
        <v>2112100</v>
      </c>
    </row>
    <row r="17" spans="1:20">
      <c r="A17" s="416" t="s">
        <v>243</v>
      </c>
      <c r="B17" s="416" t="s">
        <v>8</v>
      </c>
      <c r="C17" s="416" t="s">
        <v>243</v>
      </c>
    </row>
    <row r="18" spans="1:20">
      <c r="A18" s="416" t="s">
        <v>8</v>
      </c>
      <c r="B18" s="416" t="s">
        <v>8</v>
      </c>
      <c r="C18" s="416" t="s">
        <v>243</v>
      </c>
    </row>
    <row r="19" spans="1:20">
      <c r="A19" s="416" t="s">
        <v>213</v>
      </c>
      <c r="B19" s="416"/>
      <c r="C19" s="416" t="s">
        <v>243</v>
      </c>
      <c r="D19">
        <v>17000</v>
      </c>
      <c r="E19">
        <v>13000</v>
      </c>
      <c r="F19">
        <v>17000</v>
      </c>
      <c r="G19">
        <v>47000</v>
      </c>
      <c r="H19">
        <v>18000</v>
      </c>
      <c r="I19">
        <v>62000</v>
      </c>
      <c r="J19">
        <v>20000</v>
      </c>
      <c r="K19">
        <v>100000</v>
      </c>
      <c r="L19">
        <v>16000</v>
      </c>
      <c r="M19">
        <v>23000</v>
      </c>
      <c r="N19">
        <v>21000</v>
      </c>
      <c r="O19">
        <v>60000</v>
      </c>
      <c r="P19">
        <v>20000</v>
      </c>
      <c r="Q19">
        <v>21000</v>
      </c>
      <c r="R19">
        <v>24000</v>
      </c>
      <c r="S19">
        <v>65000</v>
      </c>
      <c r="T19">
        <v>497000</v>
      </c>
    </row>
    <row r="20" spans="1:20">
      <c r="A20" s="416" t="s">
        <v>0</v>
      </c>
      <c r="B20" s="416" t="s">
        <v>7</v>
      </c>
      <c r="C20" s="416" t="s">
        <v>243</v>
      </c>
      <c r="D20">
        <v>180</v>
      </c>
      <c r="E20">
        <v>165</v>
      </c>
      <c r="F20">
        <v>198</v>
      </c>
      <c r="G20">
        <v>543</v>
      </c>
      <c r="H20">
        <v>230</v>
      </c>
      <c r="I20">
        <v>170</v>
      </c>
      <c r="J20">
        <v>150</v>
      </c>
      <c r="K20">
        <v>550</v>
      </c>
      <c r="L20">
        <v>160</v>
      </c>
      <c r="M20">
        <v>200</v>
      </c>
      <c r="N20">
        <v>170</v>
      </c>
      <c r="O20">
        <v>530</v>
      </c>
      <c r="P20">
        <v>150</v>
      </c>
      <c r="Q20">
        <v>160</v>
      </c>
      <c r="R20">
        <v>140</v>
      </c>
      <c r="S20">
        <v>450</v>
      </c>
      <c r="T20">
        <v>3603</v>
      </c>
    </row>
    <row r="21" spans="1:20">
      <c r="A21" s="416" t="s">
        <v>1</v>
      </c>
      <c r="B21" s="416" t="s">
        <v>7</v>
      </c>
      <c r="C21" s="416" t="s">
        <v>243</v>
      </c>
      <c r="D21">
        <v>0</v>
      </c>
      <c r="E21">
        <v>0</v>
      </c>
      <c r="F21">
        <v>0</v>
      </c>
      <c r="G21">
        <v>0</v>
      </c>
      <c r="H21">
        <v>0</v>
      </c>
      <c r="I21">
        <v>0</v>
      </c>
      <c r="J21">
        <v>0</v>
      </c>
      <c r="K21">
        <v>0</v>
      </c>
      <c r="L21">
        <v>0</v>
      </c>
      <c r="M21">
        <v>0</v>
      </c>
      <c r="N21">
        <v>0</v>
      </c>
      <c r="O21">
        <v>0</v>
      </c>
      <c r="P21">
        <v>0</v>
      </c>
      <c r="Q21">
        <v>0</v>
      </c>
      <c r="R21">
        <v>0</v>
      </c>
      <c r="S21">
        <v>0</v>
      </c>
      <c r="T21">
        <v>0</v>
      </c>
    </row>
    <row r="22" spans="1:20">
      <c r="A22" s="416" t="s">
        <v>5</v>
      </c>
      <c r="B22" s="416" t="s">
        <v>7</v>
      </c>
      <c r="C22" s="416" t="s">
        <v>243</v>
      </c>
      <c r="D22">
        <v>18</v>
      </c>
      <c r="E22">
        <v>20</v>
      </c>
      <c r="F22">
        <v>16022</v>
      </c>
      <c r="G22">
        <v>16060</v>
      </c>
      <c r="H22">
        <v>34</v>
      </c>
      <c r="I22">
        <v>25</v>
      </c>
      <c r="J22">
        <v>22</v>
      </c>
      <c r="K22">
        <v>81</v>
      </c>
      <c r="L22">
        <v>20</v>
      </c>
      <c r="M22">
        <v>40</v>
      </c>
      <c r="N22">
        <v>35</v>
      </c>
      <c r="O22">
        <v>95</v>
      </c>
      <c r="P22">
        <v>30</v>
      </c>
      <c r="Q22">
        <v>25</v>
      </c>
      <c r="R22">
        <v>30</v>
      </c>
      <c r="S22">
        <v>85</v>
      </c>
      <c r="T22">
        <v>16582</v>
      </c>
    </row>
    <row r="23" spans="1:20">
      <c r="A23" s="416" t="s">
        <v>6</v>
      </c>
      <c r="B23" s="416" t="s">
        <v>7</v>
      </c>
      <c r="C23" s="416" t="s">
        <v>243</v>
      </c>
      <c r="D23">
        <v>0</v>
      </c>
      <c r="E23">
        <v>0</v>
      </c>
      <c r="F23">
        <v>0</v>
      </c>
      <c r="G23">
        <v>0</v>
      </c>
      <c r="H23">
        <v>0</v>
      </c>
      <c r="I23">
        <v>0</v>
      </c>
      <c r="J23">
        <v>0</v>
      </c>
      <c r="K23">
        <v>0</v>
      </c>
      <c r="L23">
        <v>0</v>
      </c>
      <c r="M23">
        <v>0</v>
      </c>
      <c r="N23">
        <v>0</v>
      </c>
      <c r="O23">
        <v>0</v>
      </c>
      <c r="P23">
        <v>0</v>
      </c>
      <c r="Q23">
        <v>0</v>
      </c>
      <c r="R23">
        <v>0</v>
      </c>
      <c r="S23">
        <v>0</v>
      </c>
      <c r="T23">
        <v>0</v>
      </c>
    </row>
    <row r="24" spans="1:20" hidden="1">
      <c r="A24" s="416" t="s">
        <v>48</v>
      </c>
      <c r="B24" s="416"/>
      <c r="C24" s="416" t="s">
        <v>243</v>
      </c>
      <c r="D24">
        <v>17198</v>
      </c>
      <c r="E24">
        <v>13185</v>
      </c>
      <c r="F24">
        <v>33220</v>
      </c>
      <c r="G24">
        <v>63603</v>
      </c>
      <c r="H24">
        <v>18264</v>
      </c>
      <c r="I24">
        <v>62195</v>
      </c>
      <c r="J24">
        <v>20172</v>
      </c>
      <c r="K24">
        <v>100631</v>
      </c>
      <c r="L24">
        <v>16180</v>
      </c>
      <c r="M24">
        <v>23240</v>
      </c>
      <c r="N24">
        <v>21205</v>
      </c>
      <c r="O24">
        <v>60625</v>
      </c>
      <c r="P24">
        <v>20180</v>
      </c>
      <c r="Q24">
        <v>21185</v>
      </c>
      <c r="R24">
        <v>24170</v>
      </c>
      <c r="S24">
        <v>65535</v>
      </c>
      <c r="T24">
        <v>517185</v>
      </c>
    </row>
    <row r="25" spans="1:20">
      <c r="A25" s="416" t="s">
        <v>7</v>
      </c>
      <c r="B25" s="416" t="s">
        <v>8</v>
      </c>
      <c r="C25" s="416" t="s">
        <v>242</v>
      </c>
    </row>
    <row r="26" spans="1:20">
      <c r="A26" s="416" t="s">
        <v>2</v>
      </c>
      <c r="B26" s="416" t="s">
        <v>8</v>
      </c>
      <c r="C26" s="416" t="s">
        <v>242</v>
      </c>
      <c r="D26">
        <v>80000</v>
      </c>
      <c r="E26">
        <v>70000</v>
      </c>
      <c r="F26">
        <v>75000</v>
      </c>
      <c r="G26">
        <v>225000</v>
      </c>
      <c r="H26">
        <v>40000</v>
      </c>
      <c r="I26">
        <v>68200</v>
      </c>
      <c r="J26">
        <v>55800</v>
      </c>
      <c r="K26">
        <v>164000</v>
      </c>
      <c r="L26">
        <v>57000</v>
      </c>
      <c r="M26">
        <v>35000</v>
      </c>
      <c r="N26">
        <v>30000</v>
      </c>
      <c r="O26">
        <v>122000</v>
      </c>
      <c r="P26">
        <v>29000</v>
      </c>
      <c r="Q26">
        <v>24000</v>
      </c>
      <c r="R26">
        <v>23000</v>
      </c>
      <c r="S26">
        <v>76000</v>
      </c>
      <c r="T26">
        <v>949000</v>
      </c>
    </row>
    <row r="27" spans="1:20">
      <c r="A27" s="416" t="s">
        <v>28</v>
      </c>
      <c r="B27" s="416" t="s">
        <v>8</v>
      </c>
      <c r="C27" s="416" t="s">
        <v>242</v>
      </c>
      <c r="D27">
        <v>0</v>
      </c>
      <c r="E27">
        <v>0</v>
      </c>
      <c r="F27">
        <v>0</v>
      </c>
      <c r="G27">
        <v>0</v>
      </c>
      <c r="H27">
        <v>0</v>
      </c>
      <c r="I27">
        <v>0</v>
      </c>
      <c r="J27">
        <v>0</v>
      </c>
      <c r="K27">
        <v>0</v>
      </c>
      <c r="L27">
        <v>0</v>
      </c>
      <c r="M27">
        <v>0</v>
      </c>
      <c r="N27">
        <v>0</v>
      </c>
      <c r="O27">
        <v>0</v>
      </c>
      <c r="P27">
        <v>0</v>
      </c>
      <c r="Q27">
        <v>0</v>
      </c>
      <c r="R27">
        <v>0</v>
      </c>
      <c r="S27">
        <v>0</v>
      </c>
      <c r="T27">
        <v>0</v>
      </c>
    </row>
    <row r="28" spans="1:20">
      <c r="A28" s="416" t="s">
        <v>3</v>
      </c>
      <c r="B28" s="416" t="s">
        <v>8</v>
      </c>
      <c r="C28" s="416" t="s">
        <v>242</v>
      </c>
      <c r="D28">
        <v>9558</v>
      </c>
      <c r="E28">
        <v>7942</v>
      </c>
      <c r="F28">
        <v>2395</v>
      </c>
      <c r="G28">
        <v>19895</v>
      </c>
      <c r="H28">
        <v>7105</v>
      </c>
      <c r="I28">
        <v>9040</v>
      </c>
      <c r="J28">
        <v>8490</v>
      </c>
      <c r="K28">
        <v>24635</v>
      </c>
      <c r="L28">
        <v>13830</v>
      </c>
      <c r="M28">
        <v>1070</v>
      </c>
      <c r="N28">
        <v>2310</v>
      </c>
      <c r="O28">
        <v>17210</v>
      </c>
      <c r="P28">
        <v>2610</v>
      </c>
      <c r="Q28">
        <v>5090</v>
      </c>
      <c r="R28">
        <v>1220</v>
      </c>
      <c r="S28">
        <v>8920</v>
      </c>
      <c r="T28">
        <v>121425</v>
      </c>
    </row>
    <row r="29" spans="1:20">
      <c r="A29" s="416" t="s">
        <v>4</v>
      </c>
      <c r="B29" s="416" t="s">
        <v>8</v>
      </c>
      <c r="C29" s="416" t="s">
        <v>242</v>
      </c>
      <c r="D29">
        <v>2180</v>
      </c>
      <c r="E29">
        <v>1535</v>
      </c>
      <c r="F29">
        <v>2420</v>
      </c>
      <c r="G29">
        <v>6135</v>
      </c>
      <c r="H29">
        <v>1979</v>
      </c>
      <c r="I29">
        <v>3518</v>
      </c>
      <c r="J29">
        <v>1170</v>
      </c>
      <c r="K29">
        <v>6667</v>
      </c>
      <c r="L29">
        <v>1540</v>
      </c>
      <c r="M29">
        <v>770</v>
      </c>
      <c r="N29">
        <v>2420</v>
      </c>
      <c r="O29">
        <v>4730</v>
      </c>
      <c r="P29">
        <v>1520</v>
      </c>
      <c r="Q29">
        <v>740</v>
      </c>
      <c r="R29">
        <v>2040</v>
      </c>
      <c r="S29">
        <v>4300</v>
      </c>
      <c r="T29">
        <v>37529</v>
      </c>
    </row>
    <row r="30" spans="1:20" hidden="1">
      <c r="A30" s="416" t="s">
        <v>49</v>
      </c>
      <c r="B30" s="416"/>
      <c r="C30" s="416" t="s">
        <v>242</v>
      </c>
      <c r="D30">
        <v>91738</v>
      </c>
      <c r="E30">
        <v>79477</v>
      </c>
      <c r="F30">
        <v>79815</v>
      </c>
      <c r="G30">
        <v>251030</v>
      </c>
      <c r="H30">
        <v>49084</v>
      </c>
      <c r="I30">
        <v>80758</v>
      </c>
      <c r="J30">
        <v>65460</v>
      </c>
      <c r="K30">
        <v>195302</v>
      </c>
      <c r="L30">
        <v>72370</v>
      </c>
      <c r="M30">
        <v>36840</v>
      </c>
      <c r="N30">
        <v>34730</v>
      </c>
      <c r="O30">
        <v>143940</v>
      </c>
      <c r="P30">
        <v>33130</v>
      </c>
      <c r="Q30">
        <v>29830</v>
      </c>
      <c r="R30">
        <v>26260</v>
      </c>
      <c r="S30">
        <v>89220</v>
      </c>
      <c r="T30">
        <v>1107954</v>
      </c>
    </row>
    <row r="31" spans="1:20">
      <c r="A31" s="416" t="s">
        <v>242</v>
      </c>
      <c r="B31" s="416" t="s">
        <v>7</v>
      </c>
      <c r="C31" s="416" t="s">
        <v>242</v>
      </c>
    </row>
    <row r="32" spans="1:20">
      <c r="A32" s="416" t="s">
        <v>8</v>
      </c>
      <c r="B32" s="416" t="s">
        <v>7</v>
      </c>
      <c r="C32" s="416" t="s">
        <v>242</v>
      </c>
    </row>
    <row r="33" spans="1:20">
      <c r="A33" s="416" t="s">
        <v>213</v>
      </c>
      <c r="B33" s="416" t="s">
        <v>7</v>
      </c>
      <c r="C33" s="416" t="s">
        <v>242</v>
      </c>
      <c r="D33">
        <v>0</v>
      </c>
      <c r="E33">
        <v>0</v>
      </c>
      <c r="F33">
        <v>0</v>
      </c>
      <c r="G33">
        <v>0</v>
      </c>
      <c r="H33">
        <v>0</v>
      </c>
      <c r="I33">
        <v>0</v>
      </c>
      <c r="J33">
        <v>0</v>
      </c>
      <c r="K33">
        <v>0</v>
      </c>
      <c r="L33">
        <v>0</v>
      </c>
      <c r="M33">
        <v>0</v>
      </c>
      <c r="N33">
        <v>0</v>
      </c>
      <c r="O33">
        <v>0</v>
      </c>
      <c r="P33">
        <v>0</v>
      </c>
      <c r="Q33">
        <v>0</v>
      </c>
      <c r="R33">
        <v>0</v>
      </c>
      <c r="S33">
        <v>0</v>
      </c>
      <c r="T33">
        <v>0</v>
      </c>
    </row>
    <row r="34" spans="1:20">
      <c r="A34" s="416" t="s">
        <v>0</v>
      </c>
      <c r="B34" s="416" t="s">
        <v>7</v>
      </c>
      <c r="C34" s="416" t="s">
        <v>242</v>
      </c>
      <c r="D34">
        <v>800</v>
      </c>
      <c r="E34">
        <v>4210</v>
      </c>
      <c r="F34">
        <v>1059</v>
      </c>
      <c r="G34">
        <v>6069</v>
      </c>
      <c r="H34">
        <v>605</v>
      </c>
      <c r="I34">
        <v>1151</v>
      </c>
      <c r="J34">
        <v>1816</v>
      </c>
      <c r="K34">
        <v>3572</v>
      </c>
      <c r="L34">
        <v>2344</v>
      </c>
      <c r="M34">
        <v>2216</v>
      </c>
      <c r="N34">
        <v>1790</v>
      </c>
      <c r="O34">
        <v>6350</v>
      </c>
      <c r="P34">
        <v>2150</v>
      </c>
      <c r="Q34">
        <v>5460</v>
      </c>
      <c r="R34">
        <v>5600</v>
      </c>
      <c r="S34">
        <v>13210</v>
      </c>
      <c r="T34">
        <v>52333</v>
      </c>
    </row>
    <row r="35" spans="1:20">
      <c r="A35" s="416" t="s">
        <v>1</v>
      </c>
      <c r="B35" s="416"/>
      <c r="C35" s="416" t="s">
        <v>242</v>
      </c>
      <c r="D35">
        <v>0</v>
      </c>
      <c r="E35">
        <v>0</v>
      </c>
      <c r="F35">
        <v>0</v>
      </c>
      <c r="G35">
        <v>0</v>
      </c>
      <c r="H35">
        <v>0</v>
      </c>
      <c r="I35">
        <v>0</v>
      </c>
      <c r="J35">
        <v>0</v>
      </c>
      <c r="K35">
        <v>0</v>
      </c>
      <c r="L35">
        <v>0</v>
      </c>
      <c r="M35">
        <v>0</v>
      </c>
      <c r="N35">
        <v>0</v>
      </c>
      <c r="O35">
        <v>0</v>
      </c>
      <c r="P35">
        <v>0</v>
      </c>
      <c r="Q35">
        <v>0</v>
      </c>
      <c r="R35">
        <v>0</v>
      </c>
      <c r="S35">
        <v>0</v>
      </c>
      <c r="T35">
        <v>0</v>
      </c>
    </row>
    <row r="36" spans="1:20">
      <c r="A36" s="416" t="s">
        <v>5</v>
      </c>
      <c r="B36" s="416" t="s">
        <v>8</v>
      </c>
      <c r="C36" s="416" t="s">
        <v>244</v>
      </c>
      <c r="D36">
        <v>0</v>
      </c>
      <c r="E36">
        <v>0</v>
      </c>
      <c r="F36">
        <v>0</v>
      </c>
      <c r="G36">
        <v>0</v>
      </c>
      <c r="H36">
        <v>0</v>
      </c>
      <c r="I36">
        <v>0</v>
      </c>
      <c r="J36">
        <v>0</v>
      </c>
      <c r="K36">
        <v>0</v>
      </c>
      <c r="L36">
        <v>0</v>
      </c>
      <c r="M36">
        <v>0</v>
      </c>
      <c r="N36">
        <v>0</v>
      </c>
      <c r="O36">
        <v>0</v>
      </c>
      <c r="P36">
        <v>0</v>
      </c>
      <c r="Q36">
        <v>0</v>
      </c>
      <c r="R36">
        <v>0</v>
      </c>
      <c r="S36">
        <v>0</v>
      </c>
      <c r="T36">
        <v>0</v>
      </c>
    </row>
    <row r="37" spans="1:20">
      <c r="A37" s="416" t="s">
        <v>6</v>
      </c>
      <c r="B37" s="416" t="s">
        <v>8</v>
      </c>
      <c r="C37" s="416" t="s">
        <v>244</v>
      </c>
      <c r="D37">
        <v>0</v>
      </c>
      <c r="E37">
        <v>0</v>
      </c>
      <c r="F37">
        <v>0</v>
      </c>
      <c r="G37">
        <v>0</v>
      </c>
      <c r="H37">
        <v>0</v>
      </c>
      <c r="I37">
        <v>0</v>
      </c>
      <c r="J37">
        <v>0</v>
      </c>
      <c r="K37">
        <v>0</v>
      </c>
      <c r="L37">
        <v>0</v>
      </c>
      <c r="M37">
        <v>0</v>
      </c>
      <c r="N37">
        <v>0</v>
      </c>
      <c r="O37">
        <v>0</v>
      </c>
      <c r="P37">
        <v>0</v>
      </c>
      <c r="Q37">
        <v>0</v>
      </c>
      <c r="R37">
        <v>0</v>
      </c>
      <c r="S37">
        <v>0</v>
      </c>
      <c r="T37">
        <v>0</v>
      </c>
    </row>
    <row r="38" spans="1:20" hidden="1">
      <c r="A38" s="416" t="s">
        <v>48</v>
      </c>
      <c r="B38" s="416" t="s">
        <v>8</v>
      </c>
      <c r="C38" s="416" t="s">
        <v>244</v>
      </c>
      <c r="D38">
        <v>800</v>
      </c>
      <c r="E38">
        <v>4210</v>
      </c>
      <c r="F38">
        <v>1059</v>
      </c>
      <c r="G38">
        <v>6069</v>
      </c>
      <c r="H38">
        <v>605</v>
      </c>
      <c r="I38">
        <v>1151</v>
      </c>
      <c r="J38">
        <v>1816</v>
      </c>
      <c r="K38">
        <v>3572</v>
      </c>
      <c r="L38">
        <v>2344</v>
      </c>
      <c r="M38">
        <v>2216</v>
      </c>
      <c r="N38">
        <v>1790</v>
      </c>
      <c r="O38">
        <v>6350</v>
      </c>
      <c r="P38">
        <v>2150</v>
      </c>
      <c r="Q38">
        <v>5460</v>
      </c>
      <c r="R38">
        <v>5600</v>
      </c>
      <c r="S38">
        <v>13210</v>
      </c>
      <c r="T38">
        <v>52333</v>
      </c>
    </row>
    <row r="39" spans="1:20">
      <c r="A39" s="416" t="s">
        <v>7</v>
      </c>
      <c r="B39" s="416" t="s">
        <v>8</v>
      </c>
      <c r="C39" s="416" t="s">
        <v>244</v>
      </c>
    </row>
    <row r="40" spans="1:20">
      <c r="A40" s="416" t="s">
        <v>2</v>
      </c>
      <c r="B40" s="416" t="s">
        <v>8</v>
      </c>
      <c r="C40" s="416" t="s">
        <v>244</v>
      </c>
      <c r="D40">
        <v>460650</v>
      </c>
      <c r="E40">
        <v>562640</v>
      </c>
      <c r="F40">
        <v>695840</v>
      </c>
      <c r="G40">
        <v>1719130</v>
      </c>
      <c r="H40">
        <v>643290</v>
      </c>
      <c r="I40">
        <v>694408</v>
      </c>
      <c r="J40">
        <v>626220</v>
      </c>
      <c r="K40">
        <v>1963918</v>
      </c>
      <c r="L40">
        <v>451520</v>
      </c>
      <c r="M40">
        <v>879400</v>
      </c>
      <c r="N40">
        <v>875700</v>
      </c>
      <c r="O40">
        <v>2206620</v>
      </c>
      <c r="P40">
        <v>1035970</v>
      </c>
      <c r="Q40">
        <v>1094750</v>
      </c>
      <c r="R40">
        <v>1153710</v>
      </c>
      <c r="S40">
        <v>3284430</v>
      </c>
      <c r="T40">
        <v>16629066</v>
      </c>
    </row>
    <row r="41" spans="1:20">
      <c r="A41" s="416" t="s">
        <v>28</v>
      </c>
      <c r="B41" s="416"/>
      <c r="C41" s="416" t="s">
        <v>244</v>
      </c>
      <c r="D41">
        <v>0</v>
      </c>
      <c r="E41">
        <v>0</v>
      </c>
      <c r="F41">
        <v>0</v>
      </c>
      <c r="G41">
        <v>0</v>
      </c>
      <c r="H41">
        <v>0</v>
      </c>
      <c r="I41">
        <v>0</v>
      </c>
      <c r="J41">
        <v>0</v>
      </c>
      <c r="K41">
        <v>0</v>
      </c>
      <c r="L41">
        <v>0</v>
      </c>
      <c r="M41">
        <v>0</v>
      </c>
      <c r="N41">
        <v>0</v>
      </c>
      <c r="O41">
        <v>0</v>
      </c>
      <c r="P41">
        <v>0</v>
      </c>
      <c r="Q41">
        <v>0</v>
      </c>
      <c r="R41">
        <v>0</v>
      </c>
      <c r="S41">
        <v>0</v>
      </c>
      <c r="T41">
        <v>0</v>
      </c>
    </row>
    <row r="42" spans="1:20">
      <c r="A42" s="416" t="s">
        <v>3</v>
      </c>
      <c r="B42" s="416" t="s">
        <v>7</v>
      </c>
      <c r="C42" s="416" t="s">
        <v>244</v>
      </c>
      <c r="D42">
        <v>0</v>
      </c>
      <c r="E42">
        <v>0</v>
      </c>
      <c r="F42">
        <v>0</v>
      </c>
      <c r="G42">
        <v>0</v>
      </c>
      <c r="H42">
        <v>0</v>
      </c>
      <c r="I42">
        <v>0</v>
      </c>
      <c r="J42">
        <v>0</v>
      </c>
      <c r="K42">
        <v>0</v>
      </c>
      <c r="L42">
        <v>0</v>
      </c>
      <c r="M42">
        <v>0</v>
      </c>
      <c r="N42">
        <v>0</v>
      </c>
      <c r="O42">
        <v>0</v>
      </c>
      <c r="P42">
        <v>0</v>
      </c>
      <c r="Q42">
        <v>0</v>
      </c>
      <c r="R42">
        <v>0</v>
      </c>
      <c r="S42">
        <v>0</v>
      </c>
      <c r="T42">
        <v>0</v>
      </c>
    </row>
    <row r="43" spans="1:20">
      <c r="A43" s="416" t="s">
        <v>4</v>
      </c>
      <c r="B43" s="416" t="s">
        <v>7</v>
      </c>
      <c r="C43" s="416" t="s">
        <v>244</v>
      </c>
      <c r="D43">
        <v>1160</v>
      </c>
      <c r="E43">
        <v>1180</v>
      </c>
      <c r="F43">
        <v>980</v>
      </c>
      <c r="G43">
        <v>3320</v>
      </c>
      <c r="H43">
        <v>937000</v>
      </c>
      <c r="I43">
        <v>1001</v>
      </c>
      <c r="J43">
        <v>630</v>
      </c>
      <c r="K43">
        <v>938631</v>
      </c>
      <c r="L43">
        <v>7420</v>
      </c>
      <c r="M43">
        <v>4130</v>
      </c>
      <c r="N43">
        <v>3985</v>
      </c>
      <c r="O43">
        <v>15535</v>
      </c>
      <c r="P43">
        <v>1670</v>
      </c>
      <c r="Q43">
        <v>220</v>
      </c>
      <c r="S43">
        <v>1890</v>
      </c>
      <c r="T43">
        <v>1915432</v>
      </c>
    </row>
    <row r="44" spans="1:20" hidden="1">
      <c r="A44" s="416" t="s">
        <v>49</v>
      </c>
      <c r="B44" s="416" t="s">
        <v>7</v>
      </c>
      <c r="C44" s="416" t="s">
        <v>244</v>
      </c>
      <c r="D44">
        <v>461810</v>
      </c>
      <c r="E44">
        <v>563820</v>
      </c>
      <c r="F44">
        <v>696820</v>
      </c>
      <c r="G44">
        <v>1722450</v>
      </c>
      <c r="H44">
        <v>1580290</v>
      </c>
      <c r="I44">
        <v>695409</v>
      </c>
      <c r="J44">
        <v>626850</v>
      </c>
      <c r="K44">
        <v>2902549</v>
      </c>
      <c r="L44">
        <v>458940</v>
      </c>
      <c r="M44">
        <v>883530</v>
      </c>
      <c r="N44">
        <v>879685</v>
      </c>
      <c r="O44">
        <v>2222155</v>
      </c>
      <c r="P44">
        <v>1037640</v>
      </c>
      <c r="Q44">
        <v>1094970</v>
      </c>
      <c r="R44">
        <v>1153710</v>
      </c>
      <c r="S44">
        <v>3286320</v>
      </c>
      <c r="T44">
        <v>18544498</v>
      </c>
    </row>
    <row r="45" spans="1:20">
      <c r="A45" s="416" t="s">
        <v>244</v>
      </c>
      <c r="B45" s="416" t="s">
        <v>7</v>
      </c>
      <c r="C45" s="416" t="s">
        <v>244</v>
      </c>
    </row>
    <row r="46" spans="1:20">
      <c r="A46" s="416" t="s">
        <v>8</v>
      </c>
      <c r="B46" s="416"/>
      <c r="C46" s="416" t="s">
        <v>244</v>
      </c>
    </row>
    <row r="47" spans="1:20">
      <c r="A47" s="416" t="s">
        <v>213</v>
      </c>
      <c r="B47" s="416" t="s">
        <v>8</v>
      </c>
      <c r="C47" s="416" t="s">
        <v>245</v>
      </c>
      <c r="D47">
        <v>0</v>
      </c>
      <c r="E47">
        <v>0</v>
      </c>
      <c r="F47">
        <v>0</v>
      </c>
      <c r="G47">
        <v>0</v>
      </c>
      <c r="H47">
        <v>0</v>
      </c>
      <c r="I47">
        <v>0</v>
      </c>
      <c r="J47">
        <v>0</v>
      </c>
      <c r="K47">
        <v>0</v>
      </c>
      <c r="L47">
        <v>0</v>
      </c>
      <c r="M47">
        <v>0</v>
      </c>
      <c r="N47">
        <v>0</v>
      </c>
      <c r="O47">
        <v>0</v>
      </c>
      <c r="P47">
        <v>0</v>
      </c>
      <c r="Q47">
        <v>0</v>
      </c>
      <c r="R47">
        <v>0</v>
      </c>
      <c r="S47">
        <v>0</v>
      </c>
      <c r="T47">
        <v>0</v>
      </c>
    </row>
    <row r="48" spans="1:20">
      <c r="A48" s="416" t="s">
        <v>0</v>
      </c>
      <c r="B48" s="416" t="s">
        <v>8</v>
      </c>
      <c r="C48" s="416" t="s">
        <v>245</v>
      </c>
      <c r="D48">
        <v>12600</v>
      </c>
      <c r="E48">
        <v>16300</v>
      </c>
      <c r="F48">
        <v>2500</v>
      </c>
      <c r="G48">
        <v>31400</v>
      </c>
      <c r="H48">
        <v>0</v>
      </c>
      <c r="I48">
        <v>0</v>
      </c>
      <c r="J48">
        <v>0</v>
      </c>
      <c r="K48">
        <v>0</v>
      </c>
      <c r="L48">
        <v>0</v>
      </c>
      <c r="M48">
        <v>0</v>
      </c>
      <c r="N48">
        <v>0</v>
      </c>
      <c r="O48">
        <v>0</v>
      </c>
      <c r="P48">
        <v>0</v>
      </c>
      <c r="Q48">
        <v>0</v>
      </c>
      <c r="R48">
        <v>0</v>
      </c>
      <c r="S48">
        <v>0</v>
      </c>
      <c r="T48">
        <v>31400</v>
      </c>
    </row>
    <row r="49" spans="1:20">
      <c r="A49" s="416" t="s">
        <v>1</v>
      </c>
      <c r="B49" s="416" t="s">
        <v>8</v>
      </c>
      <c r="C49" s="416" t="s">
        <v>245</v>
      </c>
      <c r="D49">
        <v>0</v>
      </c>
      <c r="E49">
        <v>0</v>
      </c>
      <c r="F49">
        <v>0</v>
      </c>
      <c r="G49">
        <v>0</v>
      </c>
      <c r="H49">
        <v>0</v>
      </c>
      <c r="I49">
        <v>0</v>
      </c>
      <c r="J49">
        <v>0</v>
      </c>
      <c r="K49">
        <v>0</v>
      </c>
      <c r="L49">
        <v>0</v>
      </c>
      <c r="M49">
        <v>0</v>
      </c>
      <c r="N49">
        <v>0</v>
      </c>
      <c r="O49">
        <v>0</v>
      </c>
      <c r="P49">
        <v>0</v>
      </c>
      <c r="Q49">
        <v>0</v>
      </c>
      <c r="R49">
        <v>0</v>
      </c>
      <c r="S49">
        <v>0</v>
      </c>
      <c r="T49">
        <v>0</v>
      </c>
    </row>
    <row r="50" spans="1:20">
      <c r="A50" s="416" t="s">
        <v>5</v>
      </c>
      <c r="B50" s="416" t="s">
        <v>8</v>
      </c>
      <c r="C50" s="416" t="s">
        <v>245</v>
      </c>
      <c r="D50">
        <v>0</v>
      </c>
      <c r="E50">
        <v>760</v>
      </c>
      <c r="F50">
        <v>1200</v>
      </c>
      <c r="G50">
        <v>1960</v>
      </c>
      <c r="H50">
        <v>0</v>
      </c>
      <c r="I50">
        <v>0</v>
      </c>
      <c r="J50">
        <v>0</v>
      </c>
      <c r="K50">
        <v>0</v>
      </c>
      <c r="L50">
        <v>0</v>
      </c>
      <c r="M50">
        <v>0</v>
      </c>
      <c r="N50">
        <v>0</v>
      </c>
      <c r="O50">
        <v>0</v>
      </c>
      <c r="P50">
        <v>0</v>
      </c>
      <c r="Q50">
        <v>0</v>
      </c>
      <c r="R50">
        <v>0</v>
      </c>
      <c r="S50">
        <v>0</v>
      </c>
      <c r="T50">
        <v>1960</v>
      </c>
    </row>
    <row r="51" spans="1:20">
      <c r="A51" s="416" t="s">
        <v>6</v>
      </c>
      <c r="B51" s="416" t="s">
        <v>8</v>
      </c>
      <c r="C51" s="416" t="s">
        <v>245</v>
      </c>
      <c r="D51">
        <v>0</v>
      </c>
      <c r="E51">
        <v>0</v>
      </c>
      <c r="F51">
        <v>0</v>
      </c>
      <c r="G51">
        <v>0</v>
      </c>
      <c r="H51">
        <v>0</v>
      </c>
      <c r="I51">
        <v>0</v>
      </c>
      <c r="J51">
        <v>0</v>
      </c>
      <c r="K51">
        <v>0</v>
      </c>
      <c r="L51">
        <v>0</v>
      </c>
      <c r="M51">
        <v>0</v>
      </c>
      <c r="N51">
        <v>0</v>
      </c>
      <c r="O51">
        <v>0</v>
      </c>
      <c r="P51">
        <v>0</v>
      </c>
      <c r="Q51">
        <v>0</v>
      </c>
      <c r="R51">
        <v>0</v>
      </c>
      <c r="S51">
        <v>0</v>
      </c>
      <c r="T51">
        <v>0</v>
      </c>
    </row>
    <row r="52" spans="1:20" hidden="1">
      <c r="A52" s="416" t="s">
        <v>48</v>
      </c>
      <c r="B52" s="416"/>
      <c r="C52" s="416" t="s">
        <v>245</v>
      </c>
      <c r="D52">
        <v>12600</v>
      </c>
      <c r="E52">
        <v>17060</v>
      </c>
      <c r="F52">
        <v>3700</v>
      </c>
      <c r="G52">
        <v>33360</v>
      </c>
      <c r="H52">
        <v>0</v>
      </c>
      <c r="I52">
        <v>0</v>
      </c>
      <c r="J52">
        <v>0</v>
      </c>
      <c r="K52">
        <v>0</v>
      </c>
      <c r="L52">
        <v>0</v>
      </c>
      <c r="M52">
        <v>0</v>
      </c>
      <c r="N52">
        <v>0</v>
      </c>
      <c r="O52">
        <v>0</v>
      </c>
      <c r="P52">
        <v>0</v>
      </c>
      <c r="Q52">
        <v>0</v>
      </c>
      <c r="R52">
        <v>0</v>
      </c>
      <c r="S52">
        <v>0</v>
      </c>
      <c r="T52">
        <v>33360</v>
      </c>
    </row>
    <row r="53" spans="1:20">
      <c r="A53" s="416" t="s">
        <v>7</v>
      </c>
      <c r="B53" s="416" t="s">
        <v>7</v>
      </c>
      <c r="C53" s="416" t="s">
        <v>245</v>
      </c>
    </row>
    <row r="54" spans="1:20">
      <c r="A54" s="416" t="s">
        <v>2</v>
      </c>
      <c r="B54" s="416" t="s">
        <v>7</v>
      </c>
      <c r="C54" s="416" t="s">
        <v>245</v>
      </c>
      <c r="D54">
        <v>0</v>
      </c>
      <c r="E54">
        <v>0</v>
      </c>
      <c r="F54">
        <v>2500</v>
      </c>
      <c r="G54">
        <v>2500</v>
      </c>
      <c r="H54">
        <v>0</v>
      </c>
      <c r="I54">
        <v>0</v>
      </c>
      <c r="J54">
        <v>0</v>
      </c>
      <c r="K54">
        <v>0</v>
      </c>
      <c r="L54">
        <v>0</v>
      </c>
      <c r="M54">
        <v>0</v>
      </c>
      <c r="N54">
        <v>0</v>
      </c>
      <c r="O54">
        <v>0</v>
      </c>
      <c r="P54">
        <v>0</v>
      </c>
      <c r="Q54">
        <v>0</v>
      </c>
      <c r="R54">
        <v>0</v>
      </c>
      <c r="S54">
        <v>0</v>
      </c>
      <c r="T54">
        <v>2500</v>
      </c>
    </row>
    <row r="55" spans="1:20">
      <c r="A55" s="416" t="s">
        <v>28</v>
      </c>
      <c r="B55" s="416" t="s">
        <v>7</v>
      </c>
      <c r="C55" s="416" t="s">
        <v>245</v>
      </c>
      <c r="D55">
        <v>0</v>
      </c>
      <c r="E55">
        <v>0</v>
      </c>
      <c r="F55">
        <v>0</v>
      </c>
      <c r="G55">
        <v>0</v>
      </c>
      <c r="H55">
        <v>0</v>
      </c>
      <c r="I55">
        <v>0</v>
      </c>
      <c r="J55">
        <v>0</v>
      </c>
      <c r="K55">
        <v>0</v>
      </c>
      <c r="L55">
        <v>0</v>
      </c>
      <c r="M55">
        <v>0</v>
      </c>
      <c r="N55">
        <v>0</v>
      </c>
      <c r="O55">
        <v>0</v>
      </c>
      <c r="P55">
        <v>0</v>
      </c>
      <c r="Q55">
        <v>0</v>
      </c>
      <c r="R55">
        <v>0</v>
      </c>
      <c r="S55">
        <v>0</v>
      </c>
      <c r="T55">
        <v>0</v>
      </c>
    </row>
    <row r="56" spans="1:20">
      <c r="A56" s="416" t="s">
        <v>3</v>
      </c>
      <c r="B56" s="416" t="s">
        <v>7</v>
      </c>
      <c r="C56" s="416" t="s">
        <v>245</v>
      </c>
      <c r="D56">
        <v>0</v>
      </c>
      <c r="E56">
        <v>0</v>
      </c>
      <c r="F56">
        <v>0</v>
      </c>
      <c r="G56">
        <v>0</v>
      </c>
      <c r="H56">
        <v>0</v>
      </c>
      <c r="I56">
        <v>0</v>
      </c>
      <c r="J56">
        <v>0</v>
      </c>
      <c r="K56">
        <v>0</v>
      </c>
      <c r="L56">
        <v>0</v>
      </c>
      <c r="M56">
        <v>0</v>
      </c>
      <c r="N56">
        <v>0</v>
      </c>
      <c r="O56">
        <v>0</v>
      </c>
      <c r="P56">
        <v>0</v>
      </c>
      <c r="Q56">
        <v>0</v>
      </c>
      <c r="R56">
        <v>0</v>
      </c>
      <c r="S56">
        <v>0</v>
      </c>
      <c r="T56">
        <v>0</v>
      </c>
    </row>
    <row r="57" spans="1:20">
      <c r="A57" s="416" t="s">
        <v>4</v>
      </c>
      <c r="B57" s="416"/>
      <c r="C57" s="416" t="s">
        <v>245</v>
      </c>
      <c r="D57">
        <v>0</v>
      </c>
      <c r="E57">
        <v>0</v>
      </c>
      <c r="F57">
        <v>660</v>
      </c>
      <c r="G57">
        <v>0</v>
      </c>
      <c r="H57">
        <v>0</v>
      </c>
      <c r="I57">
        <v>0</v>
      </c>
      <c r="J57">
        <v>0</v>
      </c>
      <c r="K57">
        <v>0</v>
      </c>
      <c r="L57">
        <v>0</v>
      </c>
      <c r="M57">
        <v>0</v>
      </c>
      <c r="N57">
        <v>0</v>
      </c>
      <c r="O57">
        <v>0</v>
      </c>
      <c r="P57">
        <v>0</v>
      </c>
      <c r="Q57">
        <v>0</v>
      </c>
      <c r="R57">
        <v>0</v>
      </c>
      <c r="S57">
        <v>0</v>
      </c>
      <c r="T57">
        <v>0</v>
      </c>
    </row>
    <row r="58" spans="1:20" hidden="1">
      <c r="A58" s="416" t="s">
        <v>49</v>
      </c>
      <c r="B58" s="416" t="s">
        <v>8</v>
      </c>
      <c r="C58" s="416" t="s">
        <v>246</v>
      </c>
      <c r="D58">
        <v>0</v>
      </c>
      <c r="E58">
        <v>0</v>
      </c>
      <c r="F58">
        <v>3160</v>
      </c>
      <c r="G58">
        <v>3160</v>
      </c>
      <c r="H58">
        <v>0</v>
      </c>
      <c r="I58">
        <v>0</v>
      </c>
      <c r="J58">
        <v>0</v>
      </c>
      <c r="K58">
        <v>0</v>
      </c>
      <c r="L58">
        <v>0</v>
      </c>
      <c r="M58">
        <v>0</v>
      </c>
      <c r="N58">
        <v>0</v>
      </c>
      <c r="O58">
        <v>0</v>
      </c>
      <c r="P58">
        <v>0</v>
      </c>
      <c r="Q58">
        <v>0</v>
      </c>
      <c r="R58">
        <v>0</v>
      </c>
      <c r="S58">
        <v>0</v>
      </c>
      <c r="T58">
        <v>3160</v>
      </c>
    </row>
    <row r="59" spans="1:20">
      <c r="A59" s="416" t="s">
        <v>245</v>
      </c>
      <c r="B59" s="416" t="s">
        <v>8</v>
      </c>
      <c r="C59" s="416" t="s">
        <v>246</v>
      </c>
    </row>
    <row r="60" spans="1:20">
      <c r="A60" s="416" t="s">
        <v>8</v>
      </c>
      <c r="B60" s="416" t="s">
        <v>8</v>
      </c>
      <c r="C60" s="416" t="s">
        <v>246</v>
      </c>
    </row>
    <row r="61" spans="1:20">
      <c r="A61" s="416" t="s">
        <v>213</v>
      </c>
      <c r="B61" s="416" t="s">
        <v>8</v>
      </c>
      <c r="C61" s="416" t="s">
        <v>246</v>
      </c>
      <c r="D61">
        <v>0</v>
      </c>
      <c r="E61">
        <v>0</v>
      </c>
      <c r="F61">
        <v>0</v>
      </c>
      <c r="G61">
        <v>0</v>
      </c>
      <c r="H61">
        <v>0</v>
      </c>
      <c r="I61">
        <v>0</v>
      </c>
      <c r="J61">
        <v>0</v>
      </c>
      <c r="K61">
        <v>0</v>
      </c>
      <c r="L61">
        <v>0</v>
      </c>
      <c r="M61">
        <v>0</v>
      </c>
      <c r="N61">
        <v>0</v>
      </c>
      <c r="O61">
        <v>0</v>
      </c>
      <c r="P61">
        <v>0</v>
      </c>
      <c r="Q61">
        <v>0</v>
      </c>
      <c r="R61">
        <v>0</v>
      </c>
      <c r="S61">
        <v>0</v>
      </c>
      <c r="T61">
        <v>0</v>
      </c>
    </row>
    <row r="62" spans="1:20">
      <c r="A62" s="416" t="s">
        <v>0</v>
      </c>
      <c r="B62" s="416" t="s">
        <v>8</v>
      </c>
      <c r="C62" s="416" t="s">
        <v>246</v>
      </c>
      <c r="D62">
        <v>74240</v>
      </c>
      <c r="E62">
        <v>64194</v>
      </c>
      <c r="F62">
        <v>76701</v>
      </c>
      <c r="G62">
        <v>215135</v>
      </c>
      <c r="H62">
        <v>106625</v>
      </c>
      <c r="I62">
        <v>89980</v>
      </c>
      <c r="J62">
        <v>102462</v>
      </c>
      <c r="K62">
        <v>299067</v>
      </c>
      <c r="L62">
        <v>134342</v>
      </c>
      <c r="M62">
        <v>138945</v>
      </c>
      <c r="N62">
        <v>109187</v>
      </c>
      <c r="O62">
        <v>382474</v>
      </c>
      <c r="P62">
        <v>161296</v>
      </c>
      <c r="Q62">
        <v>155327</v>
      </c>
      <c r="R62">
        <v>138408</v>
      </c>
      <c r="S62">
        <v>455031</v>
      </c>
      <c r="T62">
        <v>2488279</v>
      </c>
    </row>
    <row r="63" spans="1:20">
      <c r="A63" s="416" t="s">
        <v>1</v>
      </c>
      <c r="B63" s="416"/>
      <c r="C63" s="416" t="s">
        <v>246</v>
      </c>
      <c r="D63">
        <v>0</v>
      </c>
      <c r="E63">
        <v>0</v>
      </c>
      <c r="F63">
        <v>0</v>
      </c>
      <c r="G63">
        <v>0</v>
      </c>
      <c r="H63">
        <v>0</v>
      </c>
      <c r="I63">
        <v>0</v>
      </c>
      <c r="J63">
        <v>0</v>
      </c>
      <c r="K63">
        <v>0</v>
      </c>
      <c r="L63">
        <v>0</v>
      </c>
      <c r="M63">
        <v>0</v>
      </c>
      <c r="N63">
        <v>0</v>
      </c>
      <c r="O63">
        <v>0</v>
      </c>
      <c r="P63">
        <v>0</v>
      </c>
      <c r="Q63">
        <v>0</v>
      </c>
      <c r="R63">
        <v>0</v>
      </c>
      <c r="S63">
        <v>0</v>
      </c>
      <c r="T63">
        <v>0</v>
      </c>
    </row>
    <row r="64" spans="1:20">
      <c r="A64" s="416" t="s">
        <v>5</v>
      </c>
      <c r="B64" s="416" t="s">
        <v>7</v>
      </c>
      <c r="C64" s="416" t="s">
        <v>246</v>
      </c>
      <c r="D64">
        <v>0</v>
      </c>
      <c r="E64">
        <v>0</v>
      </c>
      <c r="F64">
        <v>0</v>
      </c>
      <c r="G64">
        <v>0</v>
      </c>
      <c r="H64">
        <v>0</v>
      </c>
      <c r="I64">
        <v>0</v>
      </c>
      <c r="J64">
        <v>0</v>
      </c>
      <c r="K64">
        <v>0</v>
      </c>
      <c r="L64">
        <v>0</v>
      </c>
      <c r="M64">
        <v>0</v>
      </c>
      <c r="N64">
        <v>0</v>
      </c>
      <c r="O64">
        <v>0</v>
      </c>
      <c r="P64">
        <v>0</v>
      </c>
      <c r="Q64">
        <v>0</v>
      </c>
      <c r="R64">
        <v>0</v>
      </c>
      <c r="S64">
        <v>0</v>
      </c>
      <c r="T64">
        <v>0</v>
      </c>
    </row>
    <row r="65" spans="1:20">
      <c r="A65" s="416" t="s">
        <v>6</v>
      </c>
      <c r="B65" s="416" t="s">
        <v>7</v>
      </c>
      <c r="C65" s="416" t="s">
        <v>246</v>
      </c>
      <c r="D65">
        <v>0</v>
      </c>
      <c r="E65">
        <v>0</v>
      </c>
      <c r="F65">
        <v>0</v>
      </c>
      <c r="G65">
        <v>0</v>
      </c>
      <c r="H65">
        <v>0</v>
      </c>
      <c r="I65">
        <v>0</v>
      </c>
      <c r="J65">
        <v>0</v>
      </c>
      <c r="K65">
        <v>0</v>
      </c>
      <c r="L65">
        <v>0</v>
      </c>
      <c r="M65">
        <v>0</v>
      </c>
      <c r="N65">
        <v>0</v>
      </c>
      <c r="O65">
        <v>0</v>
      </c>
      <c r="P65">
        <v>0</v>
      </c>
      <c r="Q65">
        <v>0</v>
      </c>
      <c r="R65">
        <v>0</v>
      </c>
      <c r="S65">
        <v>0</v>
      </c>
      <c r="T65">
        <v>0</v>
      </c>
    </row>
    <row r="66" spans="1:20" hidden="1">
      <c r="A66" s="416" t="s">
        <v>48</v>
      </c>
      <c r="B66" s="416" t="s">
        <v>7</v>
      </c>
      <c r="C66" s="416" t="s">
        <v>246</v>
      </c>
      <c r="D66">
        <v>74240</v>
      </c>
      <c r="E66">
        <v>64194</v>
      </c>
      <c r="F66">
        <v>76701</v>
      </c>
      <c r="G66">
        <v>215135</v>
      </c>
      <c r="H66">
        <v>106625</v>
      </c>
      <c r="I66">
        <v>89980</v>
      </c>
      <c r="J66">
        <v>102462</v>
      </c>
      <c r="K66">
        <v>299067</v>
      </c>
      <c r="L66">
        <v>134342</v>
      </c>
      <c r="M66">
        <v>138945</v>
      </c>
      <c r="N66">
        <v>109187</v>
      </c>
      <c r="O66">
        <v>382474</v>
      </c>
      <c r="P66">
        <v>161296</v>
      </c>
      <c r="Q66">
        <v>155327</v>
      </c>
      <c r="R66">
        <v>138408</v>
      </c>
      <c r="S66">
        <v>455031</v>
      </c>
      <c r="T66">
        <v>2488279</v>
      </c>
    </row>
    <row r="67" spans="1:20">
      <c r="A67" s="416" t="s">
        <v>7</v>
      </c>
      <c r="B67" s="416" t="s">
        <v>7</v>
      </c>
      <c r="C67" s="416" t="s">
        <v>246</v>
      </c>
    </row>
    <row r="68" spans="1:20">
      <c r="A68" s="416" t="s">
        <v>2</v>
      </c>
      <c r="B68" s="416"/>
      <c r="C68" s="416" t="s">
        <v>246</v>
      </c>
      <c r="D68">
        <v>61200</v>
      </c>
      <c r="E68">
        <v>61200</v>
      </c>
      <c r="F68">
        <v>61200</v>
      </c>
      <c r="G68">
        <v>183600</v>
      </c>
      <c r="H68">
        <v>61200</v>
      </c>
      <c r="I68">
        <v>61200</v>
      </c>
      <c r="J68">
        <v>61200</v>
      </c>
      <c r="K68">
        <v>183600</v>
      </c>
      <c r="L68">
        <v>61200</v>
      </c>
      <c r="M68">
        <v>81820</v>
      </c>
      <c r="N68">
        <v>61200</v>
      </c>
      <c r="O68">
        <v>204220</v>
      </c>
      <c r="P68">
        <v>80357</v>
      </c>
      <c r="Q68">
        <v>100446</v>
      </c>
      <c r="R68">
        <v>80360</v>
      </c>
      <c r="S68">
        <v>261163</v>
      </c>
      <c r="T68">
        <v>1481566</v>
      </c>
    </row>
    <row r="69" spans="1:20">
      <c r="A69" s="416" t="s">
        <v>28</v>
      </c>
      <c r="B69" s="416" t="s">
        <v>8</v>
      </c>
      <c r="C69" s="416" t="s">
        <v>247</v>
      </c>
      <c r="D69">
        <v>0</v>
      </c>
      <c r="E69">
        <v>0</v>
      </c>
      <c r="F69">
        <v>0</v>
      </c>
      <c r="G69">
        <v>0</v>
      </c>
      <c r="H69">
        <v>0</v>
      </c>
      <c r="I69">
        <v>0</v>
      </c>
      <c r="J69">
        <v>0</v>
      </c>
      <c r="K69">
        <v>0</v>
      </c>
      <c r="L69">
        <v>0</v>
      </c>
      <c r="M69">
        <v>0</v>
      </c>
      <c r="N69">
        <v>0</v>
      </c>
      <c r="O69">
        <v>0</v>
      </c>
      <c r="P69">
        <v>0</v>
      </c>
      <c r="Q69">
        <v>0</v>
      </c>
      <c r="R69">
        <v>0</v>
      </c>
      <c r="S69">
        <v>0</v>
      </c>
      <c r="T69">
        <v>0</v>
      </c>
    </row>
    <row r="70" spans="1:20">
      <c r="A70" s="416" t="s">
        <v>3</v>
      </c>
      <c r="B70" s="416" t="s">
        <v>8</v>
      </c>
      <c r="C70" s="416" t="s">
        <v>247</v>
      </c>
      <c r="D70">
        <v>0</v>
      </c>
      <c r="E70">
        <v>10800</v>
      </c>
      <c r="F70">
        <v>5340</v>
      </c>
      <c r="G70">
        <v>16140</v>
      </c>
      <c r="H70">
        <v>9500</v>
      </c>
      <c r="I70">
        <v>1400</v>
      </c>
      <c r="J70">
        <v>0</v>
      </c>
      <c r="K70">
        <v>10900</v>
      </c>
      <c r="L70">
        <v>6</v>
      </c>
      <c r="M70">
        <v>6.5</v>
      </c>
      <c r="N70">
        <v>2500</v>
      </c>
      <c r="O70">
        <v>2512.5</v>
      </c>
      <c r="P70">
        <v>0</v>
      </c>
      <c r="Q70">
        <v>0</v>
      </c>
      <c r="R70">
        <v>0</v>
      </c>
      <c r="S70">
        <v>0</v>
      </c>
      <c r="T70">
        <v>42965</v>
      </c>
    </row>
    <row r="71" spans="1:20">
      <c r="A71" s="416" t="s">
        <v>4</v>
      </c>
      <c r="B71" s="416" t="s">
        <v>8</v>
      </c>
      <c r="C71" s="416" t="s">
        <v>247</v>
      </c>
      <c r="D71">
        <v>0</v>
      </c>
      <c r="E71">
        <v>200</v>
      </c>
      <c r="F71">
        <v>6360</v>
      </c>
      <c r="G71">
        <v>6560</v>
      </c>
      <c r="H71">
        <v>6930</v>
      </c>
      <c r="I71">
        <v>0</v>
      </c>
      <c r="J71">
        <v>30000</v>
      </c>
      <c r="K71">
        <v>36930</v>
      </c>
      <c r="L71">
        <v>2480</v>
      </c>
      <c r="M71">
        <v>3008.5</v>
      </c>
      <c r="N71">
        <v>4500</v>
      </c>
      <c r="O71">
        <v>9988.5</v>
      </c>
      <c r="P71">
        <v>0</v>
      </c>
      <c r="Q71">
        <v>4000</v>
      </c>
      <c r="R71">
        <v>12010</v>
      </c>
      <c r="S71">
        <v>16010</v>
      </c>
      <c r="T71">
        <v>132417</v>
      </c>
    </row>
    <row r="72" spans="1:20" hidden="1">
      <c r="A72" s="416" t="s">
        <v>49</v>
      </c>
      <c r="B72" s="416" t="s">
        <v>8</v>
      </c>
      <c r="C72" s="416" t="s">
        <v>247</v>
      </c>
      <c r="D72">
        <v>61200</v>
      </c>
      <c r="E72">
        <v>61200</v>
      </c>
      <c r="F72">
        <v>61200</v>
      </c>
      <c r="G72">
        <v>183600</v>
      </c>
      <c r="H72">
        <v>77630</v>
      </c>
      <c r="I72">
        <v>62600</v>
      </c>
      <c r="J72">
        <v>91200</v>
      </c>
      <c r="K72">
        <v>231430</v>
      </c>
      <c r="L72">
        <v>63686</v>
      </c>
      <c r="M72">
        <v>84835</v>
      </c>
      <c r="N72">
        <v>68200</v>
      </c>
      <c r="O72">
        <v>216721</v>
      </c>
      <c r="P72">
        <v>80357</v>
      </c>
      <c r="Q72">
        <v>104446</v>
      </c>
      <c r="R72">
        <v>92370</v>
      </c>
      <c r="S72">
        <v>277173</v>
      </c>
      <c r="T72">
        <v>1634248</v>
      </c>
    </row>
    <row r="73" spans="1:20">
      <c r="A73" s="416" t="s">
        <v>246</v>
      </c>
      <c r="B73" s="416" t="s">
        <v>8</v>
      </c>
      <c r="C73" s="416" t="s">
        <v>247</v>
      </c>
    </row>
    <row r="74" spans="1:20">
      <c r="A74" s="416" t="s">
        <v>8</v>
      </c>
      <c r="B74" s="416"/>
      <c r="C74" s="416" t="s">
        <v>247</v>
      </c>
    </row>
    <row r="75" spans="1:20">
      <c r="A75" s="416" t="s">
        <v>213</v>
      </c>
      <c r="B75" s="416" t="s">
        <v>7</v>
      </c>
      <c r="C75" s="416" t="s">
        <v>247</v>
      </c>
      <c r="D75">
        <v>16000</v>
      </c>
      <c r="E75">
        <v>17000</v>
      </c>
      <c r="F75">
        <v>25000</v>
      </c>
      <c r="G75">
        <v>58000</v>
      </c>
      <c r="H75">
        <v>24000</v>
      </c>
      <c r="I75">
        <v>25000</v>
      </c>
      <c r="J75">
        <v>23000</v>
      </c>
      <c r="K75">
        <v>72000</v>
      </c>
      <c r="L75">
        <v>21130</v>
      </c>
      <c r="M75">
        <v>24400</v>
      </c>
      <c r="N75">
        <v>27000</v>
      </c>
      <c r="O75">
        <v>72530</v>
      </c>
      <c r="P75">
        <v>27000</v>
      </c>
      <c r="Q75">
        <v>19250</v>
      </c>
      <c r="R75">
        <v>20440</v>
      </c>
      <c r="S75">
        <v>66690</v>
      </c>
      <c r="T75">
        <v>480440</v>
      </c>
    </row>
    <row r="76" spans="1:20">
      <c r="A76" s="416" t="s">
        <v>0</v>
      </c>
      <c r="B76" s="416" t="s">
        <v>7</v>
      </c>
      <c r="C76" s="416" t="s">
        <v>247</v>
      </c>
      <c r="D76">
        <v>3000</v>
      </c>
      <c r="E76">
        <v>2000</v>
      </c>
      <c r="F76">
        <v>3000</v>
      </c>
      <c r="G76">
        <v>8000</v>
      </c>
      <c r="H76">
        <v>3000</v>
      </c>
      <c r="I76">
        <v>3000</v>
      </c>
      <c r="J76">
        <v>2000</v>
      </c>
      <c r="K76">
        <v>8000</v>
      </c>
      <c r="L76">
        <v>8080</v>
      </c>
      <c r="M76">
        <v>4800</v>
      </c>
      <c r="N76">
        <v>3800</v>
      </c>
      <c r="O76">
        <v>16680</v>
      </c>
      <c r="P76">
        <v>4400</v>
      </c>
      <c r="Q76">
        <v>2500</v>
      </c>
      <c r="R76">
        <v>3200</v>
      </c>
      <c r="S76">
        <v>10100</v>
      </c>
      <c r="T76">
        <v>77560</v>
      </c>
    </row>
    <row r="77" spans="1:20">
      <c r="A77" s="416" t="s">
        <v>1</v>
      </c>
      <c r="B77" s="416" t="s">
        <v>7</v>
      </c>
      <c r="C77" s="416" t="s">
        <v>247</v>
      </c>
      <c r="D77">
        <v>0</v>
      </c>
      <c r="E77">
        <v>0</v>
      </c>
      <c r="F77">
        <v>0</v>
      </c>
      <c r="G77">
        <v>0</v>
      </c>
      <c r="H77">
        <v>0</v>
      </c>
      <c r="I77">
        <v>0</v>
      </c>
      <c r="J77">
        <v>0</v>
      </c>
      <c r="K77">
        <v>0</v>
      </c>
      <c r="L77">
        <v>2120</v>
      </c>
      <c r="M77">
        <v>2790</v>
      </c>
      <c r="N77">
        <v>3000</v>
      </c>
      <c r="O77">
        <v>7910</v>
      </c>
      <c r="P77">
        <v>4000</v>
      </c>
      <c r="Q77">
        <v>2480</v>
      </c>
      <c r="R77">
        <v>2480</v>
      </c>
      <c r="S77">
        <v>8960</v>
      </c>
      <c r="T77">
        <v>33740</v>
      </c>
    </row>
    <row r="78" spans="1:20">
      <c r="A78" s="416" t="s">
        <v>214</v>
      </c>
      <c r="B78" s="416" t="s">
        <v>7</v>
      </c>
      <c r="C78" s="416" t="s">
        <v>247</v>
      </c>
      <c r="D78">
        <v>142000</v>
      </c>
      <c r="E78">
        <v>121000</v>
      </c>
      <c r="F78">
        <v>195000</v>
      </c>
      <c r="G78">
        <v>458000</v>
      </c>
      <c r="H78">
        <v>178000</v>
      </c>
      <c r="I78">
        <v>186000</v>
      </c>
      <c r="J78">
        <v>180000</v>
      </c>
      <c r="K78">
        <v>544000</v>
      </c>
      <c r="L78">
        <v>197340</v>
      </c>
      <c r="M78">
        <v>215850</v>
      </c>
      <c r="N78">
        <v>210000</v>
      </c>
      <c r="O78">
        <v>623190</v>
      </c>
      <c r="P78">
        <v>325000</v>
      </c>
      <c r="Q78">
        <v>205870</v>
      </c>
      <c r="R78">
        <v>205870</v>
      </c>
      <c r="S78">
        <v>736740</v>
      </c>
      <c r="T78">
        <v>4265860</v>
      </c>
    </row>
    <row r="79" spans="1:20">
      <c r="A79" s="416" t="s">
        <v>6</v>
      </c>
      <c r="B79" s="416"/>
      <c r="C79" s="416" t="s">
        <v>247</v>
      </c>
      <c r="D79">
        <v>3000</v>
      </c>
      <c r="E79">
        <v>2000</v>
      </c>
      <c r="F79">
        <v>2000</v>
      </c>
      <c r="G79">
        <v>7000</v>
      </c>
      <c r="H79">
        <v>2000</v>
      </c>
      <c r="I79">
        <v>3000</v>
      </c>
      <c r="J79">
        <v>3000</v>
      </c>
      <c r="K79">
        <v>8000</v>
      </c>
      <c r="L79">
        <v>3760</v>
      </c>
      <c r="M79">
        <v>4470</v>
      </c>
      <c r="N79">
        <v>2000</v>
      </c>
      <c r="O79">
        <v>10230</v>
      </c>
      <c r="P79">
        <v>2000</v>
      </c>
      <c r="Q79">
        <v>2970</v>
      </c>
      <c r="R79">
        <v>2970</v>
      </c>
      <c r="S79">
        <v>7940</v>
      </c>
      <c r="T79">
        <v>59340</v>
      </c>
    </row>
    <row r="80" spans="1:20" hidden="1">
      <c r="A80" s="416" t="s">
        <v>48</v>
      </c>
      <c r="B80" s="416" t="s">
        <v>8</v>
      </c>
      <c r="C80" s="416" t="s">
        <v>246</v>
      </c>
      <c r="D80">
        <v>161000</v>
      </c>
      <c r="E80">
        <v>142000</v>
      </c>
      <c r="F80">
        <v>225000</v>
      </c>
      <c r="G80">
        <v>528000</v>
      </c>
      <c r="H80">
        <v>207000</v>
      </c>
      <c r="I80">
        <v>217000</v>
      </c>
      <c r="J80">
        <v>208000</v>
      </c>
      <c r="K80">
        <v>632000</v>
      </c>
      <c r="L80">
        <v>232430</v>
      </c>
      <c r="M80">
        <v>252310</v>
      </c>
      <c r="N80">
        <v>245800</v>
      </c>
      <c r="O80">
        <v>730540</v>
      </c>
      <c r="P80">
        <v>362400</v>
      </c>
      <c r="Q80">
        <v>233070</v>
      </c>
      <c r="R80">
        <v>234960</v>
      </c>
      <c r="S80">
        <v>830430</v>
      </c>
      <c r="T80">
        <v>4913940</v>
      </c>
    </row>
    <row r="81" spans="1:20">
      <c r="A81" s="416" t="s">
        <v>7</v>
      </c>
      <c r="B81" s="416" t="s">
        <v>8</v>
      </c>
      <c r="C81" s="416" t="s">
        <v>246</v>
      </c>
    </row>
    <row r="82" spans="1:20">
      <c r="A82" s="416" t="s">
        <v>2</v>
      </c>
      <c r="B82" s="416" t="s">
        <v>8</v>
      </c>
      <c r="C82" s="416" t="s">
        <v>246</v>
      </c>
      <c r="D82">
        <v>0</v>
      </c>
      <c r="E82">
        <v>0</v>
      </c>
      <c r="F82">
        <v>0</v>
      </c>
      <c r="G82">
        <v>0</v>
      </c>
      <c r="H82">
        <v>0</v>
      </c>
      <c r="I82">
        <v>0</v>
      </c>
      <c r="J82">
        <v>0</v>
      </c>
      <c r="K82">
        <v>0</v>
      </c>
      <c r="L82">
        <v>0</v>
      </c>
      <c r="M82">
        <v>0</v>
      </c>
      <c r="N82">
        <v>0</v>
      </c>
      <c r="O82">
        <v>0</v>
      </c>
      <c r="P82">
        <v>0</v>
      </c>
      <c r="Q82">
        <v>0</v>
      </c>
      <c r="R82">
        <v>0</v>
      </c>
      <c r="S82">
        <v>0</v>
      </c>
      <c r="T82">
        <v>0</v>
      </c>
    </row>
    <row r="83" spans="1:20">
      <c r="A83" s="416" t="s">
        <v>28</v>
      </c>
      <c r="B83" s="416" t="s">
        <v>8</v>
      </c>
      <c r="C83" s="416" t="s">
        <v>246</v>
      </c>
      <c r="D83">
        <v>0</v>
      </c>
      <c r="E83">
        <v>0</v>
      </c>
      <c r="F83">
        <v>0</v>
      </c>
      <c r="G83">
        <v>0</v>
      </c>
      <c r="H83">
        <v>0</v>
      </c>
      <c r="I83">
        <v>0</v>
      </c>
      <c r="J83">
        <v>0</v>
      </c>
      <c r="K83">
        <v>0</v>
      </c>
      <c r="L83">
        <v>0</v>
      </c>
      <c r="M83">
        <v>0</v>
      </c>
      <c r="N83">
        <v>0</v>
      </c>
      <c r="O83">
        <v>0</v>
      </c>
      <c r="P83">
        <v>0</v>
      </c>
      <c r="Q83">
        <v>0</v>
      </c>
      <c r="R83">
        <v>0</v>
      </c>
      <c r="S83">
        <v>0</v>
      </c>
      <c r="T83">
        <v>0</v>
      </c>
    </row>
    <row r="84" spans="1:20">
      <c r="A84" s="416" t="s">
        <v>3</v>
      </c>
      <c r="B84" s="416" t="s">
        <v>8</v>
      </c>
      <c r="C84" s="416" t="s">
        <v>246</v>
      </c>
      <c r="D84">
        <v>355000</v>
      </c>
      <c r="E84">
        <v>284000</v>
      </c>
      <c r="F84">
        <v>275000</v>
      </c>
      <c r="G84">
        <v>914000</v>
      </c>
      <c r="H84">
        <v>340000</v>
      </c>
      <c r="I84">
        <v>352000</v>
      </c>
      <c r="J84">
        <v>430000</v>
      </c>
      <c r="K84">
        <v>1122000</v>
      </c>
      <c r="L84">
        <v>483030</v>
      </c>
      <c r="M84">
        <v>405040</v>
      </c>
      <c r="N84">
        <v>428000</v>
      </c>
      <c r="O84">
        <v>1316070</v>
      </c>
      <c r="P84">
        <v>419000</v>
      </c>
      <c r="Q84">
        <v>442960</v>
      </c>
      <c r="R84">
        <v>543480</v>
      </c>
      <c r="S84">
        <v>1405440</v>
      </c>
      <c r="T84">
        <v>8601020</v>
      </c>
    </row>
    <row r="85" spans="1:20">
      <c r="A85" s="416" t="s">
        <v>4</v>
      </c>
      <c r="B85" s="416"/>
      <c r="C85" s="416" t="s">
        <v>246</v>
      </c>
      <c r="D85">
        <v>0</v>
      </c>
      <c r="E85">
        <v>0</v>
      </c>
      <c r="F85">
        <v>0</v>
      </c>
      <c r="G85">
        <v>0</v>
      </c>
      <c r="H85">
        <v>0</v>
      </c>
      <c r="I85">
        <v>0</v>
      </c>
      <c r="J85">
        <v>0</v>
      </c>
      <c r="K85">
        <v>0</v>
      </c>
      <c r="L85">
        <v>0</v>
      </c>
      <c r="M85">
        <v>0</v>
      </c>
      <c r="N85">
        <v>0</v>
      </c>
      <c r="O85">
        <v>0</v>
      </c>
      <c r="P85">
        <v>0</v>
      </c>
      <c r="Q85">
        <v>0</v>
      </c>
      <c r="R85">
        <v>0</v>
      </c>
      <c r="S85">
        <v>0</v>
      </c>
      <c r="T85">
        <v>0</v>
      </c>
    </row>
    <row r="86" spans="1:20" hidden="1">
      <c r="A86" s="416" t="s">
        <v>49</v>
      </c>
      <c r="B86" s="416" t="s">
        <v>7</v>
      </c>
      <c r="C86" s="416" t="s">
        <v>246</v>
      </c>
      <c r="D86">
        <v>355000</v>
      </c>
      <c r="E86">
        <v>284000</v>
      </c>
      <c r="F86">
        <v>275000</v>
      </c>
      <c r="G86">
        <v>914000</v>
      </c>
      <c r="H86">
        <v>340000</v>
      </c>
      <c r="I86">
        <v>352000</v>
      </c>
      <c r="J86">
        <v>430000</v>
      </c>
      <c r="K86">
        <v>1122000</v>
      </c>
      <c r="L86">
        <v>483030</v>
      </c>
      <c r="M86">
        <v>405040</v>
      </c>
      <c r="N86">
        <v>428000</v>
      </c>
      <c r="O86">
        <v>1316070</v>
      </c>
      <c r="P86">
        <v>419000</v>
      </c>
      <c r="Q86">
        <v>442960</v>
      </c>
      <c r="R86">
        <v>543480</v>
      </c>
      <c r="S86">
        <v>1405440</v>
      </c>
      <c r="T86">
        <v>8601020</v>
      </c>
    </row>
    <row r="87" spans="1:20">
      <c r="A87" s="416" t="s">
        <v>247</v>
      </c>
      <c r="B87" s="416" t="s">
        <v>7</v>
      </c>
      <c r="C87" s="416" t="s">
        <v>246</v>
      </c>
    </row>
    <row r="88" spans="1:20">
      <c r="A88" s="416" t="s">
        <v>8</v>
      </c>
      <c r="B88" s="416" t="s">
        <v>7</v>
      </c>
      <c r="C88" s="416" t="s">
        <v>246</v>
      </c>
    </row>
    <row r="89" spans="1:20">
      <c r="A89" s="416" t="s">
        <v>213</v>
      </c>
      <c r="B89" s="416" t="s">
        <v>7</v>
      </c>
      <c r="C89" s="416" t="s">
        <v>246</v>
      </c>
      <c r="D89">
        <v>0</v>
      </c>
      <c r="E89">
        <v>0</v>
      </c>
      <c r="F89">
        <v>0</v>
      </c>
      <c r="G89">
        <v>0</v>
      </c>
      <c r="H89">
        <v>0</v>
      </c>
      <c r="I89">
        <v>0</v>
      </c>
      <c r="J89">
        <v>0</v>
      </c>
      <c r="K89">
        <v>0</v>
      </c>
      <c r="L89">
        <v>0</v>
      </c>
      <c r="M89">
        <v>0</v>
      </c>
      <c r="N89">
        <v>0</v>
      </c>
      <c r="O89">
        <v>0</v>
      </c>
      <c r="P89">
        <v>0</v>
      </c>
      <c r="Q89">
        <v>0</v>
      </c>
      <c r="R89">
        <v>0</v>
      </c>
      <c r="S89">
        <v>0</v>
      </c>
      <c r="T89">
        <v>0</v>
      </c>
    </row>
    <row r="90" spans="1:20">
      <c r="A90" s="416" t="s">
        <v>0</v>
      </c>
      <c r="B90" s="416"/>
      <c r="C90" s="416" t="s">
        <v>246</v>
      </c>
      <c r="D90">
        <v>0</v>
      </c>
      <c r="E90">
        <v>0</v>
      </c>
      <c r="F90">
        <v>0</v>
      </c>
      <c r="G90">
        <v>0</v>
      </c>
      <c r="H90">
        <v>0</v>
      </c>
      <c r="I90">
        <v>0</v>
      </c>
      <c r="J90">
        <v>0</v>
      </c>
      <c r="K90">
        <v>0</v>
      </c>
      <c r="L90">
        <v>0</v>
      </c>
      <c r="M90">
        <v>0</v>
      </c>
      <c r="N90">
        <v>0</v>
      </c>
      <c r="O90">
        <v>0</v>
      </c>
      <c r="P90">
        <v>0</v>
      </c>
      <c r="Q90">
        <v>0</v>
      </c>
      <c r="R90">
        <v>0</v>
      </c>
      <c r="S90">
        <v>0</v>
      </c>
      <c r="T90">
        <v>0</v>
      </c>
    </row>
    <row r="91" spans="1:20">
      <c r="A91" s="416" t="s">
        <v>1</v>
      </c>
      <c r="B91" s="416" t="s">
        <v>8</v>
      </c>
      <c r="C91" s="416" t="s">
        <v>249</v>
      </c>
      <c r="D91">
        <v>0</v>
      </c>
      <c r="E91">
        <v>0</v>
      </c>
      <c r="F91">
        <v>0</v>
      </c>
      <c r="G91">
        <v>0</v>
      </c>
      <c r="H91">
        <v>0</v>
      </c>
      <c r="I91">
        <v>0</v>
      </c>
      <c r="J91">
        <v>0</v>
      </c>
      <c r="K91">
        <v>0</v>
      </c>
      <c r="L91">
        <v>0</v>
      </c>
      <c r="M91">
        <v>0</v>
      </c>
      <c r="N91">
        <v>0</v>
      </c>
      <c r="O91">
        <v>0</v>
      </c>
      <c r="P91">
        <v>0</v>
      </c>
      <c r="Q91">
        <v>0</v>
      </c>
      <c r="R91">
        <v>0</v>
      </c>
      <c r="S91">
        <v>0</v>
      </c>
      <c r="T91">
        <v>0</v>
      </c>
    </row>
    <row r="92" spans="1:20">
      <c r="A92" s="416" t="s">
        <v>5</v>
      </c>
      <c r="B92" s="416" t="s">
        <v>8</v>
      </c>
      <c r="C92" s="416" t="s">
        <v>249</v>
      </c>
      <c r="D92">
        <v>0</v>
      </c>
      <c r="E92">
        <v>0</v>
      </c>
      <c r="F92">
        <v>0</v>
      </c>
      <c r="G92">
        <v>0</v>
      </c>
      <c r="H92">
        <v>0</v>
      </c>
      <c r="I92">
        <v>0</v>
      </c>
      <c r="J92">
        <v>0</v>
      </c>
      <c r="K92">
        <v>0</v>
      </c>
      <c r="L92">
        <v>0</v>
      </c>
      <c r="M92">
        <v>0</v>
      </c>
      <c r="N92">
        <v>0</v>
      </c>
      <c r="O92">
        <v>0</v>
      </c>
      <c r="P92">
        <v>0</v>
      </c>
      <c r="Q92">
        <v>0</v>
      </c>
      <c r="R92">
        <v>0</v>
      </c>
      <c r="S92">
        <v>0</v>
      </c>
      <c r="T92">
        <v>0</v>
      </c>
    </row>
    <row r="93" spans="1:20">
      <c r="A93" s="416" t="s">
        <v>6</v>
      </c>
      <c r="B93" s="416" t="s">
        <v>8</v>
      </c>
      <c r="C93" s="416" t="s">
        <v>249</v>
      </c>
      <c r="D93">
        <v>0</v>
      </c>
      <c r="E93">
        <v>0</v>
      </c>
      <c r="F93">
        <v>0</v>
      </c>
      <c r="G93">
        <v>0</v>
      </c>
      <c r="H93">
        <v>0</v>
      </c>
      <c r="I93">
        <v>0</v>
      </c>
      <c r="J93">
        <v>0</v>
      </c>
      <c r="K93">
        <v>0</v>
      </c>
      <c r="L93">
        <v>0</v>
      </c>
      <c r="M93">
        <v>0</v>
      </c>
      <c r="N93">
        <v>0</v>
      </c>
      <c r="O93">
        <v>0</v>
      </c>
      <c r="P93">
        <v>0</v>
      </c>
      <c r="Q93">
        <v>0</v>
      </c>
      <c r="R93">
        <v>0</v>
      </c>
      <c r="S93">
        <v>0</v>
      </c>
      <c r="T93">
        <v>0</v>
      </c>
    </row>
    <row r="94" spans="1:20" hidden="1">
      <c r="A94" s="416" t="s">
        <v>48</v>
      </c>
      <c r="B94" s="416" t="s">
        <v>8</v>
      </c>
      <c r="C94" s="416" t="s">
        <v>249</v>
      </c>
      <c r="D94">
        <v>0</v>
      </c>
      <c r="E94">
        <v>0</v>
      </c>
      <c r="F94">
        <v>0</v>
      </c>
      <c r="G94">
        <v>0</v>
      </c>
      <c r="H94">
        <v>0</v>
      </c>
      <c r="I94">
        <v>0</v>
      </c>
      <c r="J94">
        <v>0</v>
      </c>
      <c r="K94">
        <v>0</v>
      </c>
      <c r="L94">
        <v>0</v>
      </c>
      <c r="M94">
        <v>0</v>
      </c>
      <c r="N94">
        <v>0</v>
      </c>
      <c r="O94">
        <v>0</v>
      </c>
      <c r="P94">
        <v>0</v>
      </c>
      <c r="Q94">
        <v>0</v>
      </c>
      <c r="R94">
        <v>0</v>
      </c>
      <c r="S94">
        <v>0</v>
      </c>
      <c r="T94">
        <v>0</v>
      </c>
    </row>
    <row r="95" spans="1:20">
      <c r="A95" s="416" t="s">
        <v>7</v>
      </c>
      <c r="B95" s="416" t="s">
        <v>8</v>
      </c>
      <c r="C95" s="416" t="s">
        <v>249</v>
      </c>
    </row>
    <row r="96" spans="1:20">
      <c r="A96" s="416" t="s">
        <v>2</v>
      </c>
      <c r="B96" s="416"/>
      <c r="C96" s="416" t="s">
        <v>249</v>
      </c>
      <c r="D96">
        <v>0</v>
      </c>
      <c r="E96">
        <v>0</v>
      </c>
      <c r="F96">
        <v>0</v>
      </c>
      <c r="G96">
        <v>0</v>
      </c>
      <c r="H96">
        <v>0</v>
      </c>
      <c r="I96">
        <v>0</v>
      </c>
      <c r="J96">
        <v>0</v>
      </c>
      <c r="K96">
        <v>0</v>
      </c>
      <c r="L96">
        <v>0</v>
      </c>
      <c r="M96">
        <v>0</v>
      </c>
      <c r="N96">
        <v>0</v>
      </c>
      <c r="O96">
        <v>0</v>
      </c>
      <c r="P96">
        <v>0</v>
      </c>
      <c r="Q96">
        <v>0</v>
      </c>
      <c r="R96">
        <v>0</v>
      </c>
      <c r="S96">
        <v>0</v>
      </c>
      <c r="T96">
        <v>0</v>
      </c>
    </row>
    <row r="97" spans="1:20">
      <c r="A97" s="416" t="s">
        <v>28</v>
      </c>
      <c r="B97" s="416" t="s">
        <v>7</v>
      </c>
      <c r="C97" s="416" t="s">
        <v>249</v>
      </c>
      <c r="D97">
        <v>0</v>
      </c>
      <c r="E97">
        <v>0</v>
      </c>
      <c r="F97">
        <v>0</v>
      </c>
      <c r="G97">
        <v>0</v>
      </c>
      <c r="H97">
        <v>0</v>
      </c>
      <c r="I97">
        <v>0</v>
      </c>
      <c r="J97">
        <v>0</v>
      </c>
      <c r="K97">
        <v>0</v>
      </c>
      <c r="L97">
        <v>0</v>
      </c>
      <c r="M97">
        <v>0</v>
      </c>
      <c r="N97">
        <v>0</v>
      </c>
      <c r="O97">
        <v>0</v>
      </c>
      <c r="P97">
        <v>0</v>
      </c>
      <c r="Q97">
        <v>0</v>
      </c>
      <c r="R97">
        <v>0</v>
      </c>
      <c r="S97">
        <v>0</v>
      </c>
      <c r="T97">
        <v>0</v>
      </c>
    </row>
    <row r="98" spans="1:20">
      <c r="A98" s="416" t="s">
        <v>3</v>
      </c>
      <c r="B98" s="416" t="s">
        <v>7</v>
      </c>
      <c r="C98" s="416" t="s">
        <v>249</v>
      </c>
      <c r="D98">
        <v>0</v>
      </c>
      <c r="E98">
        <v>0</v>
      </c>
      <c r="F98">
        <v>0</v>
      </c>
      <c r="G98">
        <v>0</v>
      </c>
      <c r="H98">
        <v>0</v>
      </c>
      <c r="I98">
        <v>0</v>
      </c>
      <c r="J98">
        <v>0</v>
      </c>
      <c r="K98">
        <v>0</v>
      </c>
      <c r="L98">
        <v>0</v>
      </c>
      <c r="M98">
        <v>0</v>
      </c>
      <c r="N98">
        <v>0</v>
      </c>
      <c r="O98">
        <v>0</v>
      </c>
      <c r="P98">
        <v>0</v>
      </c>
      <c r="Q98">
        <v>0</v>
      </c>
      <c r="R98">
        <v>0</v>
      </c>
      <c r="S98">
        <v>0</v>
      </c>
      <c r="T98">
        <v>0</v>
      </c>
    </row>
    <row r="99" spans="1:20">
      <c r="A99" s="416" t="s">
        <v>4</v>
      </c>
      <c r="B99" s="416" t="s">
        <v>7</v>
      </c>
      <c r="C99" s="416" t="s">
        <v>249</v>
      </c>
      <c r="D99">
        <v>0</v>
      </c>
      <c r="E99">
        <v>0</v>
      </c>
      <c r="F99">
        <v>0</v>
      </c>
      <c r="G99">
        <v>0</v>
      </c>
      <c r="H99">
        <v>0</v>
      </c>
      <c r="I99">
        <v>0</v>
      </c>
      <c r="J99">
        <v>0</v>
      </c>
      <c r="K99">
        <v>0</v>
      </c>
      <c r="L99">
        <v>0</v>
      </c>
      <c r="M99">
        <v>0</v>
      </c>
      <c r="N99">
        <v>0</v>
      </c>
      <c r="O99">
        <v>0</v>
      </c>
      <c r="P99">
        <v>0</v>
      </c>
      <c r="Q99">
        <v>0</v>
      </c>
      <c r="R99">
        <v>0</v>
      </c>
      <c r="S99">
        <v>0</v>
      </c>
      <c r="T99">
        <v>0</v>
      </c>
    </row>
    <row r="100" spans="1:20" hidden="1">
      <c r="A100" s="416" t="s">
        <v>49</v>
      </c>
      <c r="B100" s="416" t="s">
        <v>7</v>
      </c>
      <c r="C100" s="416" t="s">
        <v>249</v>
      </c>
      <c r="D100">
        <v>0</v>
      </c>
      <c r="E100">
        <v>0</v>
      </c>
      <c r="F100">
        <v>0</v>
      </c>
      <c r="G100">
        <v>0</v>
      </c>
      <c r="H100">
        <v>0</v>
      </c>
      <c r="I100">
        <v>0</v>
      </c>
      <c r="J100">
        <v>0</v>
      </c>
      <c r="K100">
        <v>0</v>
      </c>
      <c r="L100">
        <v>0</v>
      </c>
      <c r="M100">
        <v>0</v>
      </c>
      <c r="N100">
        <v>0</v>
      </c>
      <c r="O100">
        <v>0</v>
      </c>
      <c r="P100">
        <v>0</v>
      </c>
      <c r="Q100">
        <v>0</v>
      </c>
      <c r="R100">
        <v>0</v>
      </c>
      <c r="S100">
        <v>0</v>
      </c>
      <c r="T100">
        <v>0</v>
      </c>
    </row>
    <row r="101" spans="1:20">
      <c r="A101" s="416" t="s">
        <v>248</v>
      </c>
      <c r="B101" s="416"/>
      <c r="C101" s="416" t="s">
        <v>249</v>
      </c>
    </row>
    <row r="102" spans="1:20">
      <c r="A102" s="416" t="s">
        <v>8</v>
      </c>
      <c r="B102" s="416" t="s">
        <v>8</v>
      </c>
      <c r="C102" s="416" t="s">
        <v>250</v>
      </c>
    </row>
    <row r="103" spans="1:20">
      <c r="A103" s="416" t="s">
        <v>213</v>
      </c>
      <c r="B103" s="416" t="s">
        <v>8</v>
      </c>
      <c r="C103" s="416" t="s">
        <v>250</v>
      </c>
      <c r="D103">
        <v>19300</v>
      </c>
      <c r="E103">
        <v>21500</v>
      </c>
      <c r="F103">
        <v>21500</v>
      </c>
      <c r="G103">
        <v>62300</v>
      </c>
      <c r="H103">
        <v>11210</v>
      </c>
      <c r="I103">
        <v>4540</v>
      </c>
      <c r="J103">
        <v>44</v>
      </c>
      <c r="K103">
        <v>15794</v>
      </c>
      <c r="L103">
        <v>44</v>
      </c>
      <c r="M103">
        <v>14100</v>
      </c>
      <c r="N103">
        <v>15090</v>
      </c>
      <c r="O103">
        <v>29234</v>
      </c>
      <c r="P103">
        <v>68130</v>
      </c>
      <c r="Q103">
        <v>5900</v>
      </c>
      <c r="R103">
        <v>5900</v>
      </c>
      <c r="S103">
        <v>79930</v>
      </c>
      <c r="T103">
        <v>312216</v>
      </c>
    </row>
    <row r="104" spans="1:20">
      <c r="A104" s="416" t="s">
        <v>0</v>
      </c>
      <c r="B104" s="416" t="s">
        <v>8</v>
      </c>
      <c r="C104" s="416" t="s">
        <v>250</v>
      </c>
      <c r="D104">
        <v>48720</v>
      </c>
      <c r="E104">
        <v>0</v>
      </c>
      <c r="F104">
        <v>0</v>
      </c>
      <c r="G104">
        <v>48720</v>
      </c>
      <c r="H104">
        <v>0</v>
      </c>
      <c r="I104">
        <v>0</v>
      </c>
      <c r="J104">
        <v>0</v>
      </c>
      <c r="K104">
        <v>0</v>
      </c>
      <c r="L104">
        <v>0</v>
      </c>
      <c r="M104">
        <v>0</v>
      </c>
      <c r="N104">
        <v>0</v>
      </c>
      <c r="O104">
        <v>0</v>
      </c>
      <c r="P104">
        <v>0</v>
      </c>
      <c r="Q104">
        <v>197000</v>
      </c>
      <c r="R104">
        <v>351000</v>
      </c>
      <c r="S104">
        <v>548000</v>
      </c>
      <c r="T104">
        <v>1144720</v>
      </c>
    </row>
    <row r="105" spans="1:20">
      <c r="A105" s="416" t="s">
        <v>1</v>
      </c>
      <c r="B105" s="416" t="s">
        <v>8</v>
      </c>
      <c r="C105" s="416" t="s">
        <v>250</v>
      </c>
      <c r="D105">
        <v>0</v>
      </c>
      <c r="E105">
        <v>0</v>
      </c>
      <c r="F105">
        <v>0</v>
      </c>
      <c r="G105">
        <v>0</v>
      </c>
      <c r="H105">
        <v>0</v>
      </c>
      <c r="I105">
        <v>0</v>
      </c>
      <c r="J105">
        <v>0</v>
      </c>
      <c r="K105">
        <v>0</v>
      </c>
      <c r="L105">
        <v>0</v>
      </c>
      <c r="M105">
        <v>0</v>
      </c>
      <c r="N105">
        <v>0</v>
      </c>
      <c r="O105">
        <v>0</v>
      </c>
      <c r="P105">
        <v>0</v>
      </c>
      <c r="Q105">
        <v>0</v>
      </c>
      <c r="R105">
        <v>0</v>
      </c>
      <c r="S105">
        <v>0</v>
      </c>
      <c r="T105">
        <v>0</v>
      </c>
    </row>
    <row r="106" spans="1:20">
      <c r="A106" s="416" t="s">
        <v>5</v>
      </c>
      <c r="B106" s="416" t="s">
        <v>8</v>
      </c>
      <c r="C106" s="416" t="s">
        <v>250</v>
      </c>
      <c r="D106">
        <v>0</v>
      </c>
      <c r="E106">
        <v>0</v>
      </c>
      <c r="F106">
        <v>0</v>
      </c>
      <c r="G106">
        <v>0</v>
      </c>
      <c r="H106">
        <v>0</v>
      </c>
      <c r="I106">
        <v>0</v>
      </c>
      <c r="J106">
        <v>0</v>
      </c>
      <c r="K106">
        <v>0</v>
      </c>
      <c r="L106">
        <v>0</v>
      </c>
      <c r="M106">
        <v>0</v>
      </c>
      <c r="N106">
        <v>0</v>
      </c>
      <c r="O106">
        <v>0</v>
      </c>
      <c r="P106">
        <v>0</v>
      </c>
      <c r="Q106">
        <v>0</v>
      </c>
      <c r="R106">
        <v>0</v>
      </c>
      <c r="S106">
        <v>0</v>
      </c>
      <c r="T106">
        <v>0</v>
      </c>
    </row>
    <row r="107" spans="1:20">
      <c r="A107" s="416" t="s">
        <v>6</v>
      </c>
      <c r="B107" s="416"/>
      <c r="C107" s="416" t="s">
        <v>250</v>
      </c>
      <c r="D107">
        <v>0</v>
      </c>
      <c r="E107">
        <v>0</v>
      </c>
      <c r="F107">
        <v>0</v>
      </c>
      <c r="G107">
        <v>0</v>
      </c>
      <c r="H107">
        <v>0</v>
      </c>
      <c r="I107">
        <v>0</v>
      </c>
      <c r="J107">
        <v>0</v>
      </c>
      <c r="K107">
        <v>0</v>
      </c>
      <c r="L107">
        <v>0</v>
      </c>
      <c r="M107">
        <v>0</v>
      </c>
      <c r="N107">
        <v>0</v>
      </c>
      <c r="O107">
        <v>0</v>
      </c>
      <c r="P107">
        <v>0</v>
      </c>
      <c r="Q107">
        <v>0</v>
      </c>
      <c r="R107">
        <v>0</v>
      </c>
      <c r="S107">
        <v>0</v>
      </c>
      <c r="T107">
        <v>0</v>
      </c>
    </row>
    <row r="108" spans="1:20" hidden="1">
      <c r="A108" s="416" t="s">
        <v>48</v>
      </c>
      <c r="B108" s="416" t="s">
        <v>7</v>
      </c>
      <c r="C108" s="416" t="s">
        <v>250</v>
      </c>
      <c r="D108">
        <v>68020</v>
      </c>
      <c r="E108">
        <v>21500</v>
      </c>
      <c r="F108">
        <v>21500</v>
      </c>
      <c r="G108">
        <v>111020</v>
      </c>
      <c r="H108">
        <v>11210</v>
      </c>
      <c r="I108">
        <v>4540</v>
      </c>
      <c r="J108">
        <v>44</v>
      </c>
      <c r="K108">
        <v>15794</v>
      </c>
      <c r="L108">
        <v>44</v>
      </c>
      <c r="M108">
        <v>14100</v>
      </c>
      <c r="N108">
        <v>15090</v>
      </c>
      <c r="O108">
        <v>29234</v>
      </c>
      <c r="P108">
        <v>68130</v>
      </c>
      <c r="Q108">
        <v>202900</v>
      </c>
      <c r="R108">
        <v>356900</v>
      </c>
      <c r="S108">
        <v>627930</v>
      </c>
      <c r="T108">
        <v>1456936</v>
      </c>
    </row>
    <row r="109" spans="1:20">
      <c r="A109" s="416" t="s">
        <v>7</v>
      </c>
      <c r="B109" s="416" t="s">
        <v>7</v>
      </c>
      <c r="C109" s="416" t="s">
        <v>250</v>
      </c>
    </row>
    <row r="110" spans="1:20">
      <c r="A110" s="416" t="s">
        <v>2</v>
      </c>
      <c r="B110" s="416" t="s">
        <v>7</v>
      </c>
      <c r="C110" s="416" t="s">
        <v>250</v>
      </c>
      <c r="D110">
        <v>0</v>
      </c>
      <c r="E110">
        <v>0</v>
      </c>
      <c r="F110">
        <v>0</v>
      </c>
      <c r="G110">
        <v>0</v>
      </c>
      <c r="H110">
        <v>0</v>
      </c>
      <c r="I110">
        <v>0</v>
      </c>
      <c r="J110">
        <v>0</v>
      </c>
      <c r="K110">
        <v>0</v>
      </c>
      <c r="L110">
        <v>0</v>
      </c>
      <c r="M110">
        <v>0</v>
      </c>
      <c r="N110">
        <v>0</v>
      </c>
      <c r="O110">
        <v>0</v>
      </c>
      <c r="P110">
        <v>0</v>
      </c>
      <c r="Q110">
        <v>0</v>
      </c>
      <c r="R110">
        <v>0</v>
      </c>
      <c r="S110">
        <v>0</v>
      </c>
      <c r="T110">
        <v>0</v>
      </c>
    </row>
    <row r="111" spans="1:20">
      <c r="A111" s="416" t="s">
        <v>28</v>
      </c>
      <c r="B111" s="416" t="s">
        <v>7</v>
      </c>
      <c r="C111" s="416" t="s">
        <v>250</v>
      </c>
      <c r="D111">
        <v>0</v>
      </c>
      <c r="E111">
        <v>0</v>
      </c>
      <c r="F111">
        <v>0</v>
      </c>
      <c r="G111">
        <v>0</v>
      </c>
      <c r="H111">
        <v>0</v>
      </c>
      <c r="I111">
        <v>0</v>
      </c>
      <c r="J111">
        <v>0</v>
      </c>
      <c r="K111">
        <v>0</v>
      </c>
      <c r="L111">
        <v>0</v>
      </c>
      <c r="M111">
        <v>0</v>
      </c>
      <c r="N111">
        <v>0</v>
      </c>
      <c r="O111">
        <v>0</v>
      </c>
      <c r="P111">
        <v>0</v>
      </c>
      <c r="Q111">
        <v>0</v>
      </c>
      <c r="R111">
        <v>0</v>
      </c>
      <c r="S111">
        <v>0</v>
      </c>
      <c r="T111">
        <v>0</v>
      </c>
    </row>
    <row r="112" spans="1:20">
      <c r="A112" s="416" t="s">
        <v>3</v>
      </c>
      <c r="B112" s="416"/>
      <c r="C112" s="416" t="s">
        <v>250</v>
      </c>
      <c r="D112">
        <v>0</v>
      </c>
      <c r="E112">
        <v>0</v>
      </c>
      <c r="F112">
        <v>0</v>
      </c>
      <c r="G112">
        <v>0</v>
      </c>
      <c r="H112">
        <v>0</v>
      </c>
      <c r="I112">
        <v>0</v>
      </c>
      <c r="J112">
        <v>0</v>
      </c>
      <c r="K112">
        <v>0</v>
      </c>
      <c r="L112">
        <v>0</v>
      </c>
      <c r="M112">
        <v>0</v>
      </c>
      <c r="N112">
        <v>0</v>
      </c>
      <c r="O112">
        <v>0</v>
      </c>
      <c r="P112">
        <v>0</v>
      </c>
      <c r="Q112">
        <v>0</v>
      </c>
      <c r="R112">
        <v>0</v>
      </c>
      <c r="S112">
        <v>0</v>
      </c>
      <c r="T112">
        <v>0</v>
      </c>
    </row>
    <row r="113" spans="1:20">
      <c r="A113" s="416" t="s">
        <v>4</v>
      </c>
      <c r="B113" s="416" t="s">
        <v>8</v>
      </c>
      <c r="C113" s="416" t="s">
        <v>251</v>
      </c>
      <c r="D113">
        <v>0</v>
      </c>
      <c r="E113">
        <v>0</v>
      </c>
      <c r="F113">
        <v>0</v>
      </c>
      <c r="G113">
        <v>0</v>
      </c>
      <c r="H113">
        <v>0</v>
      </c>
      <c r="I113">
        <v>0</v>
      </c>
      <c r="J113">
        <v>0</v>
      </c>
      <c r="K113">
        <v>0</v>
      </c>
      <c r="L113">
        <v>0</v>
      </c>
      <c r="M113">
        <v>0</v>
      </c>
      <c r="N113">
        <v>0</v>
      </c>
      <c r="O113">
        <v>0</v>
      </c>
      <c r="P113">
        <v>0</v>
      </c>
      <c r="Q113">
        <v>0</v>
      </c>
      <c r="R113">
        <v>0</v>
      </c>
      <c r="S113">
        <v>0</v>
      </c>
      <c r="T113">
        <v>0</v>
      </c>
    </row>
    <row r="114" spans="1:20" hidden="1">
      <c r="A114" s="416" t="s">
        <v>49</v>
      </c>
      <c r="B114" s="416" t="s">
        <v>8</v>
      </c>
      <c r="C114" s="416" t="s">
        <v>251</v>
      </c>
      <c r="D114">
        <v>0</v>
      </c>
      <c r="E114">
        <v>0</v>
      </c>
      <c r="F114">
        <v>0</v>
      </c>
      <c r="G114">
        <v>0</v>
      </c>
      <c r="H114">
        <v>0</v>
      </c>
      <c r="I114">
        <v>0</v>
      </c>
      <c r="J114">
        <v>0</v>
      </c>
      <c r="K114">
        <v>0</v>
      </c>
      <c r="L114">
        <v>0</v>
      </c>
      <c r="M114">
        <v>0</v>
      </c>
      <c r="N114">
        <v>0</v>
      </c>
      <c r="O114">
        <v>0</v>
      </c>
      <c r="P114">
        <v>0</v>
      </c>
      <c r="Q114">
        <v>0</v>
      </c>
      <c r="R114">
        <v>0</v>
      </c>
      <c r="S114">
        <v>0</v>
      </c>
      <c r="T114">
        <v>0</v>
      </c>
    </row>
    <row r="115" spans="1:20">
      <c r="A115" s="416" t="s">
        <v>249</v>
      </c>
      <c r="B115" s="416" t="s">
        <v>8</v>
      </c>
      <c r="C115" s="416" t="s">
        <v>251</v>
      </c>
    </row>
    <row r="116" spans="1:20">
      <c r="A116" s="416" t="s">
        <v>8</v>
      </c>
      <c r="B116" s="416" t="s">
        <v>8</v>
      </c>
      <c r="C116" s="416" t="s">
        <v>251</v>
      </c>
    </row>
    <row r="117" spans="1:20">
      <c r="A117" s="416" t="s">
        <v>187</v>
      </c>
      <c r="B117" s="416" t="s">
        <v>8</v>
      </c>
      <c r="C117" s="416" t="s">
        <v>251</v>
      </c>
      <c r="D117">
        <v>0</v>
      </c>
      <c r="E117">
        <v>0</v>
      </c>
      <c r="F117">
        <v>0</v>
      </c>
      <c r="G117">
        <v>0</v>
      </c>
      <c r="H117">
        <v>0</v>
      </c>
      <c r="I117">
        <v>0</v>
      </c>
      <c r="J117">
        <v>0</v>
      </c>
      <c r="K117">
        <v>0</v>
      </c>
      <c r="L117">
        <v>0</v>
      </c>
      <c r="M117">
        <v>0</v>
      </c>
      <c r="N117">
        <v>0</v>
      </c>
      <c r="O117">
        <v>0</v>
      </c>
      <c r="P117">
        <v>0</v>
      </c>
      <c r="Q117">
        <v>0</v>
      </c>
      <c r="R117">
        <v>0</v>
      </c>
      <c r="S117">
        <v>0</v>
      </c>
      <c r="T117">
        <v>0</v>
      </c>
    </row>
    <row r="118" spans="1:20">
      <c r="A118" s="416" t="s">
        <v>0</v>
      </c>
      <c r="B118" s="416"/>
      <c r="C118" s="416" t="s">
        <v>251</v>
      </c>
      <c r="D118">
        <v>0</v>
      </c>
      <c r="E118">
        <v>0</v>
      </c>
      <c r="F118">
        <v>0</v>
      </c>
      <c r="G118">
        <v>0</v>
      </c>
      <c r="H118">
        <v>0</v>
      </c>
      <c r="I118">
        <v>0</v>
      </c>
      <c r="J118">
        <v>0</v>
      </c>
      <c r="K118">
        <v>0</v>
      </c>
      <c r="L118">
        <v>0</v>
      </c>
      <c r="M118">
        <v>0</v>
      </c>
      <c r="N118">
        <v>0</v>
      </c>
      <c r="O118">
        <v>0</v>
      </c>
      <c r="P118">
        <v>0</v>
      </c>
      <c r="Q118">
        <v>0</v>
      </c>
      <c r="R118">
        <v>0</v>
      </c>
      <c r="S118">
        <v>0</v>
      </c>
      <c r="T118">
        <v>0</v>
      </c>
    </row>
    <row r="119" spans="1:20">
      <c r="A119" s="416" t="s">
        <v>1</v>
      </c>
      <c r="B119" s="416" t="s">
        <v>7</v>
      </c>
      <c r="C119" s="416" t="s">
        <v>251</v>
      </c>
      <c r="D119">
        <v>0</v>
      </c>
      <c r="E119">
        <v>0</v>
      </c>
      <c r="F119">
        <v>0</v>
      </c>
      <c r="G119">
        <v>0</v>
      </c>
      <c r="H119">
        <v>0</v>
      </c>
      <c r="I119">
        <v>0</v>
      </c>
      <c r="J119">
        <v>0</v>
      </c>
      <c r="K119">
        <v>0</v>
      </c>
      <c r="L119">
        <v>0</v>
      </c>
      <c r="M119">
        <v>0</v>
      </c>
      <c r="N119">
        <v>0</v>
      </c>
      <c r="O119">
        <v>0</v>
      </c>
      <c r="P119">
        <v>0</v>
      </c>
      <c r="Q119">
        <v>0</v>
      </c>
      <c r="R119">
        <v>0</v>
      </c>
      <c r="S119">
        <v>0</v>
      </c>
      <c r="T119">
        <v>0</v>
      </c>
    </row>
    <row r="120" spans="1:20">
      <c r="A120" s="416" t="s">
        <v>5</v>
      </c>
      <c r="B120" s="416" t="s">
        <v>7</v>
      </c>
      <c r="C120" s="416" t="s">
        <v>251</v>
      </c>
      <c r="D120">
        <v>0</v>
      </c>
      <c r="E120">
        <v>0</v>
      </c>
      <c r="F120">
        <v>0</v>
      </c>
      <c r="G120">
        <v>0</v>
      </c>
      <c r="H120">
        <v>0</v>
      </c>
      <c r="I120">
        <v>0</v>
      </c>
      <c r="J120">
        <v>0</v>
      </c>
      <c r="K120">
        <v>0</v>
      </c>
      <c r="L120">
        <v>0</v>
      </c>
      <c r="M120">
        <v>0</v>
      </c>
      <c r="N120">
        <v>0</v>
      </c>
      <c r="O120">
        <v>0</v>
      </c>
      <c r="P120">
        <v>0</v>
      </c>
      <c r="Q120">
        <v>0</v>
      </c>
      <c r="R120">
        <v>0</v>
      </c>
      <c r="S120">
        <v>0</v>
      </c>
      <c r="T120">
        <v>0</v>
      </c>
    </row>
    <row r="121" spans="1:20">
      <c r="A121" s="416" t="s">
        <v>6</v>
      </c>
      <c r="B121" s="416" t="s">
        <v>7</v>
      </c>
      <c r="C121" s="416" t="s">
        <v>251</v>
      </c>
      <c r="D121">
        <v>0</v>
      </c>
      <c r="E121">
        <v>0</v>
      </c>
      <c r="F121">
        <v>0</v>
      </c>
      <c r="G121">
        <v>0</v>
      </c>
      <c r="H121">
        <v>0</v>
      </c>
      <c r="I121">
        <v>0</v>
      </c>
      <c r="J121">
        <v>0</v>
      </c>
      <c r="K121">
        <v>0</v>
      </c>
      <c r="L121">
        <v>0</v>
      </c>
      <c r="M121">
        <v>0</v>
      </c>
      <c r="N121">
        <v>0</v>
      </c>
      <c r="O121">
        <v>0</v>
      </c>
      <c r="P121">
        <v>0</v>
      </c>
      <c r="Q121">
        <v>0</v>
      </c>
      <c r="R121">
        <v>0</v>
      </c>
      <c r="S121">
        <v>0</v>
      </c>
      <c r="T121">
        <v>0</v>
      </c>
    </row>
    <row r="122" spans="1:20" hidden="1">
      <c r="A122" s="416" t="s">
        <v>48</v>
      </c>
      <c r="B122" s="416" t="s">
        <v>7</v>
      </c>
      <c r="C122" s="416" t="s">
        <v>251</v>
      </c>
      <c r="D122">
        <v>0</v>
      </c>
      <c r="E122">
        <v>0</v>
      </c>
      <c r="F122">
        <v>0</v>
      </c>
      <c r="G122">
        <v>0</v>
      </c>
      <c r="H122">
        <v>0</v>
      </c>
      <c r="I122">
        <v>0</v>
      </c>
      <c r="J122">
        <v>0</v>
      </c>
      <c r="K122">
        <v>0</v>
      </c>
      <c r="L122">
        <v>0</v>
      </c>
      <c r="M122">
        <v>0</v>
      </c>
      <c r="N122">
        <v>0</v>
      </c>
      <c r="O122">
        <v>0</v>
      </c>
      <c r="P122">
        <v>0</v>
      </c>
      <c r="Q122">
        <v>0</v>
      </c>
      <c r="R122">
        <v>0</v>
      </c>
      <c r="S122">
        <v>0</v>
      </c>
      <c r="T122">
        <v>0</v>
      </c>
    </row>
    <row r="123" spans="1:20">
      <c r="A123" s="416" t="s">
        <v>7</v>
      </c>
      <c r="B123" s="416"/>
      <c r="C123" s="416"/>
    </row>
    <row r="124" spans="1:20">
      <c r="A124" s="416" t="s">
        <v>2</v>
      </c>
      <c r="B124" s="416"/>
      <c r="C124" s="416"/>
      <c r="D124">
        <v>0</v>
      </c>
      <c r="E124">
        <v>0</v>
      </c>
      <c r="F124">
        <v>0</v>
      </c>
      <c r="G124">
        <v>0</v>
      </c>
      <c r="H124">
        <v>0</v>
      </c>
      <c r="I124">
        <v>0</v>
      </c>
      <c r="J124">
        <v>0</v>
      </c>
      <c r="K124">
        <v>0</v>
      </c>
      <c r="L124">
        <v>0</v>
      </c>
      <c r="M124">
        <v>0</v>
      </c>
      <c r="N124">
        <v>0</v>
      </c>
      <c r="O124">
        <v>0</v>
      </c>
      <c r="P124">
        <v>0</v>
      </c>
      <c r="Q124">
        <v>0</v>
      </c>
      <c r="R124">
        <v>0</v>
      </c>
      <c r="S124">
        <v>0</v>
      </c>
      <c r="T124">
        <v>0</v>
      </c>
    </row>
    <row r="125" spans="1:20">
      <c r="A125" s="416" t="s">
        <v>28</v>
      </c>
      <c r="B125" s="416"/>
      <c r="C125" s="416"/>
      <c r="D125">
        <v>0</v>
      </c>
      <c r="E125">
        <v>0</v>
      </c>
      <c r="F125">
        <v>0</v>
      </c>
      <c r="G125">
        <v>0</v>
      </c>
      <c r="H125">
        <v>0</v>
      </c>
      <c r="I125">
        <v>0</v>
      </c>
      <c r="J125">
        <v>0</v>
      </c>
      <c r="K125">
        <v>0</v>
      </c>
      <c r="L125">
        <v>0</v>
      </c>
      <c r="M125">
        <v>0</v>
      </c>
      <c r="N125">
        <v>0</v>
      </c>
      <c r="O125">
        <v>0</v>
      </c>
      <c r="P125">
        <v>0</v>
      </c>
      <c r="Q125">
        <v>0</v>
      </c>
      <c r="R125">
        <v>0</v>
      </c>
      <c r="S125">
        <v>0</v>
      </c>
      <c r="T125">
        <v>0</v>
      </c>
    </row>
    <row r="126" spans="1:20">
      <c r="A126" s="416" t="s">
        <v>3</v>
      </c>
      <c r="B126" s="416"/>
      <c r="C126" s="416"/>
      <c r="D126">
        <v>0</v>
      </c>
      <c r="E126">
        <v>0</v>
      </c>
      <c r="F126">
        <v>0</v>
      </c>
      <c r="G126">
        <v>0</v>
      </c>
      <c r="H126">
        <v>0</v>
      </c>
      <c r="I126">
        <v>0</v>
      </c>
      <c r="J126">
        <v>0</v>
      </c>
      <c r="K126">
        <v>0</v>
      </c>
      <c r="L126">
        <v>0</v>
      </c>
      <c r="M126">
        <v>0</v>
      </c>
      <c r="N126">
        <v>0</v>
      </c>
      <c r="O126">
        <v>0</v>
      </c>
      <c r="P126">
        <v>0</v>
      </c>
      <c r="Q126">
        <v>0</v>
      </c>
      <c r="R126">
        <v>0</v>
      </c>
      <c r="S126">
        <v>0</v>
      </c>
      <c r="T126">
        <v>0</v>
      </c>
    </row>
    <row r="127" spans="1:20">
      <c r="A127" s="416" t="s">
        <v>4</v>
      </c>
      <c r="B127" s="416"/>
      <c r="C127" s="416"/>
      <c r="D127">
        <v>0</v>
      </c>
      <c r="E127">
        <v>0</v>
      </c>
      <c r="F127">
        <v>0</v>
      </c>
      <c r="G127">
        <v>0</v>
      </c>
      <c r="H127">
        <v>0</v>
      </c>
      <c r="I127">
        <v>0</v>
      </c>
      <c r="J127">
        <v>0</v>
      </c>
      <c r="K127">
        <v>0</v>
      </c>
      <c r="L127">
        <v>0</v>
      </c>
      <c r="M127">
        <v>0</v>
      </c>
      <c r="N127">
        <v>0</v>
      </c>
      <c r="O127">
        <v>0</v>
      </c>
      <c r="P127">
        <v>0</v>
      </c>
      <c r="Q127">
        <v>0</v>
      </c>
      <c r="R127">
        <v>0</v>
      </c>
      <c r="S127">
        <v>0</v>
      </c>
      <c r="T127">
        <v>0</v>
      </c>
    </row>
    <row r="128" spans="1:20" hidden="1">
      <c r="A128" s="416" t="s">
        <v>49</v>
      </c>
      <c r="B128" s="416"/>
      <c r="C128" s="416"/>
      <c r="D128">
        <v>0</v>
      </c>
      <c r="E128">
        <v>0</v>
      </c>
      <c r="F128">
        <v>0</v>
      </c>
      <c r="G128">
        <v>0</v>
      </c>
      <c r="H128">
        <v>0</v>
      </c>
      <c r="I128">
        <v>0</v>
      </c>
      <c r="J128">
        <v>0</v>
      </c>
      <c r="K128">
        <v>0</v>
      </c>
      <c r="L128">
        <v>0</v>
      </c>
      <c r="M128">
        <v>0</v>
      </c>
      <c r="N128">
        <v>0</v>
      </c>
      <c r="O128">
        <v>0</v>
      </c>
      <c r="P128">
        <v>0</v>
      </c>
      <c r="Q128">
        <v>0</v>
      </c>
      <c r="R128">
        <v>0</v>
      </c>
      <c r="S128">
        <v>0</v>
      </c>
      <c r="T128">
        <v>0</v>
      </c>
    </row>
    <row r="129" spans="1:20">
      <c r="A129" s="416" t="s">
        <v>250</v>
      </c>
      <c r="B129" s="416"/>
      <c r="C129" s="416"/>
    </row>
    <row r="130" spans="1:20">
      <c r="A130" s="416" t="s">
        <v>8</v>
      </c>
      <c r="B130" s="416"/>
      <c r="C130" s="416"/>
    </row>
    <row r="131" spans="1:20">
      <c r="A131" s="416" t="s">
        <v>213</v>
      </c>
      <c r="B131" s="416"/>
      <c r="C131" s="416"/>
      <c r="D131">
        <v>0</v>
      </c>
      <c r="E131">
        <v>0</v>
      </c>
      <c r="F131">
        <v>0</v>
      </c>
      <c r="G131">
        <v>0</v>
      </c>
      <c r="H131">
        <v>0</v>
      </c>
      <c r="I131">
        <v>0</v>
      </c>
      <c r="J131">
        <v>88</v>
      </c>
      <c r="K131">
        <v>88</v>
      </c>
      <c r="L131">
        <v>444000</v>
      </c>
      <c r="M131">
        <v>160000</v>
      </c>
      <c r="N131">
        <v>272000</v>
      </c>
      <c r="O131">
        <v>876000</v>
      </c>
      <c r="P131">
        <v>272000</v>
      </c>
      <c r="Q131">
        <v>272000</v>
      </c>
      <c r="R131">
        <v>272000</v>
      </c>
      <c r="S131">
        <v>816000</v>
      </c>
      <c r="T131">
        <v>3384176</v>
      </c>
    </row>
    <row r="132" spans="1:20">
      <c r="A132" s="416" t="s">
        <v>0</v>
      </c>
      <c r="B132" s="416"/>
      <c r="C132" s="416"/>
      <c r="D132">
        <v>0</v>
      </c>
      <c r="E132">
        <v>0</v>
      </c>
      <c r="F132">
        <v>0</v>
      </c>
      <c r="G132">
        <v>0</v>
      </c>
      <c r="H132">
        <v>0</v>
      </c>
      <c r="I132">
        <v>0</v>
      </c>
      <c r="J132">
        <v>0</v>
      </c>
      <c r="K132">
        <v>0</v>
      </c>
      <c r="L132">
        <v>0</v>
      </c>
      <c r="M132">
        <v>0</v>
      </c>
      <c r="N132">
        <v>0</v>
      </c>
      <c r="O132">
        <v>0</v>
      </c>
      <c r="P132">
        <v>0</v>
      </c>
      <c r="Q132">
        <v>0</v>
      </c>
      <c r="R132">
        <v>0</v>
      </c>
      <c r="S132">
        <v>0</v>
      </c>
      <c r="T132">
        <v>0</v>
      </c>
    </row>
    <row r="133" spans="1:20">
      <c r="A133" s="416" t="s">
        <v>1</v>
      </c>
      <c r="B133" s="416"/>
      <c r="C133" s="416"/>
      <c r="D133">
        <v>0</v>
      </c>
      <c r="E133">
        <v>0</v>
      </c>
      <c r="F133">
        <v>0</v>
      </c>
      <c r="G133">
        <v>0</v>
      </c>
      <c r="H133">
        <v>0</v>
      </c>
      <c r="I133">
        <v>0</v>
      </c>
      <c r="J133">
        <v>0</v>
      </c>
      <c r="K133">
        <v>0</v>
      </c>
      <c r="L133">
        <v>0</v>
      </c>
      <c r="M133">
        <v>0</v>
      </c>
      <c r="N133">
        <v>0</v>
      </c>
      <c r="O133">
        <v>0</v>
      </c>
      <c r="P133">
        <v>0</v>
      </c>
      <c r="Q133">
        <v>0</v>
      </c>
      <c r="R133">
        <v>0</v>
      </c>
      <c r="S133">
        <v>0</v>
      </c>
      <c r="T133">
        <v>0</v>
      </c>
    </row>
    <row r="134" spans="1:20">
      <c r="A134" s="416" t="s">
        <v>5</v>
      </c>
      <c r="B134" s="416"/>
      <c r="C134" s="416"/>
      <c r="D134">
        <v>0</v>
      </c>
      <c r="E134">
        <v>0</v>
      </c>
      <c r="F134">
        <v>0</v>
      </c>
      <c r="G134">
        <v>0</v>
      </c>
      <c r="H134">
        <v>0</v>
      </c>
      <c r="I134">
        <v>0</v>
      </c>
      <c r="J134">
        <v>0</v>
      </c>
      <c r="K134">
        <v>0</v>
      </c>
      <c r="L134">
        <v>0</v>
      </c>
      <c r="M134">
        <v>0</v>
      </c>
      <c r="N134">
        <v>0</v>
      </c>
      <c r="O134">
        <v>0</v>
      </c>
      <c r="P134">
        <v>0</v>
      </c>
      <c r="Q134">
        <v>0</v>
      </c>
      <c r="R134">
        <v>0</v>
      </c>
      <c r="S134">
        <v>0</v>
      </c>
      <c r="T134">
        <v>0</v>
      </c>
    </row>
    <row r="135" spans="1:20">
      <c r="A135" s="416" t="s">
        <v>6</v>
      </c>
      <c r="B135" s="416"/>
      <c r="C135" s="416"/>
      <c r="D135">
        <v>0</v>
      </c>
      <c r="E135">
        <v>0</v>
      </c>
      <c r="F135">
        <v>0</v>
      </c>
      <c r="G135">
        <v>0</v>
      </c>
      <c r="H135">
        <v>0</v>
      </c>
      <c r="I135">
        <v>0</v>
      </c>
      <c r="J135">
        <v>0</v>
      </c>
      <c r="K135">
        <v>0</v>
      </c>
      <c r="L135">
        <v>0</v>
      </c>
      <c r="M135">
        <v>0</v>
      </c>
      <c r="N135">
        <v>0</v>
      </c>
      <c r="O135">
        <v>0</v>
      </c>
      <c r="P135">
        <v>0</v>
      </c>
      <c r="Q135">
        <v>0</v>
      </c>
      <c r="R135">
        <v>0</v>
      </c>
      <c r="S135">
        <v>0</v>
      </c>
      <c r="T135">
        <v>0</v>
      </c>
    </row>
    <row r="136" spans="1:20" hidden="1">
      <c r="A136" s="416" t="s">
        <v>48</v>
      </c>
      <c r="B136" s="416"/>
      <c r="C136" s="416"/>
      <c r="D136">
        <v>0</v>
      </c>
      <c r="E136">
        <v>0</v>
      </c>
      <c r="F136">
        <v>0</v>
      </c>
      <c r="G136">
        <v>0</v>
      </c>
      <c r="H136">
        <v>0</v>
      </c>
      <c r="I136">
        <v>0</v>
      </c>
      <c r="J136">
        <v>88</v>
      </c>
      <c r="K136">
        <v>88</v>
      </c>
      <c r="L136">
        <v>444000</v>
      </c>
      <c r="M136">
        <v>160000</v>
      </c>
      <c r="N136">
        <v>272000</v>
      </c>
      <c r="O136">
        <v>876000</v>
      </c>
      <c r="P136">
        <v>272000</v>
      </c>
      <c r="Q136">
        <v>272000</v>
      </c>
      <c r="R136">
        <v>272000</v>
      </c>
      <c r="S136">
        <v>816000</v>
      </c>
      <c r="T136">
        <v>3384176</v>
      </c>
    </row>
    <row r="137" spans="1:20">
      <c r="A137" s="416" t="s">
        <v>7</v>
      </c>
      <c r="B137" s="416"/>
      <c r="C137" s="416"/>
    </row>
    <row r="138" spans="1:20">
      <c r="A138" s="416" t="s">
        <v>2</v>
      </c>
      <c r="B138" s="416"/>
      <c r="C138" s="416"/>
      <c r="D138">
        <v>0</v>
      </c>
      <c r="E138">
        <v>0</v>
      </c>
      <c r="F138">
        <v>0</v>
      </c>
      <c r="G138">
        <v>0</v>
      </c>
      <c r="H138">
        <v>0</v>
      </c>
      <c r="I138">
        <v>0</v>
      </c>
      <c r="J138">
        <v>45000</v>
      </c>
      <c r="K138">
        <v>45000</v>
      </c>
      <c r="L138">
        <v>45000</v>
      </c>
      <c r="M138">
        <v>170340</v>
      </c>
      <c r="N138">
        <v>164662</v>
      </c>
      <c r="O138">
        <v>380002</v>
      </c>
      <c r="P138">
        <v>164662</v>
      </c>
      <c r="Q138">
        <v>164662</v>
      </c>
      <c r="R138">
        <v>164662</v>
      </c>
      <c r="S138">
        <v>493986</v>
      </c>
      <c r="T138">
        <v>1837976</v>
      </c>
    </row>
    <row r="139" spans="1:20">
      <c r="A139" s="416" t="s">
        <v>28</v>
      </c>
      <c r="B139" s="416"/>
      <c r="C139" s="416"/>
      <c r="D139">
        <v>0</v>
      </c>
      <c r="E139">
        <v>0</v>
      </c>
      <c r="F139">
        <v>0</v>
      </c>
      <c r="G139">
        <v>0</v>
      </c>
      <c r="H139">
        <v>0</v>
      </c>
      <c r="I139">
        <v>0</v>
      </c>
      <c r="J139">
        <v>0</v>
      </c>
      <c r="K139">
        <v>0</v>
      </c>
      <c r="L139">
        <v>0</v>
      </c>
      <c r="M139">
        <v>0</v>
      </c>
      <c r="N139">
        <v>0</v>
      </c>
      <c r="O139">
        <v>0</v>
      </c>
      <c r="P139">
        <v>0</v>
      </c>
      <c r="Q139">
        <v>0</v>
      </c>
      <c r="R139">
        <v>0</v>
      </c>
      <c r="S139">
        <v>0</v>
      </c>
      <c r="T139">
        <v>0</v>
      </c>
    </row>
    <row r="140" spans="1:20">
      <c r="A140" s="416" t="s">
        <v>3</v>
      </c>
      <c r="B140" s="416"/>
      <c r="C140" s="416"/>
      <c r="D140">
        <v>0</v>
      </c>
      <c r="E140">
        <v>0</v>
      </c>
      <c r="F140">
        <v>0</v>
      </c>
      <c r="G140">
        <v>0</v>
      </c>
      <c r="H140">
        <v>0</v>
      </c>
      <c r="I140">
        <v>0</v>
      </c>
      <c r="J140">
        <v>0</v>
      </c>
      <c r="K140">
        <v>0</v>
      </c>
      <c r="L140">
        <v>0</v>
      </c>
      <c r="M140">
        <v>0</v>
      </c>
      <c r="N140">
        <v>0</v>
      </c>
      <c r="O140">
        <v>0</v>
      </c>
      <c r="P140">
        <v>0</v>
      </c>
      <c r="Q140">
        <v>0</v>
      </c>
      <c r="R140">
        <v>0</v>
      </c>
      <c r="S140">
        <v>0</v>
      </c>
      <c r="T140">
        <v>0</v>
      </c>
    </row>
    <row r="141" spans="1:20">
      <c r="A141" s="416" t="s">
        <v>4</v>
      </c>
      <c r="B141" s="416"/>
      <c r="C141" s="416"/>
      <c r="D141">
        <v>0</v>
      </c>
      <c r="E141">
        <v>0</v>
      </c>
      <c r="F141">
        <v>0</v>
      </c>
      <c r="G141">
        <v>0</v>
      </c>
      <c r="H141">
        <v>0</v>
      </c>
      <c r="I141">
        <v>0</v>
      </c>
      <c r="J141">
        <v>0</v>
      </c>
      <c r="K141">
        <v>0</v>
      </c>
      <c r="L141">
        <v>0</v>
      </c>
      <c r="M141">
        <v>0</v>
      </c>
      <c r="N141">
        <v>0</v>
      </c>
      <c r="O141">
        <v>0</v>
      </c>
      <c r="P141">
        <v>0</v>
      </c>
      <c r="Q141">
        <v>0</v>
      </c>
      <c r="R141">
        <v>0</v>
      </c>
      <c r="S141">
        <v>0</v>
      </c>
      <c r="T141">
        <v>0</v>
      </c>
    </row>
    <row r="142" spans="1:20" hidden="1">
      <c r="A142" s="416" t="s">
        <v>49</v>
      </c>
      <c r="B142" s="416"/>
      <c r="C142" s="416"/>
      <c r="D142">
        <v>0</v>
      </c>
      <c r="E142">
        <v>0</v>
      </c>
      <c r="F142">
        <v>0</v>
      </c>
      <c r="G142">
        <v>0</v>
      </c>
      <c r="H142">
        <v>0</v>
      </c>
      <c r="I142">
        <v>0</v>
      </c>
      <c r="J142">
        <v>45000</v>
      </c>
      <c r="K142">
        <v>45000</v>
      </c>
      <c r="L142">
        <v>45000</v>
      </c>
      <c r="M142">
        <v>170340</v>
      </c>
      <c r="N142">
        <v>164662</v>
      </c>
      <c r="O142">
        <v>380002</v>
      </c>
      <c r="P142">
        <v>164662</v>
      </c>
      <c r="Q142">
        <v>164662</v>
      </c>
      <c r="R142">
        <v>164662</v>
      </c>
      <c r="S142">
        <v>493986</v>
      </c>
      <c r="T142">
        <v>1837976</v>
      </c>
    </row>
    <row r="143" spans="1:20">
      <c r="A143" s="416" t="s">
        <v>251</v>
      </c>
      <c r="B143" s="416"/>
      <c r="C143" s="416"/>
    </row>
    <row r="144" spans="1:20">
      <c r="A144" s="416" t="s">
        <v>8</v>
      </c>
      <c r="B144" s="416"/>
      <c r="C144" s="416"/>
    </row>
    <row r="145" spans="1:20">
      <c r="A145" s="416" t="s">
        <v>213</v>
      </c>
      <c r="B145" s="416"/>
      <c r="C145" s="416"/>
      <c r="D145">
        <v>0</v>
      </c>
      <c r="E145">
        <v>0</v>
      </c>
      <c r="F145">
        <v>0</v>
      </c>
      <c r="G145">
        <v>0</v>
      </c>
      <c r="H145">
        <v>0</v>
      </c>
      <c r="I145">
        <v>0</v>
      </c>
      <c r="J145">
        <v>8500</v>
      </c>
      <c r="K145">
        <v>8500</v>
      </c>
      <c r="L145">
        <v>8000</v>
      </c>
      <c r="M145">
        <v>16000</v>
      </c>
      <c r="N145">
        <v>64000</v>
      </c>
      <c r="O145">
        <v>88000</v>
      </c>
      <c r="P145">
        <v>64000</v>
      </c>
      <c r="Q145">
        <v>64000</v>
      </c>
      <c r="R145">
        <v>64000</v>
      </c>
      <c r="S145">
        <v>192000</v>
      </c>
      <c r="T145">
        <v>577000</v>
      </c>
    </row>
    <row r="146" spans="1:20">
      <c r="A146" s="416" t="s">
        <v>0</v>
      </c>
      <c r="B146" s="416"/>
      <c r="C146" s="416"/>
      <c r="D146">
        <v>0</v>
      </c>
      <c r="E146">
        <v>0</v>
      </c>
      <c r="F146">
        <v>0</v>
      </c>
      <c r="G146">
        <v>0</v>
      </c>
      <c r="H146">
        <v>0</v>
      </c>
      <c r="I146">
        <v>0</v>
      </c>
      <c r="J146">
        <v>0</v>
      </c>
      <c r="K146">
        <v>0</v>
      </c>
      <c r="L146">
        <v>0</v>
      </c>
      <c r="M146">
        <v>8000</v>
      </c>
      <c r="N146">
        <v>0</v>
      </c>
      <c r="O146">
        <v>8000</v>
      </c>
      <c r="P146">
        <v>0</v>
      </c>
      <c r="Q146">
        <v>0</v>
      </c>
      <c r="R146">
        <v>0</v>
      </c>
      <c r="S146">
        <v>0</v>
      </c>
      <c r="T146">
        <v>16000</v>
      </c>
    </row>
    <row r="147" spans="1:20">
      <c r="A147" s="416" t="s">
        <v>1</v>
      </c>
      <c r="B147" s="416"/>
      <c r="C147" s="416"/>
      <c r="D147">
        <v>0</v>
      </c>
      <c r="E147">
        <v>0</v>
      </c>
      <c r="F147">
        <v>0</v>
      </c>
      <c r="G147">
        <v>0</v>
      </c>
      <c r="H147">
        <v>0</v>
      </c>
      <c r="I147">
        <v>0</v>
      </c>
      <c r="J147">
        <v>0</v>
      </c>
      <c r="K147">
        <v>0</v>
      </c>
      <c r="L147">
        <v>0</v>
      </c>
      <c r="M147">
        <v>0</v>
      </c>
      <c r="N147">
        <v>2000</v>
      </c>
      <c r="O147">
        <v>2000</v>
      </c>
      <c r="P147">
        <v>2000</v>
      </c>
      <c r="Q147">
        <v>2000</v>
      </c>
      <c r="R147">
        <v>2000</v>
      </c>
      <c r="S147">
        <v>6000</v>
      </c>
      <c r="T147">
        <v>16000</v>
      </c>
    </row>
    <row r="148" spans="1:20">
      <c r="A148" s="416" t="s">
        <v>5</v>
      </c>
      <c r="B148" s="416"/>
      <c r="C148" s="416"/>
      <c r="D148">
        <v>0</v>
      </c>
      <c r="E148">
        <v>0</v>
      </c>
      <c r="F148">
        <v>0</v>
      </c>
      <c r="G148">
        <v>0</v>
      </c>
      <c r="H148">
        <v>0</v>
      </c>
      <c r="I148">
        <v>0</v>
      </c>
      <c r="J148">
        <v>0</v>
      </c>
      <c r="K148">
        <v>0</v>
      </c>
      <c r="L148">
        <v>0</v>
      </c>
      <c r="M148">
        <v>0</v>
      </c>
      <c r="N148">
        <v>0</v>
      </c>
      <c r="O148">
        <v>0</v>
      </c>
      <c r="P148">
        <v>0</v>
      </c>
      <c r="Q148">
        <v>0</v>
      </c>
      <c r="R148">
        <v>0</v>
      </c>
      <c r="S148">
        <v>0</v>
      </c>
      <c r="T148">
        <v>0</v>
      </c>
    </row>
    <row r="149" spans="1:20">
      <c r="A149" s="416" t="s">
        <v>6</v>
      </c>
      <c r="B149" s="416"/>
      <c r="C149" s="416"/>
      <c r="D149">
        <v>0</v>
      </c>
      <c r="E149">
        <v>0</v>
      </c>
      <c r="F149">
        <v>0</v>
      </c>
      <c r="G149">
        <v>0</v>
      </c>
      <c r="H149">
        <v>0</v>
      </c>
      <c r="I149">
        <v>0</v>
      </c>
      <c r="J149">
        <v>0</v>
      </c>
      <c r="K149">
        <v>0</v>
      </c>
      <c r="L149">
        <v>0</v>
      </c>
      <c r="M149">
        <v>0</v>
      </c>
      <c r="N149">
        <v>0</v>
      </c>
      <c r="O149">
        <v>0</v>
      </c>
      <c r="P149">
        <v>0</v>
      </c>
      <c r="Q149">
        <v>0</v>
      </c>
      <c r="R149">
        <v>0</v>
      </c>
      <c r="S149">
        <v>0</v>
      </c>
      <c r="T149">
        <v>0</v>
      </c>
    </row>
    <row r="150" spans="1:20" hidden="1">
      <c r="A150" s="416" t="s">
        <v>48</v>
      </c>
      <c r="B150" s="416"/>
      <c r="C150" s="416"/>
      <c r="D150">
        <v>0</v>
      </c>
      <c r="E150">
        <v>0</v>
      </c>
      <c r="F150">
        <v>0</v>
      </c>
      <c r="G150">
        <v>0</v>
      </c>
      <c r="H150">
        <v>0</v>
      </c>
      <c r="I150">
        <v>0</v>
      </c>
      <c r="J150">
        <v>0</v>
      </c>
      <c r="K150">
        <v>8500</v>
      </c>
      <c r="L150">
        <v>8000</v>
      </c>
      <c r="M150">
        <v>24000</v>
      </c>
      <c r="N150">
        <v>66000</v>
      </c>
      <c r="O150">
        <v>98000</v>
      </c>
      <c r="P150">
        <v>66000</v>
      </c>
      <c r="Q150">
        <v>66000</v>
      </c>
      <c r="R150">
        <v>66000</v>
      </c>
      <c r="S150">
        <v>198000</v>
      </c>
      <c r="T150">
        <v>600500</v>
      </c>
    </row>
    <row r="151" spans="1:20">
      <c r="A151" s="416" t="s">
        <v>7</v>
      </c>
      <c r="B151" s="416"/>
      <c r="C151" s="416"/>
    </row>
    <row r="152" spans="1:20">
      <c r="A152" s="416" t="s">
        <v>2</v>
      </c>
      <c r="B152" s="416"/>
      <c r="C152" s="416"/>
      <c r="D152">
        <v>0</v>
      </c>
      <c r="E152">
        <v>0</v>
      </c>
      <c r="F152">
        <v>0</v>
      </c>
      <c r="G152">
        <v>0</v>
      </c>
      <c r="H152">
        <v>0</v>
      </c>
      <c r="I152">
        <v>0</v>
      </c>
      <c r="J152">
        <v>168000</v>
      </c>
      <c r="K152">
        <v>168000</v>
      </c>
      <c r="L152">
        <v>168000</v>
      </c>
      <c r="M152">
        <v>0</v>
      </c>
      <c r="N152">
        <v>168000</v>
      </c>
      <c r="O152">
        <v>336000</v>
      </c>
      <c r="P152">
        <v>168000</v>
      </c>
      <c r="Q152">
        <v>163000</v>
      </c>
      <c r="R152">
        <v>168000</v>
      </c>
      <c r="S152">
        <v>499000</v>
      </c>
      <c r="T152">
        <v>2006000</v>
      </c>
    </row>
    <row r="153" spans="1:20">
      <c r="A153" s="416" t="s">
        <v>28</v>
      </c>
      <c r="B153" s="416"/>
      <c r="C153" s="416"/>
      <c r="D153">
        <v>0</v>
      </c>
      <c r="E153">
        <v>0</v>
      </c>
      <c r="F153">
        <v>0</v>
      </c>
      <c r="G153">
        <v>0</v>
      </c>
      <c r="H153">
        <v>0</v>
      </c>
      <c r="I153">
        <v>0</v>
      </c>
      <c r="J153">
        <v>0</v>
      </c>
      <c r="K153">
        <v>0</v>
      </c>
      <c r="L153">
        <v>0</v>
      </c>
      <c r="M153">
        <v>0</v>
      </c>
      <c r="N153">
        <v>0</v>
      </c>
      <c r="O153">
        <v>0</v>
      </c>
      <c r="P153">
        <v>0</v>
      </c>
      <c r="Q153">
        <v>0</v>
      </c>
      <c r="R153">
        <v>0</v>
      </c>
      <c r="S153">
        <v>0</v>
      </c>
      <c r="T153">
        <v>0</v>
      </c>
    </row>
    <row r="154" spans="1:20">
      <c r="A154" s="416" t="s">
        <v>3</v>
      </c>
      <c r="B154" s="416"/>
      <c r="C154" s="416"/>
      <c r="D154">
        <v>0</v>
      </c>
      <c r="E154">
        <v>0</v>
      </c>
      <c r="F154">
        <v>0</v>
      </c>
      <c r="G154">
        <v>0</v>
      </c>
      <c r="H154">
        <v>0</v>
      </c>
      <c r="I154">
        <v>0</v>
      </c>
      <c r="J154">
        <v>0</v>
      </c>
      <c r="K154">
        <v>0</v>
      </c>
      <c r="L154">
        <v>0</v>
      </c>
      <c r="M154">
        <v>0</v>
      </c>
      <c r="N154">
        <v>0</v>
      </c>
      <c r="O154">
        <v>0</v>
      </c>
      <c r="P154">
        <v>0</v>
      </c>
      <c r="Q154">
        <v>0</v>
      </c>
      <c r="R154">
        <v>0</v>
      </c>
      <c r="S154">
        <v>0</v>
      </c>
      <c r="T154">
        <v>0</v>
      </c>
    </row>
    <row r="155" spans="1:20">
      <c r="A155" s="416" t="s">
        <v>4</v>
      </c>
      <c r="B155" s="416"/>
      <c r="C155" s="416"/>
      <c r="D155">
        <v>0</v>
      </c>
      <c r="E155">
        <v>0</v>
      </c>
      <c r="F155">
        <v>0</v>
      </c>
      <c r="G155">
        <v>0</v>
      </c>
      <c r="H155">
        <v>0</v>
      </c>
      <c r="I155">
        <v>0</v>
      </c>
      <c r="J155">
        <v>0</v>
      </c>
      <c r="K155">
        <v>0</v>
      </c>
      <c r="L155">
        <v>0</v>
      </c>
      <c r="M155">
        <v>0</v>
      </c>
      <c r="N155">
        <v>0</v>
      </c>
      <c r="O155">
        <v>0</v>
      </c>
      <c r="P155">
        <v>0</v>
      </c>
      <c r="Q155">
        <v>0</v>
      </c>
      <c r="R155">
        <v>0</v>
      </c>
      <c r="S155">
        <v>0</v>
      </c>
      <c r="T155">
        <v>0</v>
      </c>
    </row>
    <row r="156" spans="1:20" hidden="1">
      <c r="A156" s="416" t="s">
        <v>49</v>
      </c>
      <c r="B156" s="416"/>
      <c r="C156" s="416" t="s">
        <v>251</v>
      </c>
      <c r="D156">
        <v>0</v>
      </c>
      <c r="E156">
        <v>0</v>
      </c>
      <c r="F156">
        <v>0</v>
      </c>
      <c r="G156">
        <v>0</v>
      </c>
      <c r="H156">
        <v>0</v>
      </c>
      <c r="I156">
        <v>0</v>
      </c>
      <c r="J156">
        <v>0</v>
      </c>
      <c r="K156">
        <v>168000</v>
      </c>
      <c r="L156">
        <v>168000</v>
      </c>
      <c r="M156">
        <v>0</v>
      </c>
      <c r="N156">
        <v>168000</v>
      </c>
      <c r="O156">
        <v>336000</v>
      </c>
      <c r="P156">
        <v>168000</v>
      </c>
      <c r="Q156">
        <v>163000</v>
      </c>
      <c r="R156">
        <v>168000</v>
      </c>
      <c r="S156">
        <v>499000</v>
      </c>
      <c r="T156">
        <v>1838000</v>
      </c>
    </row>
  </sheetData>
  <phoneticPr fontId="3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637B-CA5E-4036-8ED4-D590A942D9A9}">
  <sheetPr>
    <tabColor theme="9"/>
  </sheetPr>
  <dimension ref="B2:S159"/>
  <sheetViews>
    <sheetView topLeftCell="A94" zoomScale="85" zoomScaleNormal="85" workbookViewId="0">
      <selection activeCell="D156" sqref="D156"/>
    </sheetView>
  </sheetViews>
  <sheetFormatPr defaultRowHeight="14.5"/>
  <cols>
    <col min="2" max="2" width="36.7265625" customWidth="1"/>
    <col min="3" max="9" width="11.54296875" customWidth="1"/>
    <col min="10" max="10" width="12.1796875" customWidth="1"/>
    <col min="11" max="13" width="11.90625" customWidth="1"/>
    <col min="14" max="14" width="12.08984375" customWidth="1"/>
    <col min="15" max="19" width="11.90625" customWidth="1"/>
  </cols>
  <sheetData>
    <row r="2" spans="2:19">
      <c r="B2" s="271" t="s">
        <v>26</v>
      </c>
      <c r="C2" s="271"/>
      <c r="D2" s="271"/>
      <c r="E2" s="271"/>
      <c r="F2" s="271"/>
      <c r="G2" s="271"/>
      <c r="H2" s="271"/>
      <c r="I2" s="271"/>
      <c r="J2" s="271"/>
      <c r="K2" s="271"/>
      <c r="L2" s="271"/>
      <c r="M2" s="271"/>
      <c r="N2" s="271"/>
      <c r="O2" s="271"/>
      <c r="P2" s="271"/>
      <c r="Q2" s="271"/>
      <c r="R2" s="271"/>
      <c r="S2" s="271"/>
    </row>
    <row r="3" spans="2:19" ht="18.75" customHeight="1">
      <c r="B3" s="271"/>
      <c r="C3" s="271"/>
      <c r="D3" s="271"/>
      <c r="E3" s="271"/>
      <c r="F3" s="271"/>
      <c r="G3" s="271"/>
      <c r="H3" s="271"/>
      <c r="I3" s="271"/>
      <c r="J3" s="271"/>
      <c r="K3" s="271"/>
      <c r="L3" s="271"/>
      <c r="M3" s="271"/>
      <c r="N3" s="271"/>
      <c r="O3" s="271"/>
      <c r="P3" s="271"/>
      <c r="Q3" s="271"/>
      <c r="R3" s="271"/>
      <c r="S3" s="271"/>
    </row>
    <row r="4" spans="2:19">
      <c r="B4" t="s">
        <v>254</v>
      </c>
      <c r="C4" s="81" t="s">
        <v>255</v>
      </c>
      <c r="D4" s="81" t="s">
        <v>256</v>
      </c>
      <c r="E4" s="81" t="s">
        <v>257</v>
      </c>
      <c r="F4" s="77" t="s">
        <v>258</v>
      </c>
      <c r="G4" s="81" t="s">
        <v>259</v>
      </c>
      <c r="H4" s="81" t="s">
        <v>260</v>
      </c>
      <c r="I4" s="81" t="s">
        <v>261</v>
      </c>
      <c r="J4" s="77" t="s">
        <v>262</v>
      </c>
      <c r="K4" s="81" t="s">
        <v>263</v>
      </c>
      <c r="L4" s="81" t="s">
        <v>264</v>
      </c>
      <c r="M4" s="81" t="s">
        <v>265</v>
      </c>
      <c r="N4" s="77" t="s">
        <v>266</v>
      </c>
      <c r="O4" s="81" t="s">
        <v>267</v>
      </c>
      <c r="P4" s="81" t="s">
        <v>268</v>
      </c>
      <c r="Q4" s="81" t="s">
        <v>269</v>
      </c>
      <c r="R4" s="77" t="s">
        <v>270</v>
      </c>
      <c r="S4" s="81" t="s">
        <v>271</v>
      </c>
    </row>
    <row r="5" spans="2:19">
      <c r="C5" s="81" t="s">
        <v>9</v>
      </c>
      <c r="D5" s="81" t="s">
        <v>10</v>
      </c>
      <c r="E5" s="81" t="s">
        <v>11</v>
      </c>
      <c r="F5" s="77" t="s">
        <v>23</v>
      </c>
      <c r="G5" s="81" t="s">
        <v>12</v>
      </c>
      <c r="H5" s="81" t="s">
        <v>13</v>
      </c>
      <c r="I5" s="81" t="s">
        <v>14</v>
      </c>
      <c r="J5" s="77" t="s">
        <v>24</v>
      </c>
      <c r="K5" s="81" t="s">
        <v>15</v>
      </c>
      <c r="L5" s="81" t="s">
        <v>16</v>
      </c>
      <c r="M5" s="81" t="s">
        <v>17</v>
      </c>
      <c r="N5" s="77" t="s">
        <v>25</v>
      </c>
      <c r="O5" s="81" t="s">
        <v>18</v>
      </c>
      <c r="P5" s="81" t="s">
        <v>19</v>
      </c>
      <c r="Q5" s="81" t="s">
        <v>20</v>
      </c>
      <c r="R5" s="77" t="s">
        <v>21</v>
      </c>
      <c r="S5" s="81" t="s">
        <v>22</v>
      </c>
    </row>
    <row r="6" spans="2:19" ht="15" thickBot="1">
      <c r="B6" s="234" t="s">
        <v>241</v>
      </c>
      <c r="C6" s="234"/>
      <c r="D6" s="234"/>
      <c r="E6" s="234"/>
      <c r="F6" s="234"/>
      <c r="G6" s="234"/>
      <c r="H6" s="234"/>
      <c r="I6" s="234"/>
      <c r="J6" s="234"/>
      <c r="K6" s="234"/>
      <c r="L6" s="234"/>
      <c r="M6" s="234"/>
      <c r="N6" s="234"/>
      <c r="O6" s="234"/>
      <c r="P6" s="234"/>
      <c r="Q6" s="234"/>
      <c r="R6" s="234"/>
      <c r="S6" s="234"/>
    </row>
    <row r="7" spans="2:19" ht="15.5">
      <c r="B7" s="52" t="s">
        <v>8</v>
      </c>
      <c r="C7" s="231"/>
      <c r="D7" s="232"/>
      <c r="E7" s="232"/>
      <c r="F7" s="232"/>
      <c r="G7" s="232"/>
      <c r="H7" s="232"/>
      <c r="I7" s="232"/>
      <c r="J7" s="232"/>
      <c r="K7" s="232"/>
      <c r="L7" s="232"/>
      <c r="M7" s="232"/>
      <c r="N7" s="232"/>
      <c r="O7" s="232"/>
      <c r="P7" s="232"/>
      <c r="Q7" s="232"/>
      <c r="R7" s="232"/>
      <c r="S7" s="233"/>
    </row>
    <row r="8" spans="2:19">
      <c r="B8" s="19" t="s">
        <v>213</v>
      </c>
      <c r="C8" s="32">
        <v>1000</v>
      </c>
      <c r="D8" s="65">
        <v>0</v>
      </c>
      <c r="E8" s="68">
        <v>4000</v>
      </c>
      <c r="F8" s="66">
        <f t="shared" ref="F8:F13" si="0">SUM(C8:E8)</f>
        <v>5000</v>
      </c>
      <c r="G8" s="65">
        <v>2000</v>
      </c>
      <c r="H8" s="65">
        <v>4000</v>
      </c>
      <c r="I8" s="65">
        <v>7500</v>
      </c>
      <c r="J8" s="66">
        <f t="shared" ref="J8:J13" si="1">SUM(G8:I8)</f>
        <v>13500</v>
      </c>
      <c r="K8" s="65">
        <v>7500</v>
      </c>
      <c r="L8" s="65">
        <v>3500</v>
      </c>
      <c r="M8" s="65">
        <v>3500</v>
      </c>
      <c r="N8" s="66">
        <f t="shared" ref="N8:N13" si="2">SUM(K8:M8)</f>
        <v>14500</v>
      </c>
      <c r="O8" s="65">
        <v>10970</v>
      </c>
      <c r="P8" s="65">
        <v>6590</v>
      </c>
      <c r="Q8" s="72">
        <v>1102</v>
      </c>
      <c r="R8" s="66">
        <f>SUM(O8:Q8)</f>
        <v>18662</v>
      </c>
      <c r="S8" s="218">
        <f>SUM(R8,N8,J8,F8)</f>
        <v>51662</v>
      </c>
    </row>
    <row r="9" spans="2:19">
      <c r="B9" s="19" t="s">
        <v>0</v>
      </c>
      <c r="C9" s="94">
        <v>15000</v>
      </c>
      <c r="D9" s="65">
        <v>3300</v>
      </c>
      <c r="E9" s="94">
        <v>0</v>
      </c>
      <c r="F9" s="66">
        <f t="shared" si="0"/>
        <v>18300</v>
      </c>
      <c r="G9" s="65">
        <v>3000</v>
      </c>
      <c r="H9" s="65">
        <v>7100</v>
      </c>
      <c r="I9" s="65">
        <v>1260</v>
      </c>
      <c r="J9" s="66">
        <f t="shared" si="1"/>
        <v>11360</v>
      </c>
      <c r="K9" s="65">
        <v>6890</v>
      </c>
      <c r="L9" s="65">
        <v>23200</v>
      </c>
      <c r="M9" s="65">
        <v>23200</v>
      </c>
      <c r="N9" s="66">
        <f t="shared" si="2"/>
        <v>53290</v>
      </c>
      <c r="O9" s="65">
        <v>0</v>
      </c>
      <c r="P9" s="65">
        <v>1200</v>
      </c>
      <c r="Q9" s="65">
        <v>2270</v>
      </c>
      <c r="R9" s="66">
        <f t="shared" ref="R9:R13" si="3">SUM(O9:Q9)</f>
        <v>3470</v>
      </c>
      <c r="S9" s="218">
        <f t="shared" ref="S9:S13" si="4">SUM(R9,N9,J9,F9)</f>
        <v>86420</v>
      </c>
    </row>
    <row r="10" spans="2:19">
      <c r="B10" s="19" t="s">
        <v>1</v>
      </c>
      <c r="C10" s="65">
        <v>1000</v>
      </c>
      <c r="D10" s="65">
        <v>0</v>
      </c>
      <c r="E10" s="65">
        <v>1000</v>
      </c>
      <c r="F10" s="66">
        <f t="shared" si="0"/>
        <v>2000</v>
      </c>
      <c r="G10" s="65">
        <v>1100</v>
      </c>
      <c r="H10" s="65">
        <v>700</v>
      </c>
      <c r="I10" s="65">
        <v>0</v>
      </c>
      <c r="J10" s="66">
        <f t="shared" si="1"/>
        <v>1800</v>
      </c>
      <c r="K10" s="65">
        <v>9100</v>
      </c>
      <c r="L10" s="65">
        <v>0</v>
      </c>
      <c r="M10" s="65">
        <v>0</v>
      </c>
      <c r="N10" s="66">
        <f t="shared" si="2"/>
        <v>9100</v>
      </c>
      <c r="O10" s="65">
        <v>0</v>
      </c>
      <c r="P10" s="65">
        <v>700</v>
      </c>
      <c r="Q10" s="65">
        <v>1085</v>
      </c>
      <c r="R10" s="66">
        <f t="shared" si="3"/>
        <v>1785</v>
      </c>
      <c r="S10" s="218">
        <f t="shared" si="4"/>
        <v>14685</v>
      </c>
    </row>
    <row r="11" spans="2:19">
      <c r="B11" s="19" t="s">
        <v>5</v>
      </c>
      <c r="C11" s="65">
        <v>0</v>
      </c>
      <c r="D11" s="65">
        <v>0</v>
      </c>
      <c r="E11" s="65">
        <v>0</v>
      </c>
      <c r="F11" s="66">
        <f t="shared" si="0"/>
        <v>0</v>
      </c>
      <c r="G11" s="65">
        <v>3000</v>
      </c>
      <c r="H11" s="65">
        <v>0</v>
      </c>
      <c r="I11" s="65">
        <v>0</v>
      </c>
      <c r="J11" s="66">
        <f t="shared" si="1"/>
        <v>3000</v>
      </c>
      <c r="K11" s="65">
        <v>0</v>
      </c>
      <c r="L11" s="65">
        <v>0</v>
      </c>
      <c r="M11" s="65">
        <v>0</v>
      </c>
      <c r="N11" s="66">
        <f t="shared" si="2"/>
        <v>0</v>
      </c>
      <c r="O11" s="65">
        <v>0</v>
      </c>
      <c r="P11" s="65">
        <v>0</v>
      </c>
      <c r="Q11" s="65">
        <v>0</v>
      </c>
      <c r="R11" s="66">
        <f t="shared" si="3"/>
        <v>0</v>
      </c>
      <c r="S11" s="218">
        <f t="shared" si="4"/>
        <v>3000</v>
      </c>
    </row>
    <row r="12" spans="2:19">
      <c r="B12" s="19" t="s">
        <v>6</v>
      </c>
      <c r="C12" s="65">
        <v>0</v>
      </c>
      <c r="D12" s="65">
        <v>0</v>
      </c>
      <c r="E12" s="65">
        <v>0</v>
      </c>
      <c r="F12" s="66">
        <f t="shared" si="0"/>
        <v>0</v>
      </c>
      <c r="G12" s="65">
        <v>0</v>
      </c>
      <c r="H12" s="65">
        <v>0</v>
      </c>
      <c r="I12" s="65">
        <v>0</v>
      </c>
      <c r="J12" s="66">
        <f t="shared" si="1"/>
        <v>0</v>
      </c>
      <c r="K12" s="65">
        <v>0</v>
      </c>
      <c r="L12" s="65">
        <v>0</v>
      </c>
      <c r="M12" s="65">
        <v>0</v>
      </c>
      <c r="N12" s="66">
        <f t="shared" si="2"/>
        <v>0</v>
      </c>
      <c r="O12" s="65">
        <v>0</v>
      </c>
      <c r="P12" s="65">
        <v>0</v>
      </c>
      <c r="Q12" s="65">
        <v>0</v>
      </c>
      <c r="R12" s="66">
        <f t="shared" si="3"/>
        <v>0</v>
      </c>
      <c r="S12" s="218">
        <f t="shared" si="4"/>
        <v>0</v>
      </c>
    </row>
    <row r="13" spans="2:19">
      <c r="B13" s="20" t="s">
        <v>48</v>
      </c>
      <c r="C13" s="65">
        <v>17000</v>
      </c>
      <c r="D13" s="65">
        <v>3300</v>
      </c>
      <c r="E13" s="65">
        <v>5000</v>
      </c>
      <c r="F13" s="109">
        <f t="shared" si="0"/>
        <v>25300</v>
      </c>
      <c r="G13" s="65">
        <v>9100</v>
      </c>
      <c r="H13" s="65">
        <v>11800</v>
      </c>
      <c r="I13" s="65">
        <v>8760</v>
      </c>
      <c r="J13" s="109">
        <f t="shared" si="1"/>
        <v>29660</v>
      </c>
      <c r="K13" s="72">
        <f>SUM(K8:K12)</f>
        <v>23490</v>
      </c>
      <c r="L13" s="72">
        <f>SUM(L8:L12)</f>
        <v>26700</v>
      </c>
      <c r="M13" s="72">
        <f>SUM(M8:M12)</f>
        <v>26700</v>
      </c>
      <c r="N13" s="109">
        <f t="shared" si="2"/>
        <v>76890</v>
      </c>
      <c r="O13" s="72">
        <f>SUM(O8:O12)</f>
        <v>10970</v>
      </c>
      <c r="P13" s="65">
        <f>SUM(P8:P12)</f>
        <v>8490</v>
      </c>
      <c r="Q13" s="72">
        <f>SUM(Q8:Q12)</f>
        <v>4457</v>
      </c>
      <c r="R13" s="110">
        <f t="shared" si="3"/>
        <v>23917</v>
      </c>
      <c r="S13" s="219">
        <f t="shared" si="4"/>
        <v>155767</v>
      </c>
    </row>
    <row r="14" spans="2:19" ht="15.5">
      <c r="B14" s="50" t="s">
        <v>7</v>
      </c>
      <c r="C14" s="235"/>
      <c r="D14" s="236"/>
      <c r="E14" s="236"/>
      <c r="F14" s="236"/>
      <c r="G14" s="236"/>
      <c r="H14" s="236"/>
      <c r="I14" s="236"/>
      <c r="J14" s="236"/>
      <c r="K14" s="236"/>
      <c r="L14" s="236"/>
      <c r="M14" s="236"/>
      <c r="N14" s="236"/>
      <c r="O14" s="236"/>
      <c r="P14" s="236"/>
      <c r="Q14" s="236"/>
      <c r="R14" s="236"/>
      <c r="S14" s="237"/>
    </row>
    <row r="15" spans="2:19">
      <c r="B15" s="19" t="s">
        <v>2</v>
      </c>
      <c r="C15" s="105">
        <v>59000</v>
      </c>
      <c r="D15" s="65">
        <v>21800</v>
      </c>
      <c r="E15" s="65">
        <v>19400</v>
      </c>
      <c r="F15" s="107">
        <f>SUM(C15:E15)</f>
        <v>100200</v>
      </c>
      <c r="G15" s="65">
        <v>32000</v>
      </c>
      <c r="H15" s="65">
        <v>128100</v>
      </c>
      <c r="I15" s="65">
        <v>197600</v>
      </c>
      <c r="J15" s="66">
        <f>SUM(G15:I15)</f>
        <v>357700</v>
      </c>
      <c r="K15" s="65">
        <v>181600</v>
      </c>
      <c r="L15" s="65">
        <v>177400</v>
      </c>
      <c r="M15" s="65">
        <v>177400</v>
      </c>
      <c r="N15" s="66">
        <f>SUM(K15:M15)</f>
        <v>536400</v>
      </c>
      <c r="O15" s="65">
        <v>47000</v>
      </c>
      <c r="P15" s="65">
        <v>9000</v>
      </c>
      <c r="Q15" s="65">
        <v>9000</v>
      </c>
      <c r="R15" s="66">
        <f>SUM(O15:Q15)</f>
        <v>65000</v>
      </c>
      <c r="S15" s="221">
        <f>SUM(F15:R15)</f>
        <v>2018400</v>
      </c>
    </row>
    <row r="16" spans="2:19">
      <c r="B16" s="19" t="s">
        <v>28</v>
      </c>
      <c r="C16" s="65">
        <v>0</v>
      </c>
      <c r="D16" s="65">
        <v>0</v>
      </c>
      <c r="E16" s="65">
        <v>0</v>
      </c>
      <c r="F16" s="66">
        <f>SUM(C16:E16)</f>
        <v>0</v>
      </c>
      <c r="G16" s="65">
        <v>0</v>
      </c>
      <c r="H16" s="65">
        <v>0</v>
      </c>
      <c r="I16" s="65">
        <v>0</v>
      </c>
      <c r="J16" s="66">
        <f>SUM(G16:I16)</f>
        <v>0</v>
      </c>
      <c r="K16" s="65">
        <v>0</v>
      </c>
      <c r="L16" s="65">
        <v>0</v>
      </c>
      <c r="M16" s="65">
        <v>0</v>
      </c>
      <c r="N16" s="66">
        <f>SUM(K16:M16)</f>
        <v>0</v>
      </c>
      <c r="O16" s="65">
        <v>0</v>
      </c>
      <c r="P16" s="65">
        <v>0</v>
      </c>
      <c r="Q16" s="65">
        <v>0</v>
      </c>
      <c r="R16" s="66">
        <f t="shared" ref="R16:R19" si="5">SUM(O16:Q16)</f>
        <v>0</v>
      </c>
      <c r="S16" s="221">
        <f t="shared" ref="S16:S19" si="6">SUM(F16:R16)</f>
        <v>0</v>
      </c>
    </row>
    <row r="17" spans="2:19">
      <c r="B17" s="19" t="s">
        <v>3</v>
      </c>
      <c r="C17" s="65">
        <v>6000</v>
      </c>
      <c r="D17" s="65">
        <v>0</v>
      </c>
      <c r="E17" s="65">
        <v>0</v>
      </c>
      <c r="F17" s="66">
        <f>SUM(C17:E17)</f>
        <v>6000</v>
      </c>
      <c r="G17" s="65">
        <v>10300</v>
      </c>
      <c r="H17" s="65">
        <v>0</v>
      </c>
      <c r="I17" s="65">
        <v>0</v>
      </c>
      <c r="J17" s="66">
        <f>SUM(G17:I17)</f>
        <v>10300</v>
      </c>
      <c r="K17" s="65">
        <v>2700</v>
      </c>
      <c r="L17" s="65">
        <v>0</v>
      </c>
      <c r="M17" s="65">
        <v>0</v>
      </c>
      <c r="N17" s="66">
        <f>SUM(K17:M17)</f>
        <v>2700</v>
      </c>
      <c r="O17" s="65">
        <v>0</v>
      </c>
      <c r="P17" s="65">
        <v>0</v>
      </c>
      <c r="Q17" s="65">
        <v>0</v>
      </c>
      <c r="R17" s="66">
        <f t="shared" si="5"/>
        <v>0</v>
      </c>
      <c r="S17" s="221">
        <f t="shared" si="6"/>
        <v>32000</v>
      </c>
    </row>
    <row r="18" spans="2:19">
      <c r="B18" s="19" t="s">
        <v>4</v>
      </c>
      <c r="C18" s="106">
        <v>7600</v>
      </c>
      <c r="D18" s="65">
        <v>0</v>
      </c>
      <c r="E18" s="102">
        <v>4100</v>
      </c>
      <c r="F18" s="107">
        <f>SUM(C18:E18)</f>
        <v>11700</v>
      </c>
      <c r="G18" s="65">
        <v>0</v>
      </c>
      <c r="H18" s="65">
        <v>0</v>
      </c>
      <c r="I18" s="65">
        <v>0</v>
      </c>
      <c r="J18" s="66">
        <f>SUM(G18:I18)</f>
        <v>0</v>
      </c>
      <c r="K18" s="65">
        <v>7200</v>
      </c>
      <c r="L18" s="65">
        <v>4000</v>
      </c>
      <c r="M18" s="65">
        <v>4000</v>
      </c>
      <c r="N18" s="66">
        <f>SUM(K18:M18)</f>
        <v>15200</v>
      </c>
      <c r="O18" s="65">
        <v>8000</v>
      </c>
      <c r="P18" s="65">
        <v>1800</v>
      </c>
      <c r="Q18" s="65">
        <v>0</v>
      </c>
      <c r="R18" s="66">
        <f t="shared" si="5"/>
        <v>9800</v>
      </c>
      <c r="S18" s="221">
        <f t="shared" si="6"/>
        <v>61700</v>
      </c>
    </row>
    <row r="19" spans="2:19" ht="15" thickBot="1">
      <c r="B19" s="22" t="s">
        <v>49</v>
      </c>
      <c r="C19" s="95">
        <v>72600</v>
      </c>
      <c r="D19" s="65">
        <v>21800</v>
      </c>
      <c r="E19" s="95">
        <v>23500</v>
      </c>
      <c r="F19" s="112">
        <f>SUM(C19:E19)</f>
        <v>117900</v>
      </c>
      <c r="G19" s="65">
        <v>42300</v>
      </c>
      <c r="H19" s="65">
        <v>128100</v>
      </c>
      <c r="I19" s="65">
        <v>197600</v>
      </c>
      <c r="J19" s="112">
        <f>SUM(G19:I19)</f>
        <v>368000</v>
      </c>
      <c r="K19" s="91">
        <f>SUM(K15:K18)</f>
        <v>191500</v>
      </c>
      <c r="L19" s="91">
        <f>SUM(L15:L18)</f>
        <v>181400</v>
      </c>
      <c r="M19" s="91">
        <f>SUM(M15:M18)</f>
        <v>181400</v>
      </c>
      <c r="N19" s="112">
        <f>SUM(K19:M19)</f>
        <v>554300</v>
      </c>
      <c r="O19" s="91">
        <f>SUM(O15:O18)</f>
        <v>55000</v>
      </c>
      <c r="P19" s="95">
        <f>SUM(P15:P18)</f>
        <v>10800</v>
      </c>
      <c r="Q19" s="95">
        <f>SUM(Q15:Q18)</f>
        <v>9000</v>
      </c>
      <c r="R19" s="110">
        <f t="shared" si="5"/>
        <v>74800</v>
      </c>
      <c r="S19" s="220">
        <f t="shared" si="6"/>
        <v>2112100</v>
      </c>
    </row>
    <row r="20" spans="2:19" ht="15" thickBot="1">
      <c r="B20" s="238" t="s">
        <v>243</v>
      </c>
      <c r="C20" s="238"/>
      <c r="D20" s="238"/>
      <c r="E20" s="238"/>
      <c r="F20" s="238"/>
      <c r="G20" s="238"/>
      <c r="H20" s="238"/>
      <c r="I20" s="238"/>
      <c r="J20" s="238"/>
      <c r="K20" s="238"/>
      <c r="L20" s="238"/>
      <c r="M20" s="238"/>
      <c r="N20" s="238"/>
      <c r="O20" s="238"/>
      <c r="P20" s="238"/>
      <c r="Q20" s="238"/>
      <c r="R20" s="238"/>
      <c r="S20" s="238"/>
    </row>
    <row r="21" spans="2:19" ht="15.5">
      <c r="B21" s="52" t="s">
        <v>8</v>
      </c>
      <c r="C21" s="231"/>
      <c r="D21" s="232"/>
      <c r="E21" s="232"/>
      <c r="F21" s="232"/>
      <c r="G21" s="232"/>
      <c r="H21" s="232"/>
      <c r="I21" s="232"/>
      <c r="J21" s="232"/>
      <c r="K21" s="232"/>
      <c r="L21" s="232"/>
      <c r="M21" s="232"/>
      <c r="N21" s="232"/>
      <c r="O21" s="232"/>
      <c r="P21" s="232"/>
      <c r="Q21" s="232"/>
      <c r="R21" s="232"/>
      <c r="S21" s="233"/>
    </row>
    <row r="22" spans="2:19">
      <c r="B22" s="19" t="s">
        <v>213</v>
      </c>
      <c r="C22" s="65">
        <v>17000</v>
      </c>
      <c r="D22" s="65">
        <v>13000</v>
      </c>
      <c r="E22" s="65">
        <v>17000</v>
      </c>
      <c r="F22" s="66">
        <f t="shared" ref="F22:F27" si="7">SUM(C22:E22)</f>
        <v>47000</v>
      </c>
      <c r="G22" s="65">
        <v>18000</v>
      </c>
      <c r="H22" s="65">
        <v>62000</v>
      </c>
      <c r="I22" s="65">
        <v>20000</v>
      </c>
      <c r="J22" s="66">
        <f t="shared" ref="J22:J27" si="8">SUM(G22:I22)</f>
        <v>100000</v>
      </c>
      <c r="K22" s="65">
        <v>16000</v>
      </c>
      <c r="L22" s="65">
        <v>23000</v>
      </c>
      <c r="M22" s="65">
        <v>21000</v>
      </c>
      <c r="N22" s="66">
        <f t="shared" ref="N22:N27" si="9">SUM(K22:M22)</f>
        <v>60000</v>
      </c>
      <c r="O22" s="65">
        <v>20000</v>
      </c>
      <c r="P22" s="65">
        <v>21000</v>
      </c>
      <c r="Q22" s="65">
        <v>24000</v>
      </c>
      <c r="R22" s="82">
        <f>SUM(O22:Q22)</f>
        <v>65000</v>
      </c>
      <c r="S22" s="218">
        <f>SUM(F22:R22)</f>
        <v>497000</v>
      </c>
    </row>
    <row r="23" spans="2:19">
      <c r="B23" s="19" t="s">
        <v>0</v>
      </c>
      <c r="C23" s="65">
        <v>180</v>
      </c>
      <c r="D23" s="65">
        <v>165</v>
      </c>
      <c r="E23" s="65">
        <v>198</v>
      </c>
      <c r="F23" s="66">
        <f t="shared" si="7"/>
        <v>543</v>
      </c>
      <c r="G23" s="65">
        <v>230</v>
      </c>
      <c r="H23" s="65">
        <v>170</v>
      </c>
      <c r="I23" s="65">
        <v>150</v>
      </c>
      <c r="J23" s="66">
        <f t="shared" si="8"/>
        <v>550</v>
      </c>
      <c r="K23" s="65">
        <v>160</v>
      </c>
      <c r="L23" s="65">
        <v>200</v>
      </c>
      <c r="M23" s="65">
        <v>170</v>
      </c>
      <c r="N23" s="66">
        <f t="shared" si="9"/>
        <v>530</v>
      </c>
      <c r="O23" s="65">
        <v>150</v>
      </c>
      <c r="P23" s="65">
        <v>160</v>
      </c>
      <c r="Q23" s="65">
        <v>140</v>
      </c>
      <c r="R23" s="82">
        <f t="shared" ref="R23:R27" si="10">SUM(O23:Q23)</f>
        <v>450</v>
      </c>
      <c r="S23" s="218">
        <f t="shared" ref="S23:S27" si="11">SUM(F23:R23)</f>
        <v>3603</v>
      </c>
    </row>
    <row r="24" spans="2:19">
      <c r="B24" s="19" t="s">
        <v>1</v>
      </c>
      <c r="C24" s="65">
        <v>0</v>
      </c>
      <c r="D24" s="65">
        <v>0</v>
      </c>
      <c r="E24" s="65">
        <v>0</v>
      </c>
      <c r="F24" s="66">
        <f t="shared" si="7"/>
        <v>0</v>
      </c>
      <c r="G24" s="65">
        <v>0</v>
      </c>
      <c r="H24" s="65">
        <v>0</v>
      </c>
      <c r="I24" s="65">
        <v>0</v>
      </c>
      <c r="J24" s="66">
        <f t="shared" si="8"/>
        <v>0</v>
      </c>
      <c r="K24" s="65">
        <v>0</v>
      </c>
      <c r="L24" s="65">
        <v>0</v>
      </c>
      <c r="M24" s="65">
        <v>0</v>
      </c>
      <c r="N24" s="66">
        <f t="shared" si="9"/>
        <v>0</v>
      </c>
      <c r="O24" s="65">
        <v>0</v>
      </c>
      <c r="P24" s="65">
        <v>0</v>
      </c>
      <c r="Q24" s="65">
        <v>0</v>
      </c>
      <c r="R24" s="82">
        <f t="shared" si="10"/>
        <v>0</v>
      </c>
      <c r="S24" s="218">
        <f t="shared" si="11"/>
        <v>0</v>
      </c>
    </row>
    <row r="25" spans="2:19">
      <c r="B25" s="19" t="s">
        <v>5</v>
      </c>
      <c r="C25" s="65">
        <v>18</v>
      </c>
      <c r="D25" s="65">
        <v>20</v>
      </c>
      <c r="E25" s="72">
        <v>16022</v>
      </c>
      <c r="F25" s="82">
        <f t="shared" si="7"/>
        <v>16060</v>
      </c>
      <c r="G25" s="65">
        <v>34</v>
      </c>
      <c r="H25" s="65">
        <v>25</v>
      </c>
      <c r="I25" s="65">
        <v>22</v>
      </c>
      <c r="J25" s="66">
        <f t="shared" si="8"/>
        <v>81</v>
      </c>
      <c r="K25" s="65">
        <v>20</v>
      </c>
      <c r="L25" s="65">
        <v>40</v>
      </c>
      <c r="M25" s="65">
        <v>35</v>
      </c>
      <c r="N25" s="66">
        <f t="shared" si="9"/>
        <v>95</v>
      </c>
      <c r="O25" s="65">
        <v>30</v>
      </c>
      <c r="P25" s="65">
        <v>25</v>
      </c>
      <c r="Q25" s="65">
        <v>30</v>
      </c>
      <c r="R25" s="82">
        <f t="shared" si="10"/>
        <v>85</v>
      </c>
      <c r="S25" s="218">
        <f t="shared" si="11"/>
        <v>16582</v>
      </c>
    </row>
    <row r="26" spans="2:19">
      <c r="B26" s="19" t="s">
        <v>6</v>
      </c>
      <c r="C26" s="65">
        <v>0</v>
      </c>
      <c r="D26" s="65">
        <v>0</v>
      </c>
      <c r="E26" s="65">
        <v>0</v>
      </c>
      <c r="F26" s="66">
        <f t="shared" si="7"/>
        <v>0</v>
      </c>
      <c r="G26" s="65">
        <v>0</v>
      </c>
      <c r="H26" s="65">
        <v>0</v>
      </c>
      <c r="I26" s="65">
        <v>0</v>
      </c>
      <c r="J26" s="66">
        <f t="shared" si="8"/>
        <v>0</v>
      </c>
      <c r="K26" s="65">
        <v>0</v>
      </c>
      <c r="L26" s="65">
        <v>0</v>
      </c>
      <c r="M26" s="65">
        <v>0</v>
      </c>
      <c r="N26" s="66">
        <f t="shared" si="9"/>
        <v>0</v>
      </c>
      <c r="O26" s="65">
        <v>0</v>
      </c>
      <c r="P26" s="65">
        <v>0</v>
      </c>
      <c r="Q26" s="65">
        <v>0</v>
      </c>
      <c r="R26" s="82">
        <f t="shared" si="10"/>
        <v>0</v>
      </c>
      <c r="S26" s="218">
        <f t="shared" si="11"/>
        <v>0</v>
      </c>
    </row>
    <row r="27" spans="2:19">
      <c r="B27" s="20" t="s">
        <v>48</v>
      </c>
      <c r="C27" s="83">
        <v>17198</v>
      </c>
      <c r="D27" s="83">
        <v>13185</v>
      </c>
      <c r="E27" s="84">
        <v>33220</v>
      </c>
      <c r="F27" s="111">
        <f t="shared" si="7"/>
        <v>63603</v>
      </c>
      <c r="G27" s="83">
        <v>18264</v>
      </c>
      <c r="H27" s="83">
        <v>62195</v>
      </c>
      <c r="I27" s="83">
        <v>20172</v>
      </c>
      <c r="J27" s="111">
        <f t="shared" si="8"/>
        <v>100631</v>
      </c>
      <c r="K27" s="84">
        <f>SUM(K22:K26)</f>
        <v>16180</v>
      </c>
      <c r="L27" s="84">
        <f>SUM(L22:L26)</f>
        <v>23240</v>
      </c>
      <c r="M27" s="83">
        <f>SUM(M22:M26)</f>
        <v>21205</v>
      </c>
      <c r="N27" s="111">
        <f t="shared" si="9"/>
        <v>60625</v>
      </c>
      <c r="O27" s="83">
        <f>SUM(O22:O26)</f>
        <v>20180</v>
      </c>
      <c r="P27" s="83">
        <f>SUM(P22:P26)</f>
        <v>21185</v>
      </c>
      <c r="Q27" s="83">
        <f>SUM(Q22:Q26)</f>
        <v>24170</v>
      </c>
      <c r="R27" s="109">
        <f t="shared" si="10"/>
        <v>65535</v>
      </c>
      <c r="S27" s="222">
        <f t="shared" si="11"/>
        <v>517185</v>
      </c>
    </row>
    <row r="28" spans="2:19" ht="15.5">
      <c r="B28" s="51" t="s">
        <v>7</v>
      </c>
      <c r="C28" s="239"/>
      <c r="D28" s="239"/>
      <c r="E28" s="239"/>
      <c r="F28" s="239"/>
      <c r="G28" s="239"/>
      <c r="H28" s="239"/>
      <c r="I28" s="239"/>
      <c r="J28" s="239"/>
      <c r="K28" s="239"/>
      <c r="L28" s="239"/>
      <c r="M28" s="239"/>
      <c r="N28" s="239"/>
      <c r="O28" s="239"/>
      <c r="P28" s="239"/>
      <c r="Q28" s="239"/>
      <c r="R28" s="239"/>
      <c r="S28" s="239"/>
    </row>
    <row r="29" spans="2:19">
      <c r="B29" s="19" t="s">
        <v>2</v>
      </c>
      <c r="C29" s="85">
        <v>80000</v>
      </c>
      <c r="D29" s="86">
        <v>70000</v>
      </c>
      <c r="E29" s="87">
        <v>75000</v>
      </c>
      <c r="F29" s="88">
        <f>SUM(C29:E29)</f>
        <v>225000</v>
      </c>
      <c r="G29" s="85">
        <v>40000</v>
      </c>
      <c r="H29" s="85">
        <v>68200</v>
      </c>
      <c r="I29" s="85">
        <v>55800</v>
      </c>
      <c r="J29" s="89">
        <f>SUM(G29:I29)</f>
        <v>164000</v>
      </c>
      <c r="K29" s="90">
        <v>57000</v>
      </c>
      <c r="L29" s="90">
        <v>35000</v>
      </c>
      <c r="M29" s="90">
        <v>30000</v>
      </c>
      <c r="N29" s="188">
        <f>SUM(K29:M29)</f>
        <v>122000</v>
      </c>
      <c r="O29" s="90">
        <v>29000</v>
      </c>
      <c r="P29" s="90">
        <v>24000</v>
      </c>
      <c r="Q29" s="90">
        <v>23000</v>
      </c>
      <c r="R29" s="188">
        <f>SUM(O29:Q29)</f>
        <v>76000</v>
      </c>
      <c r="S29" s="224">
        <f>SUM(F29:R29)</f>
        <v>949000</v>
      </c>
    </row>
    <row r="30" spans="2:19">
      <c r="B30" s="19" t="s">
        <v>28</v>
      </c>
      <c r="C30" s="65">
        <v>0</v>
      </c>
      <c r="D30" s="65">
        <v>0</v>
      </c>
      <c r="E30" s="90">
        <v>0</v>
      </c>
      <c r="F30" s="66">
        <f>SUM(C30:E30)</f>
        <v>0</v>
      </c>
      <c r="G30" s="65">
        <v>0</v>
      </c>
      <c r="H30" s="65">
        <v>0</v>
      </c>
      <c r="I30" s="65">
        <v>0</v>
      </c>
      <c r="J30" s="66">
        <f>SUM(G30:I30)</f>
        <v>0</v>
      </c>
      <c r="K30" s="65">
        <v>0</v>
      </c>
      <c r="L30" s="65">
        <v>0</v>
      </c>
      <c r="M30" s="65">
        <v>0</v>
      </c>
      <c r="N30" s="66">
        <f>SUM(K30:M30)</f>
        <v>0</v>
      </c>
      <c r="O30" s="65">
        <v>0</v>
      </c>
      <c r="P30" s="65">
        <v>0</v>
      </c>
      <c r="Q30" s="65">
        <v>0</v>
      </c>
      <c r="R30" s="188">
        <f t="shared" ref="R30:R33" si="12">SUM(O30:Q30)</f>
        <v>0</v>
      </c>
      <c r="S30" s="224">
        <f t="shared" ref="S30:S33" si="13">SUM(F30:R30)</f>
        <v>0</v>
      </c>
    </row>
    <row r="31" spans="2:19">
      <c r="B31" s="19" t="s">
        <v>3</v>
      </c>
      <c r="C31" s="72">
        <v>9558</v>
      </c>
      <c r="D31" s="72">
        <v>7942</v>
      </c>
      <c r="E31" s="72">
        <v>2395</v>
      </c>
      <c r="F31" s="82">
        <f>SUM(C31:E31)</f>
        <v>19895</v>
      </c>
      <c r="G31" s="72">
        <v>7105</v>
      </c>
      <c r="H31" s="72">
        <v>9040</v>
      </c>
      <c r="I31" s="72">
        <v>8490</v>
      </c>
      <c r="J31" s="82">
        <f>SUM(G31:I31)</f>
        <v>24635</v>
      </c>
      <c r="K31" s="65">
        <v>13830</v>
      </c>
      <c r="L31" s="65">
        <v>1070</v>
      </c>
      <c r="M31" s="65">
        <v>2310</v>
      </c>
      <c r="N31" s="66">
        <f>SUM(K31:M31)</f>
        <v>17210</v>
      </c>
      <c r="O31" s="65">
        <v>2610</v>
      </c>
      <c r="P31" s="65">
        <v>5090</v>
      </c>
      <c r="Q31" s="65">
        <v>1220</v>
      </c>
      <c r="R31" s="188">
        <f t="shared" si="12"/>
        <v>8920</v>
      </c>
      <c r="S31" s="224">
        <f t="shared" si="13"/>
        <v>121425</v>
      </c>
    </row>
    <row r="32" spans="2:19">
      <c r="B32" s="19" t="s">
        <v>4</v>
      </c>
      <c r="C32" s="72">
        <v>2180</v>
      </c>
      <c r="D32" s="72">
        <v>1535</v>
      </c>
      <c r="E32" s="72">
        <v>2420</v>
      </c>
      <c r="F32" s="82">
        <f>SUM(C32:E32)</f>
        <v>6135</v>
      </c>
      <c r="G32" s="72">
        <v>1979</v>
      </c>
      <c r="H32" s="72">
        <v>3518</v>
      </c>
      <c r="I32" s="72">
        <v>1170</v>
      </c>
      <c r="J32" s="82">
        <f>SUM(G32:I32)</f>
        <v>6667</v>
      </c>
      <c r="K32" s="65">
        <v>1540</v>
      </c>
      <c r="L32" s="65">
        <v>770</v>
      </c>
      <c r="M32" s="65">
        <v>2420</v>
      </c>
      <c r="N32" s="66">
        <f>SUM(K32:M32)</f>
        <v>4730</v>
      </c>
      <c r="O32" s="65">
        <v>1520</v>
      </c>
      <c r="P32" s="65">
        <v>740</v>
      </c>
      <c r="Q32" s="65">
        <v>2040</v>
      </c>
      <c r="R32" s="188">
        <f t="shared" si="12"/>
        <v>4300</v>
      </c>
      <c r="S32" s="224">
        <f t="shared" si="13"/>
        <v>37529</v>
      </c>
    </row>
    <row r="33" spans="2:19" ht="15" thickBot="1">
      <c r="B33" s="22" t="s">
        <v>49</v>
      </c>
      <c r="C33" s="91">
        <v>91738</v>
      </c>
      <c r="D33" s="91">
        <v>79477</v>
      </c>
      <c r="E33" s="91">
        <v>79815</v>
      </c>
      <c r="F33" s="112">
        <f>SUM(C33:E33)</f>
        <v>251030</v>
      </c>
      <c r="G33" s="91">
        <v>49084</v>
      </c>
      <c r="H33" s="91">
        <v>80758</v>
      </c>
      <c r="I33" s="91">
        <v>65460</v>
      </c>
      <c r="J33" s="112">
        <f>SUM(G33:I33)</f>
        <v>195302</v>
      </c>
      <c r="K33" s="91">
        <f>SUM(K29:K32)</f>
        <v>72370</v>
      </c>
      <c r="L33" s="91">
        <f>SUM(L29:L32)</f>
        <v>36840</v>
      </c>
      <c r="M33" s="91">
        <f>SUM(M29:M32)</f>
        <v>34730</v>
      </c>
      <c r="N33" s="112">
        <f>SUM(K33:M33)</f>
        <v>143940</v>
      </c>
      <c r="O33" s="95">
        <f>SUM(O29:O32)</f>
        <v>33130</v>
      </c>
      <c r="P33" s="95">
        <f>SUM(P29:P32)</f>
        <v>29830</v>
      </c>
      <c r="Q33" s="95">
        <f>SUM(Q29:Q32)</f>
        <v>26260</v>
      </c>
      <c r="R33" s="212">
        <f t="shared" si="12"/>
        <v>89220</v>
      </c>
      <c r="S33" s="223">
        <f t="shared" si="13"/>
        <v>1107954</v>
      </c>
    </row>
    <row r="34" spans="2:19" ht="15" thickBot="1">
      <c r="B34" s="240" t="s">
        <v>242</v>
      </c>
      <c r="C34" s="241"/>
      <c r="D34" s="241"/>
      <c r="E34" s="241"/>
      <c r="F34" s="241"/>
      <c r="G34" s="241"/>
      <c r="H34" s="241"/>
      <c r="I34" s="241"/>
      <c r="J34" s="241"/>
      <c r="K34" s="241"/>
      <c r="L34" s="241"/>
      <c r="M34" s="241"/>
      <c r="N34" s="241"/>
      <c r="O34" s="241"/>
      <c r="P34" s="241"/>
      <c r="Q34" s="241"/>
      <c r="R34" s="241"/>
      <c r="S34" s="242"/>
    </row>
    <row r="35" spans="2:19" ht="15.5">
      <c r="B35" s="97" t="s">
        <v>8</v>
      </c>
      <c r="C35" s="231"/>
      <c r="D35" s="232"/>
      <c r="E35" s="232"/>
      <c r="F35" s="232"/>
      <c r="G35" s="232"/>
      <c r="H35" s="232"/>
      <c r="I35" s="232"/>
      <c r="J35" s="232"/>
      <c r="K35" s="232"/>
      <c r="L35" s="232"/>
      <c r="M35" s="232"/>
      <c r="N35" s="232"/>
      <c r="O35" s="232"/>
      <c r="P35" s="232"/>
      <c r="Q35" s="232"/>
      <c r="R35" s="232"/>
      <c r="S35" s="233"/>
    </row>
    <row r="36" spans="2:19">
      <c r="B36" s="19" t="s">
        <v>213</v>
      </c>
      <c r="C36" s="65">
        <v>0</v>
      </c>
      <c r="D36" s="65">
        <v>0</v>
      </c>
      <c r="E36" s="65">
        <v>0</v>
      </c>
      <c r="F36" s="66">
        <f t="shared" ref="F36:F41" si="14">SUM(C36:E36)</f>
        <v>0</v>
      </c>
      <c r="G36" s="65">
        <v>0</v>
      </c>
      <c r="H36" s="65">
        <v>0</v>
      </c>
      <c r="I36" s="65">
        <v>0</v>
      </c>
      <c r="J36" s="66">
        <f t="shared" ref="J36:J41" si="15">SUM(G36:I36)</f>
        <v>0</v>
      </c>
      <c r="K36" s="65">
        <v>0</v>
      </c>
      <c r="L36" s="65">
        <v>0</v>
      </c>
      <c r="M36" s="65">
        <v>0</v>
      </c>
      <c r="N36" s="66">
        <f t="shared" ref="N36:N41" si="16">SUM(K36:M36)</f>
        <v>0</v>
      </c>
      <c r="O36" s="65">
        <v>0</v>
      </c>
      <c r="P36" s="65">
        <v>0</v>
      </c>
      <c r="Q36" s="65">
        <v>0</v>
      </c>
      <c r="R36" s="66">
        <f>SUM(O36:Q36)</f>
        <v>0</v>
      </c>
      <c r="S36" s="218">
        <f>SUM(F36:R36)</f>
        <v>0</v>
      </c>
    </row>
    <row r="37" spans="2:19">
      <c r="B37" s="19" t="s">
        <v>0</v>
      </c>
      <c r="C37" s="106">
        <v>800</v>
      </c>
      <c r="D37" s="106">
        <v>4210</v>
      </c>
      <c r="E37" s="65">
        <v>1059</v>
      </c>
      <c r="F37" s="107">
        <f t="shared" si="14"/>
        <v>6069</v>
      </c>
      <c r="G37" s="65">
        <v>605</v>
      </c>
      <c r="H37" s="65">
        <v>1151</v>
      </c>
      <c r="I37" s="65">
        <v>1816</v>
      </c>
      <c r="J37" s="66">
        <f t="shared" si="15"/>
        <v>3572</v>
      </c>
      <c r="K37" s="65">
        <v>2344</v>
      </c>
      <c r="L37" s="65">
        <v>2216</v>
      </c>
      <c r="M37" s="65">
        <v>1790</v>
      </c>
      <c r="N37" s="66">
        <f t="shared" si="16"/>
        <v>6350</v>
      </c>
      <c r="O37" s="72">
        <v>2150</v>
      </c>
      <c r="P37" s="72">
        <v>5460</v>
      </c>
      <c r="Q37" s="72">
        <v>5600</v>
      </c>
      <c r="R37" s="66">
        <f t="shared" ref="R37:R41" si="17">SUM(O37:Q37)</f>
        <v>13210</v>
      </c>
      <c r="S37" s="218">
        <f t="shared" ref="S37:S41" si="18">SUM(F37:R37)</f>
        <v>52333</v>
      </c>
    </row>
    <row r="38" spans="2:19">
      <c r="B38" s="19" t="s">
        <v>1</v>
      </c>
      <c r="C38" s="106">
        <v>0</v>
      </c>
      <c r="D38" s="106">
        <v>0</v>
      </c>
      <c r="E38" s="106">
        <v>0</v>
      </c>
      <c r="F38" s="107">
        <f t="shared" si="14"/>
        <v>0</v>
      </c>
      <c r="G38" s="65">
        <v>0</v>
      </c>
      <c r="H38" s="65">
        <v>0</v>
      </c>
      <c r="I38" s="65">
        <v>0</v>
      </c>
      <c r="J38" s="66">
        <f t="shared" si="15"/>
        <v>0</v>
      </c>
      <c r="K38" s="65">
        <v>0</v>
      </c>
      <c r="L38" s="65">
        <v>0</v>
      </c>
      <c r="M38" s="65">
        <v>0</v>
      </c>
      <c r="N38" s="66">
        <f t="shared" si="16"/>
        <v>0</v>
      </c>
      <c r="O38" s="65">
        <v>0</v>
      </c>
      <c r="P38" s="65">
        <v>0</v>
      </c>
      <c r="Q38" s="65">
        <v>0</v>
      </c>
      <c r="R38" s="66">
        <f t="shared" si="17"/>
        <v>0</v>
      </c>
      <c r="S38" s="218">
        <f t="shared" si="18"/>
        <v>0</v>
      </c>
    </row>
    <row r="39" spans="2:19">
      <c r="B39" s="19" t="s">
        <v>5</v>
      </c>
      <c r="C39" s="106">
        <v>0</v>
      </c>
      <c r="D39" s="106">
        <v>0</v>
      </c>
      <c r="E39" s="106">
        <v>0</v>
      </c>
      <c r="F39" s="107">
        <f t="shared" si="14"/>
        <v>0</v>
      </c>
      <c r="G39" s="65">
        <v>0</v>
      </c>
      <c r="H39" s="65">
        <v>0</v>
      </c>
      <c r="I39" s="65">
        <v>0</v>
      </c>
      <c r="J39" s="108">
        <f t="shared" si="15"/>
        <v>0</v>
      </c>
      <c r="K39" s="65">
        <v>0</v>
      </c>
      <c r="L39" s="65">
        <v>0</v>
      </c>
      <c r="M39" s="65">
        <v>0</v>
      </c>
      <c r="N39" s="66">
        <f t="shared" si="16"/>
        <v>0</v>
      </c>
      <c r="O39" s="65">
        <v>0</v>
      </c>
      <c r="P39" s="65">
        <v>0</v>
      </c>
      <c r="Q39" s="65">
        <v>0</v>
      </c>
      <c r="R39" s="66">
        <f t="shared" si="17"/>
        <v>0</v>
      </c>
      <c r="S39" s="218">
        <f t="shared" si="18"/>
        <v>0</v>
      </c>
    </row>
    <row r="40" spans="2:19">
      <c r="B40" s="19" t="s">
        <v>6</v>
      </c>
      <c r="C40" s="106">
        <v>0</v>
      </c>
      <c r="D40" s="106">
        <v>0</v>
      </c>
      <c r="E40" s="106">
        <v>0</v>
      </c>
      <c r="F40" s="107">
        <f t="shared" si="14"/>
        <v>0</v>
      </c>
      <c r="G40" s="65">
        <v>0</v>
      </c>
      <c r="H40" s="65">
        <v>0</v>
      </c>
      <c r="I40" s="65">
        <v>0</v>
      </c>
      <c r="J40" s="66">
        <f t="shared" si="15"/>
        <v>0</v>
      </c>
      <c r="K40" s="32">
        <v>0</v>
      </c>
      <c r="L40" s="65">
        <v>0</v>
      </c>
      <c r="M40" s="65">
        <v>0</v>
      </c>
      <c r="N40" s="66">
        <f t="shared" si="16"/>
        <v>0</v>
      </c>
      <c r="O40" s="65">
        <v>0</v>
      </c>
      <c r="P40" s="65">
        <v>0</v>
      </c>
      <c r="Q40" s="65">
        <v>0</v>
      </c>
      <c r="R40" s="66">
        <f t="shared" si="17"/>
        <v>0</v>
      </c>
      <c r="S40" s="218">
        <f t="shared" si="18"/>
        <v>0</v>
      </c>
    </row>
    <row r="41" spans="2:19">
      <c r="B41" s="20" t="s">
        <v>48</v>
      </c>
      <c r="C41" s="106">
        <v>800</v>
      </c>
      <c r="D41" s="65">
        <v>4210</v>
      </c>
      <c r="E41" s="65">
        <v>1059</v>
      </c>
      <c r="F41" s="109">
        <f t="shared" si="14"/>
        <v>6069</v>
      </c>
      <c r="G41" s="65">
        <v>605</v>
      </c>
      <c r="H41" s="65">
        <v>1151</v>
      </c>
      <c r="I41" s="65">
        <v>1816</v>
      </c>
      <c r="J41" s="109">
        <f t="shared" si="15"/>
        <v>3572</v>
      </c>
      <c r="K41" s="65">
        <f>SUM(K36:K40)</f>
        <v>2344</v>
      </c>
      <c r="L41" s="65">
        <f>SUM(L36:L40)</f>
        <v>2216</v>
      </c>
      <c r="M41" s="65">
        <f>SUM(M36:M40)</f>
        <v>1790</v>
      </c>
      <c r="N41" s="110">
        <f t="shared" si="16"/>
        <v>6350</v>
      </c>
      <c r="O41" s="65">
        <f>SUM(O36:O40)</f>
        <v>2150</v>
      </c>
      <c r="P41" s="65">
        <f>SUM(P36:P40)</f>
        <v>5460</v>
      </c>
      <c r="Q41" s="65">
        <f>SUM(Q36:Q40)</f>
        <v>5600</v>
      </c>
      <c r="R41" s="110">
        <f t="shared" si="17"/>
        <v>13210</v>
      </c>
      <c r="S41" s="222">
        <f t="shared" si="18"/>
        <v>52333</v>
      </c>
    </row>
    <row r="42" spans="2:19" ht="15.5">
      <c r="B42" s="50" t="s">
        <v>7</v>
      </c>
      <c r="C42" s="243"/>
      <c r="D42" s="244"/>
      <c r="E42" s="244"/>
      <c r="F42" s="244"/>
      <c r="G42" s="244"/>
      <c r="H42" s="244"/>
      <c r="I42" s="244"/>
      <c r="J42" s="244"/>
      <c r="K42" s="244"/>
      <c r="L42" s="244"/>
      <c r="M42" s="244"/>
      <c r="N42" s="244"/>
      <c r="O42" s="244"/>
      <c r="P42" s="244"/>
      <c r="Q42" s="244"/>
      <c r="R42" s="244"/>
      <c r="S42" s="245"/>
    </row>
    <row r="43" spans="2:19" ht="18.5">
      <c r="B43" s="19" t="s">
        <v>2</v>
      </c>
      <c r="C43" s="72">
        <v>460650</v>
      </c>
      <c r="D43" s="72">
        <v>562640</v>
      </c>
      <c r="E43" s="72">
        <v>695840</v>
      </c>
      <c r="F43" s="66">
        <f>SUM(C43:E43)</f>
        <v>1719130</v>
      </c>
      <c r="G43" s="72">
        <v>643290</v>
      </c>
      <c r="H43" s="72">
        <v>694408</v>
      </c>
      <c r="I43" s="72">
        <v>626220</v>
      </c>
      <c r="J43" s="82">
        <f>SUM(G43:I43)</f>
        <v>1963918</v>
      </c>
      <c r="K43" s="72">
        <v>451520</v>
      </c>
      <c r="L43" s="72">
        <v>879400</v>
      </c>
      <c r="M43" s="72">
        <v>875700</v>
      </c>
      <c r="N43" s="82">
        <f>SUM(K43:M43)</f>
        <v>2206620</v>
      </c>
      <c r="O43" s="72">
        <v>1035970</v>
      </c>
      <c r="P43" s="72">
        <v>1094750</v>
      </c>
      <c r="Q43" s="194">
        <v>1153710</v>
      </c>
      <c r="R43" s="82">
        <f>SUM(O43:Q43)</f>
        <v>3284430</v>
      </c>
      <c r="S43" s="225">
        <f>SUM(F43:R43)</f>
        <v>16629066</v>
      </c>
    </row>
    <row r="44" spans="2:19" ht="18.5">
      <c r="B44" s="19" t="s">
        <v>28</v>
      </c>
      <c r="C44" s="65">
        <v>0</v>
      </c>
      <c r="D44" s="65">
        <v>0</v>
      </c>
      <c r="E44" s="65">
        <v>0</v>
      </c>
      <c r="F44" s="66">
        <f>SUM(C44:E44)</f>
        <v>0</v>
      </c>
      <c r="G44" s="65">
        <v>0</v>
      </c>
      <c r="H44" s="65">
        <v>0</v>
      </c>
      <c r="I44" s="65">
        <v>0</v>
      </c>
      <c r="J44" s="66">
        <f>SUM(G44:I44)</f>
        <v>0</v>
      </c>
      <c r="K44" s="65">
        <v>0</v>
      </c>
      <c r="L44" s="65">
        <v>0</v>
      </c>
      <c r="M44" s="65">
        <v>0</v>
      </c>
      <c r="N44" s="66">
        <f>SUM(K44:M44)</f>
        <v>0</v>
      </c>
      <c r="O44" s="65">
        <v>0</v>
      </c>
      <c r="P44" s="65">
        <v>0</v>
      </c>
      <c r="Q44" s="65">
        <v>0</v>
      </c>
      <c r="R44" s="82">
        <f t="shared" ref="R44:R47" si="19">SUM(O44:Q44)</f>
        <v>0</v>
      </c>
      <c r="S44" s="225">
        <f t="shared" ref="S44:S47" si="20">SUM(F44:R44)</f>
        <v>0</v>
      </c>
    </row>
    <row r="45" spans="2:19" ht="18.5">
      <c r="B45" s="19" t="s">
        <v>3</v>
      </c>
      <c r="C45" s="65">
        <v>0</v>
      </c>
      <c r="D45" s="65">
        <v>0</v>
      </c>
      <c r="E45" s="65">
        <v>0</v>
      </c>
      <c r="F45" s="66">
        <f>SUM(C45:E45)</f>
        <v>0</v>
      </c>
      <c r="G45" s="65">
        <v>0</v>
      </c>
      <c r="H45" s="65">
        <v>0</v>
      </c>
      <c r="I45" s="65">
        <v>0</v>
      </c>
      <c r="J45" s="66">
        <f>SUM(G45:I45)</f>
        <v>0</v>
      </c>
      <c r="K45" s="65">
        <v>0</v>
      </c>
      <c r="L45" s="65">
        <v>0</v>
      </c>
      <c r="M45" s="65">
        <v>0</v>
      </c>
      <c r="N45" s="66">
        <f>SUM(K45:M45)</f>
        <v>0</v>
      </c>
      <c r="O45" s="65">
        <v>0</v>
      </c>
      <c r="P45" s="65">
        <v>0</v>
      </c>
      <c r="Q45" s="65">
        <v>0</v>
      </c>
      <c r="R45" s="82">
        <f t="shared" si="19"/>
        <v>0</v>
      </c>
      <c r="S45" s="225">
        <f t="shared" si="20"/>
        <v>0</v>
      </c>
    </row>
    <row r="46" spans="2:19" ht="18.5">
      <c r="B46" s="19" t="s">
        <v>4</v>
      </c>
      <c r="C46" s="65">
        <v>1160</v>
      </c>
      <c r="D46" s="100">
        <v>1180</v>
      </c>
      <c r="E46" s="65">
        <v>980</v>
      </c>
      <c r="F46" s="66">
        <f>SUM(C46:E46)</f>
        <v>3320</v>
      </c>
      <c r="G46" s="65">
        <v>937000</v>
      </c>
      <c r="H46" s="65">
        <v>1001</v>
      </c>
      <c r="I46" s="94">
        <v>630</v>
      </c>
      <c r="J46" s="66">
        <f>SUM(G46:I46)</f>
        <v>938631</v>
      </c>
      <c r="K46" s="65">
        <v>7420</v>
      </c>
      <c r="L46" s="65">
        <v>4130</v>
      </c>
      <c r="M46" s="65">
        <v>3985</v>
      </c>
      <c r="N46" s="66">
        <f>SUM(K46:M46)</f>
        <v>15535</v>
      </c>
      <c r="O46" s="65">
        <v>1670</v>
      </c>
      <c r="P46" s="65">
        <v>220</v>
      </c>
      <c r="Q46" s="65"/>
      <c r="R46" s="82">
        <f t="shared" si="19"/>
        <v>1890</v>
      </c>
      <c r="S46" s="225">
        <f t="shared" si="20"/>
        <v>1915432</v>
      </c>
    </row>
    <row r="47" spans="2:19" ht="19" thickBot="1">
      <c r="B47" s="22" t="s">
        <v>49</v>
      </c>
      <c r="C47" s="95">
        <v>461810</v>
      </c>
      <c r="D47" s="95">
        <v>563820</v>
      </c>
      <c r="E47" s="95">
        <v>696820</v>
      </c>
      <c r="F47" s="112">
        <f>SUM(C47:E47)</f>
        <v>1722450</v>
      </c>
      <c r="G47" s="91">
        <v>1580290</v>
      </c>
      <c r="H47" s="91">
        <v>695409</v>
      </c>
      <c r="I47" s="95">
        <v>626850</v>
      </c>
      <c r="J47" s="112">
        <f>SUM(G47:I47)</f>
        <v>2902549</v>
      </c>
      <c r="K47" s="91">
        <f>SUM(K43:K46)</f>
        <v>458940</v>
      </c>
      <c r="L47" s="91">
        <f>SUM(L43:L46)</f>
        <v>883530</v>
      </c>
      <c r="M47" s="91">
        <f>SUM(M43:M46)</f>
        <v>879685</v>
      </c>
      <c r="N47" s="112">
        <f>SUM(K47:M47)</f>
        <v>2222155</v>
      </c>
      <c r="O47" s="91">
        <f>SUM(O43:O46)</f>
        <v>1037640</v>
      </c>
      <c r="P47" s="91">
        <f>SUM(P43:P46)</f>
        <v>1094970</v>
      </c>
      <c r="Q47" s="91">
        <f>SUM(Q43:Q46)</f>
        <v>1153710</v>
      </c>
      <c r="R47" s="109">
        <f t="shared" si="19"/>
        <v>3286320</v>
      </c>
      <c r="S47" s="226">
        <f t="shared" si="20"/>
        <v>18544498</v>
      </c>
    </row>
    <row r="48" spans="2:19" ht="15" thickBot="1">
      <c r="B48" s="246" t="s">
        <v>244</v>
      </c>
      <c r="C48" s="241"/>
      <c r="D48" s="241"/>
      <c r="E48" s="241"/>
      <c r="F48" s="241"/>
      <c r="G48" s="241"/>
      <c r="H48" s="241"/>
      <c r="I48" s="241"/>
      <c r="J48" s="241"/>
      <c r="K48" s="241"/>
      <c r="L48" s="241"/>
      <c r="M48" s="241"/>
      <c r="N48" s="241"/>
      <c r="O48" s="241"/>
      <c r="P48" s="241"/>
      <c r="Q48" s="241"/>
      <c r="R48" s="241"/>
      <c r="S48" s="242"/>
    </row>
    <row r="49" spans="2:19" ht="15.5">
      <c r="B49" s="52" t="s">
        <v>8</v>
      </c>
      <c r="C49" s="231"/>
      <c r="D49" s="232"/>
      <c r="E49" s="232"/>
      <c r="F49" s="232"/>
      <c r="G49" s="232"/>
      <c r="H49" s="232"/>
      <c r="I49" s="232"/>
      <c r="J49" s="232"/>
      <c r="K49" s="232"/>
      <c r="L49" s="232"/>
      <c r="M49" s="232"/>
      <c r="N49" s="232"/>
      <c r="O49" s="232"/>
      <c r="P49" s="232"/>
      <c r="Q49" s="232"/>
      <c r="R49" s="232"/>
      <c r="S49" s="233"/>
    </row>
    <row r="50" spans="2:19">
      <c r="B50" s="19" t="s">
        <v>213</v>
      </c>
      <c r="C50" s="65">
        <v>0</v>
      </c>
      <c r="D50" s="65">
        <v>0</v>
      </c>
      <c r="E50" s="65">
        <v>0</v>
      </c>
      <c r="F50" s="66">
        <f t="shared" ref="F50:F55" si="21">SUM(C50:E50)</f>
        <v>0</v>
      </c>
      <c r="G50" s="65">
        <v>0</v>
      </c>
      <c r="H50" s="65">
        <v>0</v>
      </c>
      <c r="I50" s="65">
        <v>0</v>
      </c>
      <c r="J50" s="66">
        <f t="shared" ref="J50:J55" si="22">SUM(G50:I50)</f>
        <v>0</v>
      </c>
      <c r="K50" s="64">
        <v>0</v>
      </c>
      <c r="L50" s="64">
        <v>0</v>
      </c>
      <c r="M50" s="64">
        <v>0</v>
      </c>
      <c r="N50" s="66">
        <f t="shared" ref="N50:N55" si="23">SUM(K50:M50)</f>
        <v>0</v>
      </c>
      <c r="O50" s="65">
        <v>0</v>
      </c>
      <c r="P50" s="65">
        <v>0</v>
      </c>
      <c r="Q50" s="65">
        <v>0</v>
      </c>
      <c r="R50" s="66">
        <f>SUM(O50:Q50)</f>
        <v>0</v>
      </c>
      <c r="S50" s="218">
        <f>SUM(F50:R50)</f>
        <v>0</v>
      </c>
    </row>
    <row r="51" spans="2:19">
      <c r="B51" s="19" t="s">
        <v>0</v>
      </c>
      <c r="C51" s="65">
        <v>12600</v>
      </c>
      <c r="D51" s="65">
        <v>16300</v>
      </c>
      <c r="E51" s="65">
        <v>2500</v>
      </c>
      <c r="F51" s="66">
        <f t="shared" si="21"/>
        <v>31400</v>
      </c>
      <c r="G51" s="65">
        <v>0</v>
      </c>
      <c r="H51" s="65">
        <v>0</v>
      </c>
      <c r="I51" s="65">
        <v>0</v>
      </c>
      <c r="J51" s="66">
        <f t="shared" si="22"/>
        <v>0</v>
      </c>
      <c r="K51" s="64">
        <v>0</v>
      </c>
      <c r="L51" s="64">
        <v>0</v>
      </c>
      <c r="M51" s="64">
        <v>0</v>
      </c>
      <c r="N51" s="66">
        <f t="shared" si="23"/>
        <v>0</v>
      </c>
      <c r="O51" s="65">
        <v>0</v>
      </c>
      <c r="P51" s="65">
        <v>0</v>
      </c>
      <c r="Q51" s="65">
        <v>0</v>
      </c>
      <c r="R51" s="66">
        <f t="shared" ref="R51:R55" si="24">SUM(O51:Q51)</f>
        <v>0</v>
      </c>
      <c r="S51" s="218">
        <f t="shared" ref="S51:S55" si="25">SUM(F51:R51)</f>
        <v>31400</v>
      </c>
    </row>
    <row r="52" spans="2:19">
      <c r="B52" s="19" t="s">
        <v>1</v>
      </c>
      <c r="C52" s="65">
        <v>0</v>
      </c>
      <c r="D52" s="65">
        <v>0</v>
      </c>
      <c r="E52" s="65">
        <v>0</v>
      </c>
      <c r="F52" s="66">
        <f t="shared" si="21"/>
        <v>0</v>
      </c>
      <c r="G52" s="65">
        <v>0</v>
      </c>
      <c r="H52" s="65">
        <v>0</v>
      </c>
      <c r="I52" s="65">
        <v>0</v>
      </c>
      <c r="J52" s="66">
        <f t="shared" si="22"/>
        <v>0</v>
      </c>
      <c r="K52" s="64">
        <v>0</v>
      </c>
      <c r="L52" s="64">
        <v>0</v>
      </c>
      <c r="M52" s="64">
        <v>0</v>
      </c>
      <c r="N52" s="66">
        <f t="shared" si="23"/>
        <v>0</v>
      </c>
      <c r="O52" s="65">
        <v>0</v>
      </c>
      <c r="P52" s="65">
        <v>0</v>
      </c>
      <c r="Q52" s="65">
        <v>0</v>
      </c>
      <c r="R52" s="66">
        <f t="shared" si="24"/>
        <v>0</v>
      </c>
      <c r="S52" s="218">
        <f t="shared" si="25"/>
        <v>0</v>
      </c>
    </row>
    <row r="53" spans="2:19">
      <c r="B53" s="19" t="s">
        <v>5</v>
      </c>
      <c r="C53" s="65">
        <v>0</v>
      </c>
      <c r="D53" s="65">
        <v>760</v>
      </c>
      <c r="E53" s="65">
        <v>1200</v>
      </c>
      <c r="F53" s="66">
        <f t="shared" si="21"/>
        <v>1960</v>
      </c>
      <c r="G53" s="65">
        <v>0</v>
      </c>
      <c r="H53" s="65">
        <v>0</v>
      </c>
      <c r="I53" s="65">
        <v>0</v>
      </c>
      <c r="J53" s="66">
        <f t="shared" si="22"/>
        <v>0</v>
      </c>
      <c r="K53" s="64">
        <v>0</v>
      </c>
      <c r="L53" s="64">
        <v>0</v>
      </c>
      <c r="M53" s="64">
        <v>0</v>
      </c>
      <c r="N53" s="66">
        <f t="shared" si="23"/>
        <v>0</v>
      </c>
      <c r="O53" s="65">
        <v>0</v>
      </c>
      <c r="P53" s="65">
        <v>0</v>
      </c>
      <c r="Q53" s="65">
        <v>0</v>
      </c>
      <c r="R53" s="66">
        <f t="shared" si="24"/>
        <v>0</v>
      </c>
      <c r="S53" s="218">
        <f t="shared" si="25"/>
        <v>1960</v>
      </c>
    </row>
    <row r="54" spans="2:19">
      <c r="B54" s="19" t="s">
        <v>6</v>
      </c>
      <c r="C54" s="65">
        <v>0</v>
      </c>
      <c r="D54" s="65">
        <v>0</v>
      </c>
      <c r="E54" s="65">
        <v>0</v>
      </c>
      <c r="F54" s="66">
        <f t="shared" si="21"/>
        <v>0</v>
      </c>
      <c r="G54" s="65">
        <v>0</v>
      </c>
      <c r="H54" s="65">
        <v>0</v>
      </c>
      <c r="I54" s="65">
        <v>0</v>
      </c>
      <c r="J54" s="66">
        <f t="shared" si="22"/>
        <v>0</v>
      </c>
      <c r="K54" s="64">
        <v>0</v>
      </c>
      <c r="L54" s="64">
        <v>0</v>
      </c>
      <c r="M54" s="64">
        <v>0</v>
      </c>
      <c r="N54" s="66">
        <f t="shared" si="23"/>
        <v>0</v>
      </c>
      <c r="O54" s="65">
        <v>0</v>
      </c>
      <c r="P54" s="65">
        <v>0</v>
      </c>
      <c r="Q54" s="65">
        <v>0</v>
      </c>
      <c r="R54" s="66">
        <f t="shared" si="24"/>
        <v>0</v>
      </c>
      <c r="S54" s="218">
        <f t="shared" si="25"/>
        <v>0</v>
      </c>
    </row>
    <row r="55" spans="2:19">
      <c r="B55" s="20" t="s">
        <v>48</v>
      </c>
      <c r="C55" s="65">
        <v>12600</v>
      </c>
      <c r="D55" s="65">
        <v>17060</v>
      </c>
      <c r="E55" s="65">
        <v>3700</v>
      </c>
      <c r="F55" s="109">
        <f t="shared" si="21"/>
        <v>33360</v>
      </c>
      <c r="G55" s="65">
        <v>0</v>
      </c>
      <c r="H55" s="65">
        <v>0</v>
      </c>
      <c r="I55" s="65">
        <v>0</v>
      </c>
      <c r="J55" s="110">
        <f t="shared" si="22"/>
        <v>0</v>
      </c>
      <c r="K55" s="64">
        <v>0</v>
      </c>
      <c r="L55" s="64">
        <v>0</v>
      </c>
      <c r="M55" s="64">
        <v>0</v>
      </c>
      <c r="N55" s="110">
        <f t="shared" si="23"/>
        <v>0</v>
      </c>
      <c r="O55" s="65">
        <v>0</v>
      </c>
      <c r="P55" s="65">
        <v>0</v>
      </c>
      <c r="Q55" s="65">
        <v>0</v>
      </c>
      <c r="R55" s="110">
        <f t="shared" si="24"/>
        <v>0</v>
      </c>
      <c r="S55" s="222">
        <f t="shared" si="25"/>
        <v>33360</v>
      </c>
    </row>
    <row r="56" spans="2:19" ht="15.5">
      <c r="B56" s="50" t="s">
        <v>7</v>
      </c>
      <c r="C56" s="243"/>
      <c r="D56" s="244"/>
      <c r="E56" s="244"/>
      <c r="F56" s="244"/>
      <c r="G56" s="244"/>
      <c r="H56" s="244"/>
      <c r="I56" s="244"/>
      <c r="J56" s="244"/>
      <c r="K56" s="244"/>
      <c r="L56" s="244"/>
      <c r="M56" s="244"/>
      <c r="N56" s="244"/>
      <c r="O56" s="244"/>
      <c r="P56" s="244"/>
      <c r="Q56" s="244"/>
      <c r="R56" s="244"/>
      <c r="S56" s="245"/>
    </row>
    <row r="57" spans="2:19">
      <c r="B57" s="19" t="s">
        <v>2</v>
      </c>
      <c r="C57" s="65">
        <v>0</v>
      </c>
      <c r="D57" s="65">
        <v>0</v>
      </c>
      <c r="E57" s="65">
        <v>2500</v>
      </c>
      <c r="F57" s="66">
        <f>SUM(C57:E57)</f>
        <v>2500</v>
      </c>
      <c r="G57" s="65">
        <v>0</v>
      </c>
      <c r="H57" s="65">
        <v>0</v>
      </c>
      <c r="I57" s="65">
        <v>0</v>
      </c>
      <c r="J57" s="66">
        <f>SUM(G57:I57)</f>
        <v>0</v>
      </c>
      <c r="K57" s="65">
        <v>0</v>
      </c>
      <c r="L57" s="65">
        <v>0</v>
      </c>
      <c r="M57" s="65">
        <v>0</v>
      </c>
      <c r="N57" s="66">
        <f>SUM(K57:M57)</f>
        <v>0</v>
      </c>
      <c r="O57" s="65">
        <v>0</v>
      </c>
      <c r="P57" s="65">
        <v>0</v>
      </c>
      <c r="Q57" s="65">
        <v>0</v>
      </c>
      <c r="R57" s="66">
        <f>SUM(O57:Q57)</f>
        <v>0</v>
      </c>
      <c r="S57" s="218">
        <f>SUM(F57:R57)</f>
        <v>2500</v>
      </c>
    </row>
    <row r="58" spans="2:19">
      <c r="B58" s="19" t="s">
        <v>28</v>
      </c>
      <c r="C58" s="65">
        <v>0</v>
      </c>
      <c r="D58" s="65">
        <v>0</v>
      </c>
      <c r="E58" s="65">
        <v>0</v>
      </c>
      <c r="F58" s="66">
        <f>SUM(C58:E58)</f>
        <v>0</v>
      </c>
      <c r="G58" s="65">
        <v>0</v>
      </c>
      <c r="H58" s="65">
        <v>0</v>
      </c>
      <c r="I58" s="65">
        <v>0</v>
      </c>
      <c r="J58" s="66">
        <f>SUM(G58:I58)</f>
        <v>0</v>
      </c>
      <c r="K58" s="65">
        <v>0</v>
      </c>
      <c r="L58" s="65">
        <v>0</v>
      </c>
      <c r="M58" s="65">
        <v>0</v>
      </c>
      <c r="N58" s="66">
        <f>SUM(K58:M58)</f>
        <v>0</v>
      </c>
      <c r="O58" s="65">
        <v>0</v>
      </c>
      <c r="P58" s="65">
        <v>0</v>
      </c>
      <c r="Q58" s="65">
        <v>0</v>
      </c>
      <c r="R58" s="66">
        <f t="shared" ref="R58:R61" si="26">SUM(O58:Q58)</f>
        <v>0</v>
      </c>
      <c r="S58" s="218">
        <f t="shared" ref="S58:S61" si="27">SUM(F58:R58)</f>
        <v>0</v>
      </c>
    </row>
    <row r="59" spans="2:19">
      <c r="B59" s="19" t="s">
        <v>3</v>
      </c>
      <c r="C59" s="65">
        <v>0</v>
      </c>
      <c r="D59" s="65">
        <v>0</v>
      </c>
      <c r="E59" s="65">
        <v>0</v>
      </c>
      <c r="F59" s="66">
        <f>SUM(C59:E59)</f>
        <v>0</v>
      </c>
      <c r="G59" s="65">
        <v>0</v>
      </c>
      <c r="H59" s="65">
        <v>0</v>
      </c>
      <c r="I59" s="65">
        <v>0</v>
      </c>
      <c r="J59" s="66">
        <f>SUM(G59:I59)</f>
        <v>0</v>
      </c>
      <c r="K59" s="65">
        <v>0</v>
      </c>
      <c r="L59" s="65">
        <v>0</v>
      </c>
      <c r="M59" s="65">
        <v>0</v>
      </c>
      <c r="N59" s="66">
        <f>SUM(K59:M59)</f>
        <v>0</v>
      </c>
      <c r="O59" s="65">
        <v>0</v>
      </c>
      <c r="P59" s="65">
        <v>0</v>
      </c>
      <c r="Q59" s="65">
        <v>0</v>
      </c>
      <c r="R59" s="66">
        <f t="shared" si="26"/>
        <v>0</v>
      </c>
      <c r="S59" s="218">
        <f t="shared" si="27"/>
        <v>0</v>
      </c>
    </row>
    <row r="60" spans="2:19">
      <c r="B60" s="19" t="s">
        <v>4</v>
      </c>
      <c r="C60" s="65">
        <v>0</v>
      </c>
      <c r="D60" s="65">
        <v>0</v>
      </c>
      <c r="E60" s="65">
        <v>660</v>
      </c>
      <c r="F60" s="66">
        <f>SUM(C60:D60)</f>
        <v>0</v>
      </c>
      <c r="G60" s="65">
        <v>0</v>
      </c>
      <c r="H60" s="65">
        <v>0</v>
      </c>
      <c r="I60" s="65">
        <v>0</v>
      </c>
      <c r="J60" s="66">
        <f>SUM(G60:I60)</f>
        <v>0</v>
      </c>
      <c r="K60" s="65">
        <v>0</v>
      </c>
      <c r="L60" s="65">
        <v>0</v>
      </c>
      <c r="M60" s="65">
        <v>0</v>
      </c>
      <c r="N60" s="66">
        <f>SUM(K60:M60)</f>
        <v>0</v>
      </c>
      <c r="O60" s="65">
        <v>0</v>
      </c>
      <c r="P60" s="65">
        <v>0</v>
      </c>
      <c r="Q60" s="65">
        <v>0</v>
      </c>
      <c r="R60" s="66">
        <f t="shared" si="26"/>
        <v>0</v>
      </c>
      <c r="S60" s="218">
        <f t="shared" si="27"/>
        <v>0</v>
      </c>
    </row>
    <row r="61" spans="2:19" ht="15" thickBot="1">
      <c r="B61" s="22" t="s">
        <v>49</v>
      </c>
      <c r="C61" s="65">
        <v>0</v>
      </c>
      <c r="D61" s="65">
        <v>0</v>
      </c>
      <c r="E61" s="95">
        <v>3160</v>
      </c>
      <c r="F61" s="140">
        <f>SUM(C61:E61)</f>
        <v>3160</v>
      </c>
      <c r="G61" s="65">
        <v>0</v>
      </c>
      <c r="H61" s="65">
        <v>0</v>
      </c>
      <c r="I61" s="65">
        <v>0</v>
      </c>
      <c r="J61" s="110">
        <f>SUM(G61:I61)</f>
        <v>0</v>
      </c>
      <c r="K61" s="65">
        <v>0</v>
      </c>
      <c r="L61" s="65">
        <v>0</v>
      </c>
      <c r="M61" s="65">
        <v>0</v>
      </c>
      <c r="N61" s="110">
        <f>SUM(K61:M61)</f>
        <v>0</v>
      </c>
      <c r="O61" s="95">
        <v>0</v>
      </c>
      <c r="P61" s="95">
        <v>0</v>
      </c>
      <c r="Q61" s="95">
        <v>0</v>
      </c>
      <c r="R61" s="110">
        <f t="shared" si="26"/>
        <v>0</v>
      </c>
      <c r="S61" s="219">
        <f t="shared" si="27"/>
        <v>3160</v>
      </c>
    </row>
    <row r="62" spans="2:19" ht="15" thickBot="1">
      <c r="B62" s="250" t="s">
        <v>245</v>
      </c>
      <c r="C62" s="251"/>
      <c r="D62" s="251"/>
      <c r="E62" s="251"/>
      <c r="F62" s="251"/>
      <c r="G62" s="251"/>
      <c r="H62" s="251"/>
      <c r="I62" s="251"/>
      <c r="J62" s="251"/>
      <c r="K62" s="251"/>
      <c r="L62" s="251"/>
      <c r="M62" s="251"/>
      <c r="N62" s="251"/>
      <c r="O62" s="251"/>
      <c r="P62" s="251"/>
      <c r="Q62" s="251"/>
      <c r="R62" s="251"/>
      <c r="S62" s="252"/>
    </row>
    <row r="63" spans="2:19" ht="15.5">
      <c r="B63" s="52" t="s">
        <v>8</v>
      </c>
      <c r="C63" s="231"/>
      <c r="D63" s="232"/>
      <c r="E63" s="232"/>
      <c r="F63" s="232"/>
      <c r="G63" s="232"/>
      <c r="H63" s="232"/>
      <c r="I63" s="232"/>
      <c r="J63" s="232"/>
      <c r="K63" s="232"/>
      <c r="L63" s="232"/>
      <c r="M63" s="232"/>
      <c r="N63" s="232"/>
      <c r="O63" s="232"/>
      <c r="P63" s="232"/>
      <c r="Q63" s="232"/>
      <c r="R63" s="232"/>
      <c r="S63" s="233"/>
    </row>
    <row r="64" spans="2:19">
      <c r="B64" s="19" t="s">
        <v>213</v>
      </c>
      <c r="C64" s="65">
        <v>0</v>
      </c>
      <c r="D64" s="65">
        <v>0</v>
      </c>
      <c r="E64" s="65">
        <v>0</v>
      </c>
      <c r="F64" s="66">
        <f t="shared" ref="F64:F69" si="28">SUM(C64:E64)</f>
        <v>0</v>
      </c>
      <c r="G64" s="65">
        <v>0</v>
      </c>
      <c r="H64" s="65">
        <v>0</v>
      </c>
      <c r="I64" s="65">
        <v>0</v>
      </c>
      <c r="J64" s="66">
        <f t="shared" ref="J64:J69" si="29">SUM(G64:I64)</f>
        <v>0</v>
      </c>
      <c r="K64" s="65">
        <v>0</v>
      </c>
      <c r="L64" s="65">
        <v>0</v>
      </c>
      <c r="M64" s="65">
        <v>0</v>
      </c>
      <c r="N64" s="66">
        <f t="shared" ref="N64:N69" si="30">SUM(K64:M64)</f>
        <v>0</v>
      </c>
      <c r="O64" s="65">
        <v>0</v>
      </c>
      <c r="P64" s="65">
        <v>0</v>
      </c>
      <c r="Q64" s="65">
        <v>0</v>
      </c>
      <c r="R64" s="66">
        <f>SUM(O64:Q64)</f>
        <v>0</v>
      </c>
      <c r="S64" s="218">
        <f>SUM(F64:R64)</f>
        <v>0</v>
      </c>
    </row>
    <row r="65" spans="2:19">
      <c r="B65" s="19" t="s">
        <v>0</v>
      </c>
      <c r="C65" s="65">
        <v>74240</v>
      </c>
      <c r="D65" s="106">
        <v>64194</v>
      </c>
      <c r="E65" s="65">
        <v>76701</v>
      </c>
      <c r="F65" s="66">
        <f t="shared" si="28"/>
        <v>215135</v>
      </c>
      <c r="G65" s="72">
        <v>106625</v>
      </c>
      <c r="H65" s="72">
        <v>89980</v>
      </c>
      <c r="I65" s="72">
        <v>102462</v>
      </c>
      <c r="J65" s="66">
        <f>SUM(G65:I65)</f>
        <v>299067</v>
      </c>
      <c r="K65" s="72">
        <v>134342</v>
      </c>
      <c r="L65" s="72">
        <v>138945</v>
      </c>
      <c r="M65" s="72">
        <v>109187</v>
      </c>
      <c r="N65" s="66">
        <f t="shared" si="30"/>
        <v>382474</v>
      </c>
      <c r="O65" s="72">
        <v>161296</v>
      </c>
      <c r="P65" s="72">
        <v>155327</v>
      </c>
      <c r="Q65" s="72">
        <v>138408</v>
      </c>
      <c r="R65" s="66">
        <f t="shared" ref="R65:R69" si="31">SUM(O65:Q65)</f>
        <v>455031</v>
      </c>
      <c r="S65" s="218">
        <f t="shared" ref="S65:S69" si="32">SUM(F65:R65)</f>
        <v>2488279</v>
      </c>
    </row>
    <row r="66" spans="2:19">
      <c r="B66" s="19" t="s">
        <v>1</v>
      </c>
      <c r="C66" s="65">
        <v>0</v>
      </c>
      <c r="D66" s="65">
        <v>0</v>
      </c>
      <c r="E66" s="65">
        <v>0</v>
      </c>
      <c r="F66" s="66">
        <f t="shared" si="28"/>
        <v>0</v>
      </c>
      <c r="G66" s="65">
        <v>0</v>
      </c>
      <c r="H66" s="65">
        <v>0</v>
      </c>
      <c r="I66" s="65">
        <v>0</v>
      </c>
      <c r="J66" s="66">
        <f t="shared" si="29"/>
        <v>0</v>
      </c>
      <c r="K66" s="65">
        <v>0</v>
      </c>
      <c r="L66" s="65">
        <v>0</v>
      </c>
      <c r="M66" s="65">
        <v>0</v>
      </c>
      <c r="N66" s="66">
        <f t="shared" si="30"/>
        <v>0</v>
      </c>
      <c r="O66" s="65">
        <v>0</v>
      </c>
      <c r="P66" s="65">
        <v>0</v>
      </c>
      <c r="Q66" s="65">
        <v>0</v>
      </c>
      <c r="R66" s="66">
        <f t="shared" si="31"/>
        <v>0</v>
      </c>
      <c r="S66" s="218">
        <f t="shared" si="32"/>
        <v>0</v>
      </c>
    </row>
    <row r="67" spans="2:19">
      <c r="B67" s="19" t="s">
        <v>5</v>
      </c>
      <c r="C67" s="65">
        <v>0</v>
      </c>
      <c r="D67" s="65">
        <v>0</v>
      </c>
      <c r="E67" s="65">
        <v>0</v>
      </c>
      <c r="F67" s="66">
        <f t="shared" si="28"/>
        <v>0</v>
      </c>
      <c r="G67" s="65">
        <v>0</v>
      </c>
      <c r="H67" s="65">
        <v>0</v>
      </c>
      <c r="I67" s="65">
        <v>0</v>
      </c>
      <c r="J67" s="66">
        <f t="shared" si="29"/>
        <v>0</v>
      </c>
      <c r="K67" s="65">
        <v>0</v>
      </c>
      <c r="L67" s="65">
        <v>0</v>
      </c>
      <c r="M67" s="65">
        <v>0</v>
      </c>
      <c r="N67" s="66">
        <f t="shared" si="30"/>
        <v>0</v>
      </c>
      <c r="O67" s="65">
        <v>0</v>
      </c>
      <c r="P67" s="65">
        <v>0</v>
      </c>
      <c r="Q67" s="65">
        <v>0</v>
      </c>
      <c r="R67" s="66">
        <f t="shared" si="31"/>
        <v>0</v>
      </c>
      <c r="S67" s="218">
        <f t="shared" si="32"/>
        <v>0</v>
      </c>
    </row>
    <row r="68" spans="2:19">
      <c r="B68" s="19" t="s">
        <v>6</v>
      </c>
      <c r="C68" s="65">
        <v>0</v>
      </c>
      <c r="D68" s="65">
        <v>0</v>
      </c>
      <c r="E68" s="65">
        <v>0</v>
      </c>
      <c r="F68" s="66">
        <f t="shared" si="28"/>
        <v>0</v>
      </c>
      <c r="G68" s="65">
        <v>0</v>
      </c>
      <c r="H68" s="65">
        <v>0</v>
      </c>
      <c r="I68" s="65">
        <v>0</v>
      </c>
      <c r="J68" s="66">
        <f t="shared" si="29"/>
        <v>0</v>
      </c>
      <c r="K68" s="65">
        <v>0</v>
      </c>
      <c r="L68" s="65">
        <v>0</v>
      </c>
      <c r="M68" s="65">
        <v>0</v>
      </c>
      <c r="N68" s="66">
        <f t="shared" si="30"/>
        <v>0</v>
      </c>
      <c r="O68" s="65">
        <v>0</v>
      </c>
      <c r="P68" s="65">
        <v>0</v>
      </c>
      <c r="Q68" s="65">
        <v>0</v>
      </c>
      <c r="R68" s="66">
        <f t="shared" si="31"/>
        <v>0</v>
      </c>
      <c r="S68" s="218">
        <f t="shared" si="32"/>
        <v>0</v>
      </c>
    </row>
    <row r="69" spans="2:19">
      <c r="B69" s="20" t="s">
        <v>48</v>
      </c>
      <c r="C69" s="65">
        <v>74240</v>
      </c>
      <c r="D69" s="65">
        <v>64194</v>
      </c>
      <c r="E69" s="65">
        <v>76701</v>
      </c>
      <c r="F69" s="109">
        <f t="shared" si="28"/>
        <v>215135</v>
      </c>
      <c r="G69" s="65">
        <v>106625</v>
      </c>
      <c r="H69" s="65">
        <v>89980</v>
      </c>
      <c r="I69" s="65">
        <v>102462</v>
      </c>
      <c r="J69" s="109">
        <f t="shared" si="29"/>
        <v>299067</v>
      </c>
      <c r="K69" s="153">
        <f>SUM(K64:K68)</f>
        <v>134342</v>
      </c>
      <c r="L69" s="72">
        <f>SUM(L64:L68)</f>
        <v>138945</v>
      </c>
      <c r="M69" s="65">
        <f>SUM(M64:M68)</f>
        <v>109187</v>
      </c>
      <c r="N69" s="109">
        <f t="shared" si="30"/>
        <v>382474</v>
      </c>
      <c r="O69" s="72">
        <f>SUM(O64:O68)</f>
        <v>161296</v>
      </c>
      <c r="P69" s="65">
        <f>SUM(P64:P68)</f>
        <v>155327</v>
      </c>
      <c r="Q69" s="65">
        <f>SUM(Q64:Q68)</f>
        <v>138408</v>
      </c>
      <c r="R69" s="110">
        <f t="shared" si="31"/>
        <v>455031</v>
      </c>
      <c r="S69" s="219">
        <f t="shared" si="32"/>
        <v>2488279</v>
      </c>
    </row>
    <row r="70" spans="2:19" ht="15.5">
      <c r="B70" s="50" t="s">
        <v>7</v>
      </c>
      <c r="C70" s="243"/>
      <c r="D70" s="244"/>
      <c r="E70" s="244"/>
      <c r="F70" s="244"/>
      <c r="G70" s="244"/>
      <c r="H70" s="244"/>
      <c r="I70" s="244"/>
      <c r="J70" s="244"/>
      <c r="K70" s="244"/>
      <c r="L70" s="244"/>
      <c r="M70" s="244"/>
      <c r="N70" s="244"/>
      <c r="O70" s="244"/>
      <c r="P70" s="244"/>
      <c r="Q70" s="244"/>
      <c r="R70" s="244"/>
      <c r="S70" s="245"/>
    </row>
    <row r="71" spans="2:19">
      <c r="B71" s="19" t="s">
        <v>2</v>
      </c>
      <c r="C71" s="65">
        <v>61200</v>
      </c>
      <c r="D71" s="65">
        <v>61200</v>
      </c>
      <c r="E71" s="65">
        <v>61200</v>
      </c>
      <c r="F71" s="66">
        <f>SUM(C71:E71)</f>
        <v>183600</v>
      </c>
      <c r="G71" s="65">
        <v>61200</v>
      </c>
      <c r="H71" s="65">
        <v>61200</v>
      </c>
      <c r="I71" s="65">
        <v>61200</v>
      </c>
      <c r="J71" s="66">
        <f>SUM(G71:I71)</f>
        <v>183600</v>
      </c>
      <c r="K71" s="72">
        <v>61200</v>
      </c>
      <c r="L71" s="65">
        <v>81820</v>
      </c>
      <c r="M71" s="65">
        <v>61200</v>
      </c>
      <c r="N71" s="82">
        <f>SUM(K71:M71)</f>
        <v>204220</v>
      </c>
      <c r="O71" s="72">
        <v>80357</v>
      </c>
      <c r="P71" s="72">
        <v>100446</v>
      </c>
      <c r="Q71" s="72">
        <v>80360</v>
      </c>
      <c r="R71" s="82">
        <f>SUM(O71:Q71)</f>
        <v>261163</v>
      </c>
      <c r="S71" s="218">
        <f>SUM(F71:R71)</f>
        <v>1481566</v>
      </c>
    </row>
    <row r="72" spans="2:19">
      <c r="B72" s="19" t="s">
        <v>28</v>
      </c>
      <c r="C72" s="65">
        <v>0</v>
      </c>
      <c r="D72" s="65">
        <v>0</v>
      </c>
      <c r="E72" s="65">
        <v>0</v>
      </c>
      <c r="F72" s="66">
        <f>SUM(C72:E72)</f>
        <v>0</v>
      </c>
      <c r="G72" s="65">
        <v>0</v>
      </c>
      <c r="H72" s="65">
        <v>0</v>
      </c>
      <c r="I72" s="65">
        <v>0</v>
      </c>
      <c r="J72" s="66">
        <f>SUM(G72:I72)</f>
        <v>0</v>
      </c>
      <c r="K72" s="65">
        <v>0</v>
      </c>
      <c r="L72" s="65">
        <v>0</v>
      </c>
      <c r="M72" s="65">
        <v>0</v>
      </c>
      <c r="N72" s="66">
        <f>SUM(K72:M72)</f>
        <v>0</v>
      </c>
      <c r="O72" s="65">
        <v>0</v>
      </c>
      <c r="P72" s="65">
        <v>0</v>
      </c>
      <c r="Q72" s="65">
        <v>0</v>
      </c>
      <c r="R72" s="82">
        <f t="shared" ref="R72:R75" si="33">SUM(O72:Q72)</f>
        <v>0</v>
      </c>
      <c r="S72" s="218">
        <f t="shared" ref="S72:S75" si="34">SUM(F72:R72)</f>
        <v>0</v>
      </c>
    </row>
    <row r="73" spans="2:19">
      <c r="B73" s="19" t="s">
        <v>3</v>
      </c>
      <c r="C73" s="65">
        <v>0</v>
      </c>
      <c r="D73" s="65">
        <v>10800</v>
      </c>
      <c r="E73" s="65">
        <v>5340</v>
      </c>
      <c r="F73" s="66">
        <f>SUM(C73:E73)</f>
        <v>16140</v>
      </c>
      <c r="G73" s="65">
        <v>9500</v>
      </c>
      <c r="H73" s="65">
        <v>1400</v>
      </c>
      <c r="I73" s="65">
        <v>0</v>
      </c>
      <c r="J73" s="66">
        <f>SUM(G73:I73)</f>
        <v>10900</v>
      </c>
      <c r="K73" s="65">
        <v>6</v>
      </c>
      <c r="L73" s="65">
        <v>6.5</v>
      </c>
      <c r="M73" s="65">
        <v>2500</v>
      </c>
      <c r="N73" s="66">
        <f>SUM(K73:M73)</f>
        <v>2512.5</v>
      </c>
      <c r="O73" s="65">
        <v>0</v>
      </c>
      <c r="P73" s="65">
        <v>0</v>
      </c>
      <c r="Q73" s="65">
        <v>0</v>
      </c>
      <c r="R73" s="82">
        <f t="shared" si="33"/>
        <v>0</v>
      </c>
      <c r="S73" s="218">
        <f t="shared" si="34"/>
        <v>42965</v>
      </c>
    </row>
    <row r="74" spans="2:19">
      <c r="B74" s="19" t="s">
        <v>4</v>
      </c>
      <c r="C74" s="65">
        <v>0</v>
      </c>
      <c r="D74" s="65">
        <v>200</v>
      </c>
      <c r="E74" s="65">
        <v>6360</v>
      </c>
      <c r="F74" s="66">
        <f>SUM(C74:E74)</f>
        <v>6560</v>
      </c>
      <c r="G74" s="65">
        <v>6930</v>
      </c>
      <c r="H74" s="65">
        <v>0</v>
      </c>
      <c r="I74" s="65">
        <v>30000</v>
      </c>
      <c r="J74" s="66">
        <f>SUM(G74:I74)</f>
        <v>36930</v>
      </c>
      <c r="K74" s="72">
        <v>2480</v>
      </c>
      <c r="L74" s="65">
        <v>3008.5</v>
      </c>
      <c r="M74" s="65">
        <v>4500</v>
      </c>
      <c r="N74" s="82">
        <f>SUM(K74:M74)</f>
        <v>9988.5</v>
      </c>
      <c r="O74" s="65">
        <v>0</v>
      </c>
      <c r="P74" s="65">
        <v>4000</v>
      </c>
      <c r="Q74" s="72">
        <v>12010</v>
      </c>
      <c r="R74" s="82">
        <f t="shared" si="33"/>
        <v>16010</v>
      </c>
      <c r="S74" s="218">
        <f t="shared" si="34"/>
        <v>132417</v>
      </c>
    </row>
    <row r="75" spans="2:19" ht="15" thickBot="1">
      <c r="B75" s="20" t="s">
        <v>49</v>
      </c>
      <c r="C75" s="83">
        <v>61200</v>
      </c>
      <c r="D75" s="83">
        <v>61200</v>
      </c>
      <c r="E75" s="83">
        <v>61200</v>
      </c>
      <c r="F75" s="111">
        <f>SUM(C75:E75)</f>
        <v>183600</v>
      </c>
      <c r="G75" s="83">
        <v>77630</v>
      </c>
      <c r="H75" s="83">
        <v>62600</v>
      </c>
      <c r="I75" s="83">
        <v>91200</v>
      </c>
      <c r="J75" s="111">
        <f>SUM(G75:I75)</f>
        <v>231430</v>
      </c>
      <c r="K75" s="84">
        <f>SUM(K71:K74)</f>
        <v>63686</v>
      </c>
      <c r="L75" s="84">
        <f>SUM(L71:L74)</f>
        <v>84835</v>
      </c>
      <c r="M75" s="84">
        <f>SUM(M71:M74)</f>
        <v>68200</v>
      </c>
      <c r="N75" s="111">
        <f>SUM(K75:M75)</f>
        <v>216721</v>
      </c>
      <c r="O75" s="84">
        <f>SUM(O71:O74)</f>
        <v>80357</v>
      </c>
      <c r="P75" s="84">
        <f>SUM(P71:P74)</f>
        <v>104446</v>
      </c>
      <c r="Q75" s="84">
        <f>SUM(Q71:Q74)</f>
        <v>92370</v>
      </c>
      <c r="R75" s="109">
        <f t="shared" si="33"/>
        <v>277173</v>
      </c>
      <c r="S75" s="222">
        <f t="shared" si="34"/>
        <v>1634248</v>
      </c>
    </row>
    <row r="76" spans="2:19" ht="15" thickBot="1">
      <c r="B76" s="253" t="s">
        <v>246</v>
      </c>
      <c r="C76" s="254"/>
      <c r="D76" s="254"/>
      <c r="E76" s="254"/>
      <c r="F76" s="254"/>
      <c r="G76" s="254"/>
      <c r="H76" s="254"/>
      <c r="I76" s="254"/>
      <c r="J76" s="254"/>
      <c r="K76" s="254"/>
      <c r="L76" s="254"/>
      <c r="M76" s="254"/>
      <c r="N76" s="254"/>
      <c r="O76" s="254"/>
      <c r="P76" s="254"/>
      <c r="Q76" s="254"/>
      <c r="R76" s="254"/>
      <c r="S76" s="255"/>
    </row>
    <row r="77" spans="2:19" ht="15.5">
      <c r="B77" s="21" t="s">
        <v>8</v>
      </c>
      <c r="C77" s="247"/>
      <c r="D77" s="248"/>
      <c r="E77" s="248"/>
      <c r="F77" s="248"/>
      <c r="G77" s="248"/>
      <c r="H77" s="248"/>
      <c r="I77" s="248"/>
      <c r="J77" s="248"/>
      <c r="K77" s="248"/>
      <c r="L77" s="248"/>
      <c r="M77" s="248"/>
      <c r="N77" s="248"/>
      <c r="O77" s="248"/>
      <c r="P77" s="248"/>
      <c r="Q77" s="248"/>
      <c r="R77" s="248"/>
      <c r="S77" s="249"/>
    </row>
    <row r="78" spans="2:19">
      <c r="B78" s="19" t="s">
        <v>213</v>
      </c>
      <c r="C78" s="72">
        <v>16000</v>
      </c>
      <c r="D78" s="72">
        <v>17000</v>
      </c>
      <c r="E78" s="72">
        <v>25000</v>
      </c>
      <c r="F78" s="66">
        <f t="shared" ref="F78:F83" si="35">SUM(C78:E78)</f>
        <v>58000</v>
      </c>
      <c r="G78" s="72">
        <v>24000</v>
      </c>
      <c r="H78" s="72">
        <v>25000</v>
      </c>
      <c r="I78" s="72">
        <v>23000</v>
      </c>
      <c r="J78" s="66">
        <f t="shared" ref="J78:J83" si="36">SUM(G78:I78)</f>
        <v>72000</v>
      </c>
      <c r="K78" s="65">
        <v>21130</v>
      </c>
      <c r="L78" s="72">
        <v>24400</v>
      </c>
      <c r="M78" s="72">
        <v>27000</v>
      </c>
      <c r="N78" s="66">
        <f t="shared" ref="N78:N83" si="37">SUM(K78:M78)</f>
        <v>72530</v>
      </c>
      <c r="O78" s="72">
        <v>27000</v>
      </c>
      <c r="P78" s="72">
        <v>19250</v>
      </c>
      <c r="Q78" s="72">
        <v>20440</v>
      </c>
      <c r="R78" s="82">
        <f>SUM(O78:Q78)</f>
        <v>66690</v>
      </c>
      <c r="S78" s="218">
        <f>SUM(F78:R78)</f>
        <v>480440</v>
      </c>
    </row>
    <row r="79" spans="2:19">
      <c r="B79" s="19" t="s">
        <v>0</v>
      </c>
      <c r="C79" s="65">
        <v>3000</v>
      </c>
      <c r="D79" s="65">
        <v>2000</v>
      </c>
      <c r="E79" s="65">
        <v>3000</v>
      </c>
      <c r="F79" s="66">
        <f t="shared" si="35"/>
        <v>8000</v>
      </c>
      <c r="G79" s="65">
        <v>3000</v>
      </c>
      <c r="H79" s="65">
        <v>3000</v>
      </c>
      <c r="I79" s="65">
        <v>2000</v>
      </c>
      <c r="J79" s="66">
        <f t="shared" si="36"/>
        <v>8000</v>
      </c>
      <c r="K79" s="65">
        <v>8080</v>
      </c>
      <c r="L79" s="65">
        <v>4800</v>
      </c>
      <c r="M79" s="65">
        <v>3800</v>
      </c>
      <c r="N79" s="66">
        <f t="shared" si="37"/>
        <v>16680</v>
      </c>
      <c r="O79" s="72">
        <v>4400</v>
      </c>
      <c r="P79" s="72">
        <v>2500</v>
      </c>
      <c r="Q79" s="72">
        <v>3200</v>
      </c>
      <c r="R79" s="82">
        <f t="shared" ref="R79:R83" si="38">SUM(O79:Q79)</f>
        <v>10100</v>
      </c>
      <c r="S79" s="218">
        <f t="shared" ref="S79:S83" si="39">SUM(F79:R79)</f>
        <v>77560</v>
      </c>
    </row>
    <row r="80" spans="2:19">
      <c r="B80" s="19" t="s">
        <v>1</v>
      </c>
      <c r="C80" s="65">
        <v>0</v>
      </c>
      <c r="D80" s="65">
        <v>0</v>
      </c>
      <c r="E80" s="65">
        <v>0</v>
      </c>
      <c r="F80" s="66">
        <f t="shared" si="35"/>
        <v>0</v>
      </c>
      <c r="G80" s="65">
        <v>0</v>
      </c>
      <c r="H80" s="65">
        <v>0</v>
      </c>
      <c r="I80" s="65">
        <v>0</v>
      </c>
      <c r="J80" s="66">
        <f t="shared" si="36"/>
        <v>0</v>
      </c>
      <c r="K80" s="65">
        <v>2120</v>
      </c>
      <c r="L80" s="65">
        <v>2790</v>
      </c>
      <c r="M80" s="65">
        <v>3000</v>
      </c>
      <c r="N80" s="66">
        <f t="shared" si="37"/>
        <v>7910</v>
      </c>
      <c r="O80" s="72">
        <v>4000</v>
      </c>
      <c r="P80" s="72">
        <v>2480</v>
      </c>
      <c r="Q80" s="72">
        <v>2480</v>
      </c>
      <c r="R80" s="82">
        <f t="shared" si="38"/>
        <v>8960</v>
      </c>
      <c r="S80" s="218">
        <f t="shared" si="39"/>
        <v>33740</v>
      </c>
    </row>
    <row r="81" spans="2:19">
      <c r="B81" s="19" t="s">
        <v>214</v>
      </c>
      <c r="C81" s="72">
        <v>142000</v>
      </c>
      <c r="D81" s="72">
        <v>121000</v>
      </c>
      <c r="E81" s="72">
        <v>195000</v>
      </c>
      <c r="F81" s="66">
        <f t="shared" si="35"/>
        <v>458000</v>
      </c>
      <c r="G81" s="72">
        <v>178000</v>
      </c>
      <c r="H81" s="72">
        <v>186000</v>
      </c>
      <c r="I81" s="72">
        <v>180000</v>
      </c>
      <c r="J81" s="66">
        <f t="shared" si="36"/>
        <v>544000</v>
      </c>
      <c r="K81" s="72">
        <v>197340</v>
      </c>
      <c r="L81" s="72">
        <v>215850</v>
      </c>
      <c r="M81" s="72">
        <v>210000</v>
      </c>
      <c r="N81" s="82">
        <f>SUM(K81:M81)</f>
        <v>623190</v>
      </c>
      <c r="O81" s="72">
        <v>325000</v>
      </c>
      <c r="P81" s="72">
        <v>205870</v>
      </c>
      <c r="Q81" s="72">
        <v>205870</v>
      </c>
      <c r="R81" s="82">
        <f t="shared" si="38"/>
        <v>736740</v>
      </c>
      <c r="S81" s="218">
        <f t="shared" si="39"/>
        <v>4265860</v>
      </c>
    </row>
    <row r="82" spans="2:19">
      <c r="B82" s="19" t="s">
        <v>6</v>
      </c>
      <c r="C82" s="65">
        <v>3000</v>
      </c>
      <c r="D82" s="65">
        <v>2000</v>
      </c>
      <c r="E82" s="65">
        <v>2000</v>
      </c>
      <c r="F82" s="66">
        <f t="shared" si="35"/>
        <v>7000</v>
      </c>
      <c r="G82" s="65">
        <v>2000</v>
      </c>
      <c r="H82" s="65">
        <v>3000</v>
      </c>
      <c r="I82" s="65">
        <v>3000</v>
      </c>
      <c r="J82" s="66">
        <f t="shared" si="36"/>
        <v>8000</v>
      </c>
      <c r="K82" s="65">
        <v>3760</v>
      </c>
      <c r="L82" s="65">
        <v>4470</v>
      </c>
      <c r="M82" s="65">
        <v>2000</v>
      </c>
      <c r="N82" s="66">
        <f t="shared" si="37"/>
        <v>10230</v>
      </c>
      <c r="O82" s="72">
        <v>2000</v>
      </c>
      <c r="P82" s="72">
        <v>2970</v>
      </c>
      <c r="Q82" s="72">
        <v>2970</v>
      </c>
      <c r="R82" s="82">
        <f t="shared" si="38"/>
        <v>7940</v>
      </c>
      <c r="S82" s="218">
        <f t="shared" si="39"/>
        <v>59340</v>
      </c>
    </row>
    <row r="83" spans="2:19">
      <c r="B83" s="20" t="s">
        <v>48</v>
      </c>
      <c r="C83" s="72">
        <v>161000</v>
      </c>
      <c r="D83" s="72">
        <v>142000</v>
      </c>
      <c r="E83" s="72">
        <v>225000</v>
      </c>
      <c r="F83" s="109">
        <f t="shared" si="35"/>
        <v>528000</v>
      </c>
      <c r="G83" s="72">
        <v>207000</v>
      </c>
      <c r="H83" s="72">
        <v>217000</v>
      </c>
      <c r="I83" s="72">
        <v>208000</v>
      </c>
      <c r="J83" s="109">
        <f t="shared" si="36"/>
        <v>632000</v>
      </c>
      <c r="K83" s="72">
        <f>SUM(K78:K82)</f>
        <v>232430</v>
      </c>
      <c r="L83" s="72">
        <f>SUM(L78:L82)</f>
        <v>252310</v>
      </c>
      <c r="M83" s="72">
        <f>SUM(M78:M82)</f>
        <v>245800</v>
      </c>
      <c r="N83" s="109">
        <f t="shared" si="37"/>
        <v>730540</v>
      </c>
      <c r="O83" s="72">
        <f>SUM(O78:O82)</f>
        <v>362400</v>
      </c>
      <c r="P83" s="72">
        <f>SUM(P78:P82)</f>
        <v>233070</v>
      </c>
      <c r="Q83" s="72">
        <f>SUM(Q78:Q82)</f>
        <v>234960</v>
      </c>
      <c r="R83" s="109">
        <f t="shared" si="38"/>
        <v>830430</v>
      </c>
      <c r="S83" s="222">
        <f t="shared" si="39"/>
        <v>4913940</v>
      </c>
    </row>
    <row r="84" spans="2:19" ht="15.5">
      <c r="B84" s="96" t="s">
        <v>7</v>
      </c>
      <c r="C84" s="256"/>
      <c r="D84" s="257"/>
      <c r="E84" s="257"/>
      <c r="F84" s="257"/>
      <c r="G84" s="257"/>
      <c r="H84" s="257"/>
      <c r="I84" s="257"/>
      <c r="J84" s="257"/>
      <c r="K84" s="257"/>
      <c r="L84" s="257"/>
      <c r="M84" s="257"/>
      <c r="N84" s="257"/>
      <c r="O84" s="257"/>
      <c r="P84" s="257"/>
      <c r="Q84" s="257"/>
      <c r="R84" s="257"/>
      <c r="S84" s="258"/>
    </row>
    <row r="85" spans="2:19">
      <c r="B85" s="19" t="s">
        <v>2</v>
      </c>
      <c r="C85" s="65">
        <v>0</v>
      </c>
      <c r="D85" s="65">
        <v>0</v>
      </c>
      <c r="E85" s="65">
        <v>0</v>
      </c>
      <c r="F85" s="66">
        <f>SUM(C85:E85)</f>
        <v>0</v>
      </c>
      <c r="G85" s="41">
        <v>0</v>
      </c>
      <c r="H85" s="41">
        <v>0</v>
      </c>
      <c r="I85" s="41">
        <v>0</v>
      </c>
      <c r="J85" s="66">
        <f>SUM(G85:I85)</f>
        <v>0</v>
      </c>
      <c r="K85" s="65">
        <v>0</v>
      </c>
      <c r="L85" s="65">
        <v>0</v>
      </c>
      <c r="M85" s="65">
        <v>0</v>
      </c>
      <c r="N85" s="66">
        <f>SUM(K85:M85)</f>
        <v>0</v>
      </c>
      <c r="O85" s="65">
        <v>0</v>
      </c>
      <c r="P85" s="65">
        <v>0</v>
      </c>
      <c r="Q85" s="65">
        <v>0</v>
      </c>
      <c r="R85" s="66">
        <f>SUM(O85:Q85)</f>
        <v>0</v>
      </c>
      <c r="S85" s="218">
        <f>SUM(F85:R85)</f>
        <v>0</v>
      </c>
    </row>
    <row r="86" spans="2:19">
      <c r="B86" s="19" t="s">
        <v>28</v>
      </c>
      <c r="C86" s="65">
        <v>0</v>
      </c>
      <c r="D86" s="65">
        <v>0</v>
      </c>
      <c r="E86" s="65">
        <v>0</v>
      </c>
      <c r="F86" s="66">
        <f>SUM(C86:E86)</f>
        <v>0</v>
      </c>
      <c r="G86" s="41">
        <v>0</v>
      </c>
      <c r="H86" s="41">
        <v>0</v>
      </c>
      <c r="I86" s="41">
        <v>0</v>
      </c>
      <c r="J86" s="66">
        <f>SUM(G86:I86)</f>
        <v>0</v>
      </c>
      <c r="K86" s="65">
        <v>0</v>
      </c>
      <c r="L86" s="65">
        <v>0</v>
      </c>
      <c r="M86" s="65">
        <v>0</v>
      </c>
      <c r="N86" s="66">
        <f>SUM(K86:M86)</f>
        <v>0</v>
      </c>
      <c r="O86" s="65">
        <v>0</v>
      </c>
      <c r="P86" s="65">
        <v>0</v>
      </c>
      <c r="Q86" s="65">
        <v>0</v>
      </c>
      <c r="R86" s="66">
        <f t="shared" ref="R86:R89" si="40">SUM(O86:Q86)</f>
        <v>0</v>
      </c>
      <c r="S86" s="218">
        <f t="shared" ref="S86:S89" si="41">SUM(F86:R86)</f>
        <v>0</v>
      </c>
    </row>
    <row r="87" spans="2:19">
      <c r="B87" s="19" t="s">
        <v>3</v>
      </c>
      <c r="C87" s="65">
        <v>355000</v>
      </c>
      <c r="D87" s="65">
        <v>284000</v>
      </c>
      <c r="E87" s="65">
        <v>275000</v>
      </c>
      <c r="F87" s="66">
        <v>914000</v>
      </c>
      <c r="G87" s="41">
        <v>340000</v>
      </c>
      <c r="H87" s="65">
        <v>352000</v>
      </c>
      <c r="I87" s="65">
        <v>430000</v>
      </c>
      <c r="J87" s="66">
        <f>SUM(G87:I87)</f>
        <v>1122000</v>
      </c>
      <c r="K87" s="65">
        <v>483030</v>
      </c>
      <c r="L87" s="65">
        <v>405040</v>
      </c>
      <c r="M87" s="65">
        <v>428000</v>
      </c>
      <c r="N87" s="66">
        <f>SUM(K87:M87)</f>
        <v>1316070</v>
      </c>
      <c r="O87" s="72">
        <v>419000</v>
      </c>
      <c r="P87" s="72">
        <v>442960</v>
      </c>
      <c r="Q87" s="72">
        <v>543480</v>
      </c>
      <c r="R87" s="66">
        <f t="shared" si="40"/>
        <v>1405440</v>
      </c>
      <c r="S87" s="218">
        <f t="shared" si="41"/>
        <v>8601020</v>
      </c>
    </row>
    <row r="88" spans="2:19">
      <c r="B88" s="19" t="s">
        <v>4</v>
      </c>
      <c r="C88" s="65">
        <v>0</v>
      </c>
      <c r="D88" s="65">
        <v>0</v>
      </c>
      <c r="E88" s="65">
        <v>0</v>
      </c>
      <c r="F88" s="66">
        <f>SUM(C88:E88)</f>
        <v>0</v>
      </c>
      <c r="G88" s="41">
        <v>0</v>
      </c>
      <c r="H88" s="65">
        <v>0</v>
      </c>
      <c r="I88" s="65">
        <v>0</v>
      </c>
      <c r="J88" s="66">
        <f>SUM(G88:I88)</f>
        <v>0</v>
      </c>
      <c r="K88" s="65">
        <v>0</v>
      </c>
      <c r="L88" s="65">
        <v>0</v>
      </c>
      <c r="M88" s="65">
        <v>0</v>
      </c>
      <c r="N88" s="66">
        <f>SUM(K88:M88)</f>
        <v>0</v>
      </c>
      <c r="O88" s="65">
        <v>0</v>
      </c>
      <c r="P88" s="65">
        <v>0</v>
      </c>
      <c r="Q88" s="65">
        <v>0</v>
      </c>
      <c r="R88" s="66">
        <f t="shared" si="40"/>
        <v>0</v>
      </c>
      <c r="S88" s="218">
        <f t="shared" si="41"/>
        <v>0</v>
      </c>
    </row>
    <row r="89" spans="2:19" ht="15" thickBot="1">
      <c r="B89" s="22" t="s">
        <v>49</v>
      </c>
      <c r="C89" s="95">
        <v>355000</v>
      </c>
      <c r="D89" s="95">
        <v>284000</v>
      </c>
      <c r="E89" s="95">
        <v>275000</v>
      </c>
      <c r="F89" s="112">
        <f>SUM(C89:E89)</f>
        <v>914000</v>
      </c>
      <c r="G89" s="95">
        <v>340000</v>
      </c>
      <c r="H89" s="95">
        <v>352000</v>
      </c>
      <c r="I89" s="95">
        <v>430000</v>
      </c>
      <c r="J89" s="112">
        <f>SUM(G89:I89)</f>
        <v>1122000</v>
      </c>
      <c r="K89" s="91">
        <f>SUM(K85:K88)</f>
        <v>483030</v>
      </c>
      <c r="L89" s="92">
        <f>SUM(L85:L88)</f>
        <v>405040</v>
      </c>
      <c r="M89" s="95">
        <f>SUM(M85:M88)</f>
        <v>428000</v>
      </c>
      <c r="N89" s="112">
        <f>SUM(K89:M89)</f>
        <v>1316070</v>
      </c>
      <c r="O89" s="91">
        <f>SUM(O85:O88)</f>
        <v>419000</v>
      </c>
      <c r="P89" s="95">
        <f>SUM(P85:P88)</f>
        <v>442960</v>
      </c>
      <c r="Q89" s="95">
        <f>SUM(Q85:Q88)</f>
        <v>543480</v>
      </c>
      <c r="R89" s="110">
        <f t="shared" si="40"/>
        <v>1405440</v>
      </c>
      <c r="S89" s="222">
        <f t="shared" si="41"/>
        <v>8601020</v>
      </c>
    </row>
    <row r="90" spans="2:19" ht="15" thickBot="1">
      <c r="B90" s="250" t="s">
        <v>247</v>
      </c>
      <c r="C90" s="251"/>
      <c r="D90" s="251"/>
      <c r="E90" s="251"/>
      <c r="F90" s="251"/>
      <c r="G90" s="251"/>
      <c r="H90" s="251"/>
      <c r="I90" s="251"/>
      <c r="J90" s="251"/>
      <c r="K90" s="251"/>
      <c r="L90" s="251"/>
      <c r="M90" s="251"/>
      <c r="N90" s="251"/>
      <c r="O90" s="251"/>
      <c r="P90" s="251"/>
      <c r="Q90" s="251"/>
      <c r="R90" s="251"/>
      <c r="S90" s="252"/>
    </row>
    <row r="91" spans="2:19" ht="15.5">
      <c r="B91" s="104" t="s">
        <v>8</v>
      </c>
      <c r="C91" s="247"/>
      <c r="D91" s="248"/>
      <c r="E91" s="248"/>
      <c r="F91" s="248"/>
      <c r="G91" s="248"/>
      <c r="H91" s="248"/>
      <c r="I91" s="248"/>
      <c r="J91" s="248"/>
      <c r="K91" s="248"/>
      <c r="L91" s="248"/>
      <c r="M91" s="248"/>
      <c r="N91" s="248"/>
      <c r="O91" s="248"/>
      <c r="P91" s="248"/>
      <c r="Q91" s="248"/>
      <c r="R91" s="248"/>
      <c r="S91" s="249"/>
    </row>
    <row r="92" spans="2:19">
      <c r="B92" s="19" t="s">
        <v>213</v>
      </c>
      <c r="C92" s="65">
        <v>0</v>
      </c>
      <c r="D92" s="65">
        <v>0</v>
      </c>
      <c r="E92" s="65">
        <v>0</v>
      </c>
      <c r="F92" s="67">
        <f t="shared" ref="F92:F97" si="42">SUM(C92:E92)</f>
        <v>0</v>
      </c>
      <c r="G92" s="65">
        <v>0</v>
      </c>
      <c r="H92" s="65">
        <v>0</v>
      </c>
      <c r="I92" s="65">
        <v>0</v>
      </c>
      <c r="J92" s="67">
        <f t="shared" ref="J92:J97" si="43">SUM(G92:I92)</f>
        <v>0</v>
      </c>
      <c r="K92" s="65">
        <v>0</v>
      </c>
      <c r="L92" s="65">
        <v>0</v>
      </c>
      <c r="M92" s="65">
        <v>0</v>
      </c>
      <c r="N92" s="190">
        <f t="shared" ref="N92:N97" si="44">SUM(K92:M92)</f>
        <v>0</v>
      </c>
      <c r="O92" s="65">
        <v>0</v>
      </c>
      <c r="P92" s="65">
        <v>0</v>
      </c>
      <c r="Q92" s="65">
        <v>0</v>
      </c>
      <c r="R92" s="66">
        <f>SUM(O92:Q92)</f>
        <v>0</v>
      </c>
      <c r="S92" s="218">
        <f>SUM(F92:R92)</f>
        <v>0</v>
      </c>
    </row>
    <row r="93" spans="2:19">
      <c r="B93" s="19" t="s">
        <v>0</v>
      </c>
      <c r="C93" s="65">
        <v>0</v>
      </c>
      <c r="D93" s="65">
        <v>0</v>
      </c>
      <c r="E93" s="65">
        <v>0</v>
      </c>
      <c r="F93" s="67">
        <f t="shared" si="42"/>
        <v>0</v>
      </c>
      <c r="G93" s="65">
        <v>0</v>
      </c>
      <c r="H93" s="65">
        <v>0</v>
      </c>
      <c r="I93" s="65">
        <v>0</v>
      </c>
      <c r="J93" s="67">
        <f t="shared" si="43"/>
        <v>0</v>
      </c>
      <c r="K93" s="65">
        <v>0</v>
      </c>
      <c r="L93" s="65">
        <v>0</v>
      </c>
      <c r="M93" s="65">
        <v>0</v>
      </c>
      <c r="N93" s="190">
        <f t="shared" si="44"/>
        <v>0</v>
      </c>
      <c r="O93" s="65">
        <v>0</v>
      </c>
      <c r="P93" s="65">
        <v>0</v>
      </c>
      <c r="Q93" s="65">
        <v>0</v>
      </c>
      <c r="R93" s="66">
        <f t="shared" ref="R93:R97" si="45">SUM(O93:Q93)</f>
        <v>0</v>
      </c>
      <c r="S93" s="218">
        <f t="shared" ref="S93:S97" si="46">SUM(F93:R93)</f>
        <v>0</v>
      </c>
    </row>
    <row r="94" spans="2:19">
      <c r="B94" s="19" t="s">
        <v>1</v>
      </c>
      <c r="C94" s="65">
        <v>0</v>
      </c>
      <c r="D94" s="65">
        <v>0</v>
      </c>
      <c r="E94" s="65">
        <v>0</v>
      </c>
      <c r="F94" s="67">
        <f t="shared" si="42"/>
        <v>0</v>
      </c>
      <c r="G94" s="65">
        <v>0</v>
      </c>
      <c r="H94" s="65">
        <v>0</v>
      </c>
      <c r="I94" s="65">
        <v>0</v>
      </c>
      <c r="J94" s="67">
        <f t="shared" si="43"/>
        <v>0</v>
      </c>
      <c r="K94" s="65">
        <v>0</v>
      </c>
      <c r="L94" s="65">
        <v>0</v>
      </c>
      <c r="M94" s="65">
        <v>0</v>
      </c>
      <c r="N94" s="190">
        <f t="shared" si="44"/>
        <v>0</v>
      </c>
      <c r="O94" s="65">
        <v>0</v>
      </c>
      <c r="P94" s="65">
        <v>0</v>
      </c>
      <c r="Q94" s="65">
        <v>0</v>
      </c>
      <c r="R94" s="66">
        <f t="shared" si="45"/>
        <v>0</v>
      </c>
      <c r="S94" s="218">
        <f t="shared" si="46"/>
        <v>0</v>
      </c>
    </row>
    <row r="95" spans="2:19">
      <c r="B95" s="19" t="s">
        <v>5</v>
      </c>
      <c r="C95" s="65">
        <v>0</v>
      </c>
      <c r="D95" s="65">
        <v>0</v>
      </c>
      <c r="E95" s="65">
        <v>0</v>
      </c>
      <c r="F95" s="67">
        <f t="shared" si="42"/>
        <v>0</v>
      </c>
      <c r="G95" s="65">
        <v>0</v>
      </c>
      <c r="H95" s="65">
        <v>0</v>
      </c>
      <c r="I95" s="65">
        <v>0</v>
      </c>
      <c r="J95" s="67">
        <f t="shared" si="43"/>
        <v>0</v>
      </c>
      <c r="K95" s="65">
        <v>0</v>
      </c>
      <c r="L95" s="65">
        <v>0</v>
      </c>
      <c r="M95" s="65">
        <v>0</v>
      </c>
      <c r="N95" s="190">
        <f t="shared" si="44"/>
        <v>0</v>
      </c>
      <c r="O95" s="65">
        <v>0</v>
      </c>
      <c r="P95" s="65">
        <v>0</v>
      </c>
      <c r="Q95" s="65">
        <v>0</v>
      </c>
      <c r="R95" s="66">
        <f t="shared" si="45"/>
        <v>0</v>
      </c>
      <c r="S95" s="218">
        <f t="shared" si="46"/>
        <v>0</v>
      </c>
    </row>
    <row r="96" spans="2:19">
      <c r="B96" s="19" t="s">
        <v>6</v>
      </c>
      <c r="C96" s="65">
        <v>0</v>
      </c>
      <c r="D96" s="65">
        <v>0</v>
      </c>
      <c r="E96" s="65">
        <v>0</v>
      </c>
      <c r="F96" s="67">
        <f t="shared" si="42"/>
        <v>0</v>
      </c>
      <c r="G96" s="65">
        <v>0</v>
      </c>
      <c r="H96" s="65">
        <v>0</v>
      </c>
      <c r="I96" s="65">
        <v>0</v>
      </c>
      <c r="J96" s="67">
        <f t="shared" si="43"/>
        <v>0</v>
      </c>
      <c r="K96" s="65">
        <v>0</v>
      </c>
      <c r="L96" s="65">
        <v>0</v>
      </c>
      <c r="M96" s="65">
        <v>0</v>
      </c>
      <c r="N96" s="190">
        <f t="shared" si="44"/>
        <v>0</v>
      </c>
      <c r="O96" s="65">
        <v>0</v>
      </c>
      <c r="P96" s="65">
        <v>0</v>
      </c>
      <c r="Q96" s="65">
        <v>0</v>
      </c>
      <c r="R96" s="66">
        <f t="shared" si="45"/>
        <v>0</v>
      </c>
      <c r="S96" s="218">
        <f t="shared" si="46"/>
        <v>0</v>
      </c>
    </row>
    <row r="97" spans="2:19">
      <c r="B97" s="20" t="s">
        <v>48</v>
      </c>
      <c r="C97" s="65">
        <v>0</v>
      </c>
      <c r="D97" s="65">
        <v>0</v>
      </c>
      <c r="E97" s="65">
        <v>0</v>
      </c>
      <c r="F97" s="110">
        <f t="shared" si="42"/>
        <v>0</v>
      </c>
      <c r="G97" s="65">
        <v>0</v>
      </c>
      <c r="H97" s="65">
        <v>0</v>
      </c>
      <c r="I97" s="65">
        <v>0</v>
      </c>
      <c r="J97" s="110">
        <f t="shared" si="43"/>
        <v>0</v>
      </c>
      <c r="K97" s="65">
        <v>0</v>
      </c>
      <c r="L97" s="65">
        <v>0</v>
      </c>
      <c r="M97" s="65">
        <v>0</v>
      </c>
      <c r="N97" s="110">
        <f t="shared" si="44"/>
        <v>0</v>
      </c>
      <c r="O97" s="65">
        <v>0</v>
      </c>
      <c r="P97" s="65">
        <v>0</v>
      </c>
      <c r="Q97" s="65">
        <v>0</v>
      </c>
      <c r="R97" s="110">
        <f t="shared" si="45"/>
        <v>0</v>
      </c>
      <c r="S97" s="222">
        <f t="shared" si="46"/>
        <v>0</v>
      </c>
    </row>
    <row r="98" spans="2:19" ht="15.5">
      <c r="B98" s="96" t="s">
        <v>7</v>
      </c>
      <c r="C98" s="256"/>
      <c r="D98" s="257"/>
      <c r="E98" s="257"/>
      <c r="F98" s="257"/>
      <c r="G98" s="257"/>
      <c r="H98" s="257"/>
      <c r="I98" s="257"/>
      <c r="J98" s="257"/>
      <c r="K98" s="257"/>
      <c r="L98" s="257"/>
      <c r="M98" s="257"/>
      <c r="N98" s="257"/>
      <c r="O98" s="257"/>
      <c r="P98" s="257"/>
      <c r="Q98" s="257"/>
      <c r="R98" s="257"/>
      <c r="S98" s="258"/>
    </row>
    <row r="99" spans="2:19">
      <c r="B99" s="19" t="s">
        <v>2</v>
      </c>
      <c r="C99" s="65">
        <v>0</v>
      </c>
      <c r="D99" s="65">
        <v>0</v>
      </c>
      <c r="E99" s="65">
        <v>0</v>
      </c>
      <c r="F99" s="67">
        <f>SUM(C99:E99)</f>
        <v>0</v>
      </c>
      <c r="G99" s="65">
        <v>0</v>
      </c>
      <c r="H99" s="65">
        <v>0</v>
      </c>
      <c r="I99" s="65">
        <v>0</v>
      </c>
      <c r="J99" s="67">
        <f>SUM(G99:I99)</f>
        <v>0</v>
      </c>
      <c r="K99" s="65">
        <v>0</v>
      </c>
      <c r="L99" s="65">
        <v>0</v>
      </c>
      <c r="M99" s="65">
        <v>0</v>
      </c>
      <c r="N99" s="66">
        <f>SUM(K99:M99)</f>
        <v>0</v>
      </c>
      <c r="O99" s="65">
        <v>0</v>
      </c>
      <c r="P99" s="65">
        <v>0</v>
      </c>
      <c r="Q99" s="65">
        <v>0</v>
      </c>
      <c r="R99" s="66">
        <f>SUM(O99:Q99)</f>
        <v>0</v>
      </c>
      <c r="S99" s="218">
        <f>SUM(F99:R99)</f>
        <v>0</v>
      </c>
    </row>
    <row r="100" spans="2:19">
      <c r="B100" s="19" t="s">
        <v>28</v>
      </c>
      <c r="C100" s="65">
        <v>0</v>
      </c>
      <c r="D100" s="65">
        <v>0</v>
      </c>
      <c r="E100" s="65">
        <v>0</v>
      </c>
      <c r="F100" s="67">
        <f>SUM(C100:E100)</f>
        <v>0</v>
      </c>
      <c r="G100" s="65">
        <v>0</v>
      </c>
      <c r="H100" s="65">
        <v>0</v>
      </c>
      <c r="I100" s="65">
        <v>0</v>
      </c>
      <c r="J100" s="67">
        <f>SUM(G100:I100)</f>
        <v>0</v>
      </c>
      <c r="K100" s="65">
        <v>0</v>
      </c>
      <c r="L100" s="65">
        <v>0</v>
      </c>
      <c r="M100" s="65">
        <v>0</v>
      </c>
      <c r="N100" s="66">
        <f>SUM(K100:M100)</f>
        <v>0</v>
      </c>
      <c r="O100" s="65">
        <v>0</v>
      </c>
      <c r="P100" s="65">
        <v>0</v>
      </c>
      <c r="Q100" s="65">
        <v>0</v>
      </c>
      <c r="R100" s="66">
        <f t="shared" ref="R100:R103" si="47">SUM(O100:Q100)</f>
        <v>0</v>
      </c>
      <c r="S100" s="218">
        <f t="shared" ref="S100:S103" si="48">SUM(F100:R100)</f>
        <v>0</v>
      </c>
    </row>
    <row r="101" spans="2:19">
      <c r="B101" s="19" t="s">
        <v>3</v>
      </c>
      <c r="C101" s="65">
        <v>0</v>
      </c>
      <c r="D101" s="65">
        <v>0</v>
      </c>
      <c r="E101" s="65">
        <v>0</v>
      </c>
      <c r="F101" s="67">
        <f>SUM(C101:E101)</f>
        <v>0</v>
      </c>
      <c r="G101" s="65">
        <v>0</v>
      </c>
      <c r="H101" s="65">
        <v>0</v>
      </c>
      <c r="I101" s="65">
        <v>0</v>
      </c>
      <c r="J101" s="67">
        <f>SUM(G101:I101)</f>
        <v>0</v>
      </c>
      <c r="K101" s="65">
        <v>0</v>
      </c>
      <c r="L101" s="65">
        <v>0</v>
      </c>
      <c r="M101" s="65">
        <v>0</v>
      </c>
      <c r="N101" s="66">
        <f>SUM(K101:M101)</f>
        <v>0</v>
      </c>
      <c r="O101" s="65">
        <v>0</v>
      </c>
      <c r="P101" s="65">
        <v>0</v>
      </c>
      <c r="Q101" s="65">
        <v>0</v>
      </c>
      <c r="R101" s="66">
        <f t="shared" si="47"/>
        <v>0</v>
      </c>
      <c r="S101" s="218">
        <f t="shared" si="48"/>
        <v>0</v>
      </c>
    </row>
    <row r="102" spans="2:19">
      <c r="B102" s="19" t="s">
        <v>4</v>
      </c>
      <c r="C102" s="65">
        <v>0</v>
      </c>
      <c r="D102" s="65">
        <v>0</v>
      </c>
      <c r="E102" s="65">
        <v>0</v>
      </c>
      <c r="F102" s="67">
        <f>SUM(C102:D102)</f>
        <v>0</v>
      </c>
      <c r="G102" s="65">
        <v>0</v>
      </c>
      <c r="H102" s="65">
        <v>0</v>
      </c>
      <c r="I102" s="65">
        <v>0</v>
      </c>
      <c r="J102" s="67">
        <f>SUM(G102:I102)</f>
        <v>0</v>
      </c>
      <c r="K102" s="65">
        <v>0</v>
      </c>
      <c r="L102" s="65">
        <v>0</v>
      </c>
      <c r="M102" s="65">
        <v>0</v>
      </c>
      <c r="N102" s="66">
        <f>SUM(K102:M102)</f>
        <v>0</v>
      </c>
      <c r="O102" s="65">
        <v>0</v>
      </c>
      <c r="P102" s="65">
        <v>0</v>
      </c>
      <c r="Q102" s="65">
        <v>0</v>
      </c>
      <c r="R102" s="66">
        <f t="shared" si="47"/>
        <v>0</v>
      </c>
      <c r="S102" s="218">
        <f t="shared" si="48"/>
        <v>0</v>
      </c>
    </row>
    <row r="103" spans="2:19" ht="15" thickBot="1">
      <c r="B103" s="22" t="s">
        <v>49</v>
      </c>
      <c r="C103" s="65">
        <v>0</v>
      </c>
      <c r="D103" s="65">
        <v>0</v>
      </c>
      <c r="E103" s="65">
        <v>0</v>
      </c>
      <c r="F103" s="110">
        <f>SUM(C103:E103)</f>
        <v>0</v>
      </c>
      <c r="G103" s="65">
        <v>0</v>
      </c>
      <c r="H103" s="65">
        <v>0</v>
      </c>
      <c r="I103" s="65">
        <v>0</v>
      </c>
      <c r="J103" s="110">
        <f>SUM(G103:I103)</f>
        <v>0</v>
      </c>
      <c r="K103" s="65">
        <v>0</v>
      </c>
      <c r="L103" s="65">
        <v>0</v>
      </c>
      <c r="M103" s="65">
        <v>0</v>
      </c>
      <c r="N103" s="110">
        <f>SUM(K103:M103)</f>
        <v>0</v>
      </c>
      <c r="O103" s="95">
        <v>0</v>
      </c>
      <c r="P103" s="95">
        <v>0</v>
      </c>
      <c r="Q103" s="95">
        <v>0</v>
      </c>
      <c r="R103" s="110">
        <f t="shared" si="47"/>
        <v>0</v>
      </c>
      <c r="S103" s="222">
        <f t="shared" si="48"/>
        <v>0</v>
      </c>
    </row>
    <row r="104" spans="2:19" ht="15" thickBot="1">
      <c r="B104" s="250" t="s">
        <v>248</v>
      </c>
      <c r="C104" s="251"/>
      <c r="D104" s="251"/>
      <c r="E104" s="251"/>
      <c r="F104" s="251"/>
      <c r="G104" s="251"/>
      <c r="H104" s="251"/>
      <c r="I104" s="251"/>
      <c r="J104" s="251"/>
      <c r="K104" s="251"/>
      <c r="L104" s="251"/>
      <c r="M104" s="251"/>
      <c r="N104" s="251"/>
      <c r="O104" s="251"/>
      <c r="P104" s="251"/>
      <c r="Q104" s="251"/>
      <c r="R104" s="251"/>
      <c r="S104" s="252"/>
    </row>
    <row r="105" spans="2:19" ht="15.5">
      <c r="B105" s="104" t="s">
        <v>8</v>
      </c>
      <c r="C105" s="247"/>
      <c r="D105" s="248"/>
      <c r="E105" s="248"/>
      <c r="F105" s="248"/>
      <c r="G105" s="248"/>
      <c r="H105" s="248"/>
      <c r="I105" s="248"/>
      <c r="J105" s="248"/>
      <c r="K105" s="248"/>
      <c r="L105" s="248"/>
      <c r="M105" s="248"/>
      <c r="N105" s="248"/>
      <c r="O105" s="248"/>
      <c r="P105" s="248"/>
      <c r="Q105" s="248"/>
      <c r="R105" s="248"/>
      <c r="S105" s="249"/>
    </row>
    <row r="106" spans="2:19">
      <c r="B106" s="19" t="s">
        <v>213</v>
      </c>
      <c r="C106" s="64">
        <v>19300</v>
      </c>
      <c r="D106" s="65">
        <v>21500</v>
      </c>
      <c r="E106" s="65">
        <v>21500</v>
      </c>
      <c r="F106" s="67">
        <f>SUM(C106:E106)</f>
        <v>62300</v>
      </c>
      <c r="G106" s="68">
        <v>11210</v>
      </c>
      <c r="H106" s="65">
        <v>4540</v>
      </c>
      <c r="I106" s="65">
        <v>44</v>
      </c>
      <c r="J106" s="67">
        <f t="shared" ref="J106:J111" si="49">SUM(G106:I106)</f>
        <v>15794</v>
      </c>
      <c r="K106" s="65">
        <v>44</v>
      </c>
      <c r="L106" s="65">
        <v>14100</v>
      </c>
      <c r="M106" s="65">
        <v>15090</v>
      </c>
      <c r="N106" s="66">
        <f t="shared" ref="N106:N111" si="50">SUM(K106:M106)</f>
        <v>29234</v>
      </c>
      <c r="O106" s="72">
        <v>68130</v>
      </c>
      <c r="P106" s="65">
        <v>5900</v>
      </c>
      <c r="Q106" s="65">
        <v>5900</v>
      </c>
      <c r="R106" s="82">
        <f>SUM(O106:Q106)</f>
        <v>79930</v>
      </c>
      <c r="S106" s="218">
        <f>SUM(F106:R106)</f>
        <v>312216</v>
      </c>
    </row>
    <row r="107" spans="2:19">
      <c r="B107" s="19" t="s">
        <v>0</v>
      </c>
      <c r="C107" s="65">
        <v>48720</v>
      </c>
      <c r="D107" s="65">
        <v>0</v>
      </c>
      <c r="E107" s="65">
        <v>0</v>
      </c>
      <c r="F107" s="67">
        <f>SUM(C107:E107)</f>
        <v>48720</v>
      </c>
      <c r="G107" s="65">
        <v>0</v>
      </c>
      <c r="H107" s="65">
        <v>0</v>
      </c>
      <c r="I107" s="65">
        <v>0</v>
      </c>
      <c r="J107" s="67">
        <f t="shared" si="49"/>
        <v>0</v>
      </c>
      <c r="K107" s="65">
        <v>0</v>
      </c>
      <c r="L107" s="65">
        <v>0</v>
      </c>
      <c r="M107" s="65">
        <v>0</v>
      </c>
      <c r="N107" s="66">
        <f t="shared" si="50"/>
        <v>0</v>
      </c>
      <c r="O107" s="65">
        <v>0</v>
      </c>
      <c r="P107" s="65">
        <v>197000</v>
      </c>
      <c r="Q107" s="65">
        <v>351000</v>
      </c>
      <c r="R107" s="82">
        <f t="shared" ref="R107:R111" si="51">SUM(O107:Q107)</f>
        <v>548000</v>
      </c>
      <c r="S107" s="218">
        <f t="shared" ref="S107:S111" si="52">SUM(F107:R107)</f>
        <v>1144720</v>
      </c>
    </row>
    <row r="108" spans="2:19">
      <c r="B108" s="19" t="s">
        <v>1</v>
      </c>
      <c r="C108" s="32">
        <v>0</v>
      </c>
      <c r="D108" s="65">
        <v>0</v>
      </c>
      <c r="E108" s="65">
        <v>0</v>
      </c>
      <c r="F108" s="67">
        <f>SUM(C108:E108)</f>
        <v>0</v>
      </c>
      <c r="G108" s="65">
        <v>0</v>
      </c>
      <c r="H108" s="65">
        <v>0</v>
      </c>
      <c r="I108" s="65">
        <v>0</v>
      </c>
      <c r="J108" s="67">
        <f t="shared" si="49"/>
        <v>0</v>
      </c>
      <c r="K108" s="65">
        <v>0</v>
      </c>
      <c r="L108" s="65">
        <v>0</v>
      </c>
      <c r="M108" s="65">
        <v>0</v>
      </c>
      <c r="N108" s="66">
        <f t="shared" si="50"/>
        <v>0</v>
      </c>
      <c r="O108" s="65">
        <v>0</v>
      </c>
      <c r="P108" s="65">
        <v>0</v>
      </c>
      <c r="Q108" s="65">
        <v>0</v>
      </c>
      <c r="R108" s="82">
        <f t="shared" si="51"/>
        <v>0</v>
      </c>
      <c r="S108" s="218">
        <f t="shared" si="52"/>
        <v>0</v>
      </c>
    </row>
    <row r="109" spans="2:19">
      <c r="B109" s="19" t="s">
        <v>5</v>
      </c>
      <c r="C109" s="32">
        <v>0</v>
      </c>
      <c r="D109" s="65">
        <v>0</v>
      </c>
      <c r="E109" s="65">
        <v>0</v>
      </c>
      <c r="F109" s="67">
        <f>SUM(C109:D109)</f>
        <v>0</v>
      </c>
      <c r="G109" s="65">
        <v>0</v>
      </c>
      <c r="H109" s="65">
        <v>0</v>
      </c>
      <c r="I109" s="65">
        <v>0</v>
      </c>
      <c r="J109" s="67">
        <f t="shared" si="49"/>
        <v>0</v>
      </c>
      <c r="K109" s="65">
        <v>0</v>
      </c>
      <c r="L109" s="65">
        <v>0</v>
      </c>
      <c r="M109" s="65">
        <v>0</v>
      </c>
      <c r="N109" s="66">
        <f t="shared" si="50"/>
        <v>0</v>
      </c>
      <c r="O109" s="65">
        <v>0</v>
      </c>
      <c r="P109" s="65">
        <v>0</v>
      </c>
      <c r="Q109" s="65">
        <v>0</v>
      </c>
      <c r="R109" s="82">
        <f t="shared" si="51"/>
        <v>0</v>
      </c>
      <c r="S109" s="218">
        <f t="shared" si="52"/>
        <v>0</v>
      </c>
    </row>
    <row r="110" spans="2:19">
      <c r="B110" s="19" t="s">
        <v>6</v>
      </c>
      <c r="C110" s="32">
        <v>0</v>
      </c>
      <c r="D110" s="65">
        <v>0</v>
      </c>
      <c r="E110" s="65">
        <v>0</v>
      </c>
      <c r="F110" s="67">
        <f>SUM(C110:E110)</f>
        <v>0</v>
      </c>
      <c r="G110" s="65">
        <v>0</v>
      </c>
      <c r="H110" s="65">
        <v>0</v>
      </c>
      <c r="I110" s="65">
        <v>0</v>
      </c>
      <c r="J110" s="67">
        <f t="shared" si="49"/>
        <v>0</v>
      </c>
      <c r="K110" s="65">
        <v>0</v>
      </c>
      <c r="L110" s="65">
        <v>0</v>
      </c>
      <c r="M110" s="65">
        <v>0</v>
      </c>
      <c r="N110" s="66">
        <f t="shared" si="50"/>
        <v>0</v>
      </c>
      <c r="O110" s="65">
        <v>0</v>
      </c>
      <c r="P110" s="65">
        <v>0</v>
      </c>
      <c r="Q110" s="65">
        <v>0</v>
      </c>
      <c r="R110" s="82">
        <f t="shared" si="51"/>
        <v>0</v>
      </c>
      <c r="S110" s="218">
        <f t="shared" si="52"/>
        <v>0</v>
      </c>
    </row>
    <row r="111" spans="2:19">
      <c r="B111" s="20" t="s">
        <v>48</v>
      </c>
      <c r="C111" s="65">
        <v>68020</v>
      </c>
      <c r="D111" s="65">
        <v>21500</v>
      </c>
      <c r="E111" s="65">
        <v>21500</v>
      </c>
      <c r="F111" s="109">
        <f>SUM(C111:E111)</f>
        <v>111020</v>
      </c>
      <c r="G111" s="65">
        <v>11210</v>
      </c>
      <c r="H111" s="68">
        <v>4540</v>
      </c>
      <c r="I111" s="68">
        <v>44</v>
      </c>
      <c r="J111" s="109">
        <f t="shared" si="49"/>
        <v>15794</v>
      </c>
      <c r="K111" s="65">
        <f>SUM(K106:K110)</f>
        <v>44</v>
      </c>
      <c r="L111" s="65">
        <f>SUM(L106:L110)</f>
        <v>14100</v>
      </c>
      <c r="M111" s="65">
        <f>SUM(M106:M110)</f>
        <v>15090</v>
      </c>
      <c r="N111" s="110">
        <f t="shared" si="50"/>
        <v>29234</v>
      </c>
      <c r="O111" s="72">
        <f>SUM(O106:O110)</f>
        <v>68130</v>
      </c>
      <c r="P111" s="65">
        <f>SUM(P106:P110)</f>
        <v>202900</v>
      </c>
      <c r="Q111" s="65">
        <f>SUM(Q106:Q110)</f>
        <v>356900</v>
      </c>
      <c r="R111" s="109">
        <f t="shared" si="51"/>
        <v>627930</v>
      </c>
      <c r="S111" s="222">
        <f t="shared" si="52"/>
        <v>1456936</v>
      </c>
    </row>
    <row r="112" spans="2:19" ht="15.5">
      <c r="B112" s="96" t="s">
        <v>7</v>
      </c>
      <c r="C112" s="259"/>
      <c r="D112" s="260"/>
      <c r="E112" s="260"/>
      <c r="F112" s="260"/>
      <c r="G112" s="260"/>
      <c r="H112" s="260"/>
      <c r="I112" s="260"/>
      <c r="J112" s="260"/>
      <c r="K112" s="260"/>
      <c r="L112" s="260"/>
      <c r="M112" s="260"/>
      <c r="N112" s="260"/>
      <c r="O112" s="260"/>
      <c r="P112" s="260"/>
      <c r="Q112" s="260"/>
      <c r="R112" s="260"/>
      <c r="S112" s="268"/>
    </row>
    <row r="113" spans="2:19">
      <c r="B113" s="19" t="s">
        <v>2</v>
      </c>
      <c r="C113" s="65">
        <v>0</v>
      </c>
      <c r="D113" s="65">
        <v>0</v>
      </c>
      <c r="E113" s="65">
        <v>0</v>
      </c>
      <c r="F113" s="67">
        <v>0</v>
      </c>
      <c r="G113" s="65">
        <v>0</v>
      </c>
      <c r="H113" s="65">
        <v>0</v>
      </c>
      <c r="I113" s="65">
        <v>0</v>
      </c>
      <c r="J113" s="67">
        <v>0</v>
      </c>
      <c r="K113" s="65">
        <v>0</v>
      </c>
      <c r="L113" s="65">
        <v>0</v>
      </c>
      <c r="M113" s="65">
        <v>0</v>
      </c>
      <c r="N113" s="66">
        <f>SUM(M113)</f>
        <v>0</v>
      </c>
      <c r="O113" s="65">
        <v>0</v>
      </c>
      <c r="P113" s="65">
        <v>0</v>
      </c>
      <c r="Q113" s="65">
        <v>0</v>
      </c>
      <c r="R113" s="66">
        <f>SUM(O113:Q113)</f>
        <v>0</v>
      </c>
      <c r="S113" s="218">
        <f>SUM(C113:R113)</f>
        <v>0</v>
      </c>
    </row>
    <row r="114" spans="2:19">
      <c r="B114" s="19" t="s">
        <v>28</v>
      </c>
      <c r="C114" s="65">
        <v>0</v>
      </c>
      <c r="D114" s="65">
        <v>0</v>
      </c>
      <c r="E114" s="65">
        <v>0</v>
      </c>
      <c r="F114" s="67">
        <v>0</v>
      </c>
      <c r="G114" s="65">
        <v>0</v>
      </c>
      <c r="H114" s="65">
        <v>0</v>
      </c>
      <c r="I114" s="65">
        <v>0</v>
      </c>
      <c r="J114" s="67">
        <v>0</v>
      </c>
      <c r="K114" s="65">
        <v>0</v>
      </c>
      <c r="L114" s="65">
        <v>0</v>
      </c>
      <c r="M114" s="65">
        <v>0</v>
      </c>
      <c r="N114" s="66">
        <f>SUM(M114)</f>
        <v>0</v>
      </c>
      <c r="O114" s="65">
        <v>0</v>
      </c>
      <c r="P114" s="65">
        <v>0</v>
      </c>
      <c r="Q114" s="65">
        <v>0</v>
      </c>
      <c r="R114" s="66">
        <f t="shared" ref="R114:R117" si="53">SUM(O114:Q114)</f>
        <v>0</v>
      </c>
      <c r="S114" s="218">
        <f t="shared" ref="S114:S117" si="54">SUM(C114:R114)</f>
        <v>0</v>
      </c>
    </row>
    <row r="115" spans="2:19">
      <c r="B115" s="19" t="s">
        <v>3</v>
      </c>
      <c r="C115" s="65">
        <v>0</v>
      </c>
      <c r="D115" s="65">
        <v>0</v>
      </c>
      <c r="E115" s="65">
        <v>0</v>
      </c>
      <c r="F115" s="67">
        <v>0</v>
      </c>
      <c r="G115" s="65">
        <v>0</v>
      </c>
      <c r="H115" s="65">
        <v>0</v>
      </c>
      <c r="I115" s="65">
        <v>0</v>
      </c>
      <c r="J115" s="67">
        <v>0</v>
      </c>
      <c r="K115" s="65">
        <v>0</v>
      </c>
      <c r="L115" s="65">
        <v>0</v>
      </c>
      <c r="M115" s="65">
        <v>0</v>
      </c>
      <c r="N115" s="66">
        <f>SUM(M115)</f>
        <v>0</v>
      </c>
      <c r="O115" s="65">
        <v>0</v>
      </c>
      <c r="P115" s="65">
        <v>0</v>
      </c>
      <c r="Q115" s="65">
        <v>0</v>
      </c>
      <c r="R115" s="66">
        <f t="shared" si="53"/>
        <v>0</v>
      </c>
      <c r="S115" s="218">
        <f t="shared" si="54"/>
        <v>0</v>
      </c>
    </row>
    <row r="116" spans="2:19">
      <c r="B116" s="19" t="s">
        <v>4</v>
      </c>
      <c r="C116" s="65">
        <v>0</v>
      </c>
      <c r="D116" s="65">
        <v>0</v>
      </c>
      <c r="E116" s="65">
        <v>0</v>
      </c>
      <c r="F116" s="67">
        <v>0</v>
      </c>
      <c r="G116" s="65">
        <v>0</v>
      </c>
      <c r="H116" s="65">
        <v>0</v>
      </c>
      <c r="I116" s="65">
        <v>0</v>
      </c>
      <c r="J116" s="67">
        <v>0</v>
      </c>
      <c r="K116" s="65">
        <v>0</v>
      </c>
      <c r="L116" s="65">
        <v>0</v>
      </c>
      <c r="M116" s="65">
        <v>0</v>
      </c>
      <c r="N116" s="66">
        <f>SUM(M116)</f>
        <v>0</v>
      </c>
      <c r="O116" s="65">
        <v>0</v>
      </c>
      <c r="P116" s="65">
        <v>0</v>
      </c>
      <c r="Q116" s="65">
        <v>0</v>
      </c>
      <c r="R116" s="66">
        <f t="shared" si="53"/>
        <v>0</v>
      </c>
      <c r="S116" s="218">
        <f t="shared" si="54"/>
        <v>0</v>
      </c>
    </row>
    <row r="117" spans="2:19">
      <c r="B117" s="20" t="s">
        <v>49</v>
      </c>
      <c r="C117" s="65">
        <v>0</v>
      </c>
      <c r="D117" s="65">
        <v>0</v>
      </c>
      <c r="E117" s="65">
        <v>0</v>
      </c>
      <c r="F117" s="110">
        <v>0</v>
      </c>
      <c r="G117" s="65">
        <v>0</v>
      </c>
      <c r="H117" s="65">
        <v>0</v>
      </c>
      <c r="I117" s="65">
        <v>0</v>
      </c>
      <c r="J117" s="110">
        <v>0</v>
      </c>
      <c r="K117" s="65">
        <f>SUM(K113:K116)</f>
        <v>0</v>
      </c>
      <c r="L117" s="65">
        <f>SUM(L113:L116)</f>
        <v>0</v>
      </c>
      <c r="M117" s="65">
        <f>SUM(M113:M116)</f>
        <v>0</v>
      </c>
      <c r="N117" s="189">
        <f>SUM(M117)</f>
        <v>0</v>
      </c>
      <c r="O117" s="65">
        <f>SUM(O113:O116)</f>
        <v>0</v>
      </c>
      <c r="P117" s="65">
        <f>SUM(P113:P116)</f>
        <v>0</v>
      </c>
      <c r="Q117" s="65">
        <v>0</v>
      </c>
      <c r="R117" s="110">
        <f t="shared" si="53"/>
        <v>0</v>
      </c>
      <c r="S117" s="222">
        <f t="shared" si="54"/>
        <v>0</v>
      </c>
    </row>
    <row r="118" spans="2:19">
      <c r="B118" s="269" t="s">
        <v>249</v>
      </c>
      <c r="C118" s="269"/>
      <c r="D118" s="269"/>
      <c r="E118" s="269"/>
      <c r="F118" s="269"/>
      <c r="G118" s="269"/>
      <c r="H118" s="269"/>
      <c r="I118" s="269"/>
      <c r="J118" s="269"/>
      <c r="K118" s="269"/>
      <c r="L118" s="269"/>
      <c r="M118" s="269"/>
      <c r="N118" s="269"/>
      <c r="O118" s="269"/>
      <c r="P118" s="269"/>
      <c r="Q118" s="269"/>
      <c r="R118" s="269"/>
      <c r="S118" s="269"/>
    </row>
    <row r="119" spans="2:19" ht="15.5">
      <c r="B119" s="56" t="s">
        <v>8</v>
      </c>
      <c r="C119" s="256"/>
      <c r="D119" s="257"/>
      <c r="E119" s="257"/>
      <c r="F119" s="257"/>
      <c r="G119" s="257"/>
      <c r="H119" s="257"/>
      <c r="I119" s="257"/>
      <c r="J119" s="257"/>
      <c r="K119" s="257"/>
      <c r="L119" s="257"/>
      <c r="M119" s="257"/>
      <c r="N119" s="257"/>
      <c r="O119" s="257"/>
      <c r="P119" s="257"/>
      <c r="Q119" s="257"/>
      <c r="R119" s="257"/>
      <c r="S119" s="270"/>
    </row>
    <row r="120" spans="2:19">
      <c r="B120" s="1" t="s">
        <v>187</v>
      </c>
      <c r="C120" s="65">
        <v>0</v>
      </c>
      <c r="D120" s="65">
        <v>0</v>
      </c>
      <c r="E120" s="65">
        <v>0</v>
      </c>
      <c r="F120" s="67">
        <v>0</v>
      </c>
      <c r="G120" s="65">
        <v>0</v>
      </c>
      <c r="H120" s="65">
        <v>0</v>
      </c>
      <c r="I120" s="65">
        <v>0</v>
      </c>
      <c r="J120" s="67">
        <v>0</v>
      </c>
      <c r="K120" s="65">
        <v>0</v>
      </c>
      <c r="L120" s="65">
        <v>0</v>
      </c>
      <c r="M120" s="65">
        <v>0</v>
      </c>
      <c r="N120" s="66">
        <v>0</v>
      </c>
      <c r="O120" s="65">
        <v>0</v>
      </c>
      <c r="P120" s="65">
        <v>0</v>
      </c>
      <c r="Q120" s="65">
        <v>0</v>
      </c>
      <c r="R120" s="66">
        <f>SUM(O120:Q120)</f>
        <v>0</v>
      </c>
      <c r="S120" s="67">
        <f>SUM(C120:R120)</f>
        <v>0</v>
      </c>
    </row>
    <row r="121" spans="2:19">
      <c r="B121" s="1" t="s">
        <v>0</v>
      </c>
      <c r="C121" s="65">
        <v>0</v>
      </c>
      <c r="D121" s="65">
        <v>0</v>
      </c>
      <c r="E121" s="65">
        <v>0</v>
      </c>
      <c r="F121" s="67">
        <v>0</v>
      </c>
      <c r="G121" s="65">
        <v>0</v>
      </c>
      <c r="H121" s="65">
        <v>0</v>
      </c>
      <c r="I121" s="65">
        <v>0</v>
      </c>
      <c r="J121" s="67">
        <v>0</v>
      </c>
      <c r="K121" s="65">
        <v>0</v>
      </c>
      <c r="L121" s="65">
        <v>0</v>
      </c>
      <c r="M121" s="65">
        <v>0</v>
      </c>
      <c r="N121" s="66">
        <v>0</v>
      </c>
      <c r="O121" s="65">
        <v>0</v>
      </c>
      <c r="P121" s="65">
        <v>0</v>
      </c>
      <c r="Q121" s="65">
        <v>0</v>
      </c>
      <c r="R121" s="66">
        <f t="shared" ref="R121:R125" si="55">SUM(O121:Q121)</f>
        <v>0</v>
      </c>
      <c r="S121" s="67">
        <f t="shared" ref="S121:S125" si="56">SUM(C121:R121)</f>
        <v>0</v>
      </c>
    </row>
    <row r="122" spans="2:19">
      <c r="B122" s="1" t="s">
        <v>1</v>
      </c>
      <c r="C122" s="65">
        <v>0</v>
      </c>
      <c r="D122" s="65">
        <v>0</v>
      </c>
      <c r="E122" s="65">
        <v>0</v>
      </c>
      <c r="F122" s="67">
        <v>0</v>
      </c>
      <c r="G122" s="65">
        <v>0</v>
      </c>
      <c r="H122" s="65">
        <v>0</v>
      </c>
      <c r="I122" s="65">
        <v>0</v>
      </c>
      <c r="J122" s="67">
        <v>0</v>
      </c>
      <c r="K122" s="65">
        <v>0</v>
      </c>
      <c r="L122" s="65">
        <v>0</v>
      </c>
      <c r="M122" s="65">
        <v>0</v>
      </c>
      <c r="N122" s="66">
        <v>0</v>
      </c>
      <c r="O122" s="65">
        <v>0</v>
      </c>
      <c r="P122" s="65">
        <v>0</v>
      </c>
      <c r="Q122" s="65">
        <v>0</v>
      </c>
      <c r="R122" s="66">
        <f t="shared" si="55"/>
        <v>0</v>
      </c>
      <c r="S122" s="67">
        <f t="shared" si="56"/>
        <v>0</v>
      </c>
    </row>
    <row r="123" spans="2:19">
      <c r="B123" s="1" t="s">
        <v>5</v>
      </c>
      <c r="C123" s="65">
        <v>0</v>
      </c>
      <c r="D123" s="65">
        <v>0</v>
      </c>
      <c r="E123" s="65">
        <v>0</v>
      </c>
      <c r="F123" s="67">
        <v>0</v>
      </c>
      <c r="G123" s="65">
        <v>0</v>
      </c>
      <c r="H123" s="65">
        <v>0</v>
      </c>
      <c r="I123" s="65">
        <v>0</v>
      </c>
      <c r="J123" s="67">
        <v>0</v>
      </c>
      <c r="K123" s="65">
        <v>0</v>
      </c>
      <c r="L123" s="65">
        <v>0</v>
      </c>
      <c r="M123" s="65">
        <v>0</v>
      </c>
      <c r="N123" s="66">
        <v>0</v>
      </c>
      <c r="O123" s="65">
        <v>0</v>
      </c>
      <c r="P123" s="65">
        <v>0</v>
      </c>
      <c r="Q123" s="65">
        <v>0</v>
      </c>
      <c r="R123" s="66">
        <f t="shared" si="55"/>
        <v>0</v>
      </c>
      <c r="S123" s="67">
        <f t="shared" si="56"/>
        <v>0</v>
      </c>
    </row>
    <row r="124" spans="2:19">
      <c r="B124" s="1" t="s">
        <v>6</v>
      </c>
      <c r="C124" s="65">
        <v>0</v>
      </c>
      <c r="D124" s="65">
        <v>0</v>
      </c>
      <c r="E124" s="65">
        <v>0</v>
      </c>
      <c r="F124" s="67">
        <v>0</v>
      </c>
      <c r="G124" s="65">
        <v>0</v>
      </c>
      <c r="H124" s="65">
        <v>0</v>
      </c>
      <c r="I124" s="65">
        <v>0</v>
      </c>
      <c r="J124" s="67">
        <v>0</v>
      </c>
      <c r="K124" s="65">
        <v>0</v>
      </c>
      <c r="L124" s="65">
        <v>0</v>
      </c>
      <c r="M124" s="65">
        <v>0</v>
      </c>
      <c r="N124" s="66">
        <v>0</v>
      </c>
      <c r="O124" s="65">
        <v>0</v>
      </c>
      <c r="P124" s="65">
        <v>0</v>
      </c>
      <c r="Q124" s="65">
        <v>0</v>
      </c>
      <c r="R124" s="66">
        <f t="shared" si="55"/>
        <v>0</v>
      </c>
      <c r="S124" s="67">
        <f t="shared" si="56"/>
        <v>0</v>
      </c>
    </row>
    <row r="125" spans="2:19">
      <c r="B125" s="57" t="s">
        <v>48</v>
      </c>
      <c r="C125" s="65">
        <v>0</v>
      </c>
      <c r="D125" s="65">
        <v>0</v>
      </c>
      <c r="E125" s="65">
        <v>0</v>
      </c>
      <c r="F125" s="110">
        <v>0</v>
      </c>
      <c r="G125" s="65">
        <v>0</v>
      </c>
      <c r="H125" s="65">
        <v>0</v>
      </c>
      <c r="I125" s="65">
        <v>0</v>
      </c>
      <c r="J125" s="110">
        <v>0</v>
      </c>
      <c r="K125" s="65">
        <f>SUM(K120:K124)</f>
        <v>0</v>
      </c>
      <c r="L125" s="65">
        <f>SUM(L120:L124)</f>
        <v>0</v>
      </c>
      <c r="M125" s="65">
        <f>SUM(M120:M124)</f>
        <v>0</v>
      </c>
      <c r="N125" s="110">
        <f>SUM(K125:M125)</f>
        <v>0</v>
      </c>
      <c r="O125" s="65">
        <f>SUM(O120:O124)</f>
        <v>0</v>
      </c>
      <c r="P125" s="65">
        <f>SUM(P120:P124)</f>
        <v>0</v>
      </c>
      <c r="Q125" s="65">
        <v>0</v>
      </c>
      <c r="R125" s="110">
        <f t="shared" si="55"/>
        <v>0</v>
      </c>
      <c r="S125" s="161">
        <f t="shared" si="56"/>
        <v>0</v>
      </c>
    </row>
    <row r="126" spans="2:19" ht="15.5">
      <c r="B126" s="97" t="s">
        <v>7</v>
      </c>
      <c r="C126" s="256"/>
      <c r="D126" s="257"/>
      <c r="E126" s="257"/>
      <c r="F126" s="257"/>
      <c r="G126" s="257"/>
      <c r="H126" s="257"/>
      <c r="I126" s="257"/>
      <c r="J126" s="257"/>
      <c r="K126" s="257"/>
      <c r="L126" s="257"/>
      <c r="M126" s="257"/>
      <c r="N126" s="257"/>
      <c r="O126" s="257"/>
      <c r="P126" s="257"/>
      <c r="Q126" s="257"/>
      <c r="R126" s="257"/>
      <c r="S126" s="270"/>
    </row>
    <row r="127" spans="2:19">
      <c r="B127" s="1" t="s">
        <v>2</v>
      </c>
      <c r="C127" s="65">
        <v>0</v>
      </c>
      <c r="D127" s="65">
        <v>0</v>
      </c>
      <c r="E127" s="65">
        <v>0</v>
      </c>
      <c r="F127" s="67">
        <v>0</v>
      </c>
      <c r="G127" s="65">
        <v>0</v>
      </c>
      <c r="H127" s="65">
        <v>0</v>
      </c>
      <c r="I127" s="65">
        <v>0</v>
      </c>
      <c r="J127" s="67">
        <v>0</v>
      </c>
      <c r="K127" s="65">
        <v>0</v>
      </c>
      <c r="L127" s="65">
        <v>0</v>
      </c>
      <c r="M127" s="65">
        <v>0</v>
      </c>
      <c r="N127" s="66">
        <v>0</v>
      </c>
      <c r="O127" s="65">
        <v>0</v>
      </c>
      <c r="P127" s="65">
        <v>0</v>
      </c>
      <c r="Q127" s="65">
        <v>0</v>
      </c>
      <c r="R127" s="66">
        <f>SUM(O127:Q127)</f>
        <v>0</v>
      </c>
      <c r="S127" s="67">
        <f>SUM(C127:R127)</f>
        <v>0</v>
      </c>
    </row>
    <row r="128" spans="2:19">
      <c r="B128" s="1" t="s">
        <v>28</v>
      </c>
      <c r="C128" s="65">
        <v>0</v>
      </c>
      <c r="D128" s="65">
        <v>0</v>
      </c>
      <c r="E128" s="65">
        <v>0</v>
      </c>
      <c r="F128" s="67">
        <v>0</v>
      </c>
      <c r="G128" s="65">
        <v>0</v>
      </c>
      <c r="H128" s="65">
        <v>0</v>
      </c>
      <c r="I128" s="65">
        <v>0</v>
      </c>
      <c r="J128" s="67">
        <v>0</v>
      </c>
      <c r="K128" s="65">
        <v>0</v>
      </c>
      <c r="L128" s="65">
        <v>0</v>
      </c>
      <c r="M128" s="65">
        <v>0</v>
      </c>
      <c r="N128" s="66">
        <v>0</v>
      </c>
      <c r="O128" s="65">
        <v>0</v>
      </c>
      <c r="P128" s="65">
        <v>0</v>
      </c>
      <c r="Q128" s="65">
        <v>0</v>
      </c>
      <c r="R128" s="66">
        <f t="shared" ref="R128:R131" si="57">SUM(O128:Q128)</f>
        <v>0</v>
      </c>
      <c r="S128" s="67">
        <f t="shared" ref="S128:S131" si="58">SUM(C128:R128)</f>
        <v>0</v>
      </c>
    </row>
    <row r="129" spans="2:19">
      <c r="B129" s="1" t="s">
        <v>3</v>
      </c>
      <c r="C129" s="65">
        <v>0</v>
      </c>
      <c r="D129" s="65">
        <v>0</v>
      </c>
      <c r="E129" s="65">
        <v>0</v>
      </c>
      <c r="F129" s="67">
        <v>0</v>
      </c>
      <c r="G129" s="65">
        <v>0</v>
      </c>
      <c r="H129" s="65">
        <v>0</v>
      </c>
      <c r="I129" s="65">
        <v>0</v>
      </c>
      <c r="J129" s="67">
        <v>0</v>
      </c>
      <c r="K129" s="65">
        <v>0</v>
      </c>
      <c r="L129" s="65">
        <v>0</v>
      </c>
      <c r="M129" s="65">
        <v>0</v>
      </c>
      <c r="N129" s="66">
        <v>0</v>
      </c>
      <c r="O129" s="65">
        <v>0</v>
      </c>
      <c r="P129" s="65">
        <v>0</v>
      </c>
      <c r="Q129" s="65">
        <v>0</v>
      </c>
      <c r="R129" s="66">
        <f t="shared" si="57"/>
        <v>0</v>
      </c>
      <c r="S129" s="67">
        <f t="shared" si="58"/>
        <v>0</v>
      </c>
    </row>
    <row r="130" spans="2:19">
      <c r="B130" s="1" t="s">
        <v>4</v>
      </c>
      <c r="C130" s="65">
        <v>0</v>
      </c>
      <c r="D130" s="65">
        <v>0</v>
      </c>
      <c r="E130" s="65">
        <v>0</v>
      </c>
      <c r="F130" s="67">
        <v>0</v>
      </c>
      <c r="G130" s="65">
        <v>0</v>
      </c>
      <c r="H130" s="65">
        <v>0</v>
      </c>
      <c r="I130" s="65">
        <v>0</v>
      </c>
      <c r="J130" s="67">
        <v>0</v>
      </c>
      <c r="K130" s="65">
        <v>0</v>
      </c>
      <c r="L130" s="65">
        <v>0</v>
      </c>
      <c r="M130" s="65">
        <v>0</v>
      </c>
      <c r="N130" s="66">
        <v>0</v>
      </c>
      <c r="O130" s="65">
        <v>0</v>
      </c>
      <c r="P130" s="65">
        <v>0</v>
      </c>
      <c r="Q130" s="65">
        <v>0</v>
      </c>
      <c r="R130" s="66">
        <f t="shared" si="57"/>
        <v>0</v>
      </c>
      <c r="S130" s="67">
        <f t="shared" si="58"/>
        <v>0</v>
      </c>
    </row>
    <row r="131" spans="2:19" ht="19.5" customHeight="1">
      <c r="B131" s="57" t="s">
        <v>49</v>
      </c>
      <c r="C131" s="65">
        <v>0</v>
      </c>
      <c r="D131" s="65">
        <v>0</v>
      </c>
      <c r="E131" s="65">
        <v>0</v>
      </c>
      <c r="F131" s="110">
        <v>0</v>
      </c>
      <c r="G131" s="65">
        <v>0</v>
      </c>
      <c r="H131" s="65">
        <v>0</v>
      </c>
      <c r="I131" s="65">
        <v>0</v>
      </c>
      <c r="J131" s="110">
        <v>0</v>
      </c>
      <c r="K131" s="65">
        <f>SUM(K127:K130)</f>
        <v>0</v>
      </c>
      <c r="L131" s="65">
        <f>SUM(L127:L130)</f>
        <v>0</v>
      </c>
      <c r="M131" s="65">
        <f>SUM(M127:M130)</f>
        <v>0</v>
      </c>
      <c r="N131" s="110">
        <v>0</v>
      </c>
      <c r="O131" s="65">
        <f>SUM(O127:O130)</f>
        <v>0</v>
      </c>
      <c r="P131" s="65">
        <f>SUM(P127:P130)</f>
        <v>0</v>
      </c>
      <c r="Q131" s="65">
        <v>0</v>
      </c>
      <c r="R131" s="110">
        <f t="shared" si="57"/>
        <v>0</v>
      </c>
      <c r="S131" s="161">
        <f t="shared" si="58"/>
        <v>0</v>
      </c>
    </row>
    <row r="132" spans="2:19">
      <c r="B132" s="269" t="s">
        <v>250</v>
      </c>
      <c r="C132" s="269"/>
      <c r="D132" s="269"/>
      <c r="E132" s="269"/>
      <c r="F132" s="269"/>
      <c r="G132" s="269"/>
      <c r="H132" s="269"/>
      <c r="I132" s="269"/>
      <c r="J132" s="269"/>
      <c r="K132" s="269"/>
      <c r="L132" s="269"/>
      <c r="M132" s="269"/>
      <c r="N132" s="269"/>
      <c r="O132" s="269"/>
      <c r="P132" s="269"/>
      <c r="Q132" s="269"/>
      <c r="R132" s="269"/>
      <c r="S132" s="269"/>
    </row>
    <row r="133" spans="2:19" ht="15.5">
      <c r="B133" s="56" t="s">
        <v>8</v>
      </c>
      <c r="C133" s="265"/>
      <c r="D133" s="266"/>
      <c r="E133" s="266"/>
      <c r="F133" s="266"/>
      <c r="G133" s="266"/>
      <c r="H133" s="266"/>
      <c r="I133" s="266"/>
      <c r="J133" s="266"/>
      <c r="K133" s="266"/>
      <c r="L133" s="266"/>
      <c r="M133" s="266"/>
      <c r="N133" s="266"/>
      <c r="O133" s="266"/>
      <c r="P133" s="266"/>
      <c r="Q133" s="266"/>
      <c r="R133" s="266"/>
      <c r="S133" s="267"/>
    </row>
    <row r="134" spans="2:19">
      <c r="B134" s="1" t="s">
        <v>213</v>
      </c>
      <c r="C134" s="65">
        <v>0</v>
      </c>
      <c r="D134" s="65">
        <v>0</v>
      </c>
      <c r="E134" s="65">
        <v>0</v>
      </c>
      <c r="F134" s="67">
        <v>0</v>
      </c>
      <c r="G134" s="65">
        <v>0</v>
      </c>
      <c r="H134" s="65">
        <v>0</v>
      </c>
      <c r="I134" s="65">
        <v>88</v>
      </c>
      <c r="J134" s="67">
        <v>88</v>
      </c>
      <c r="K134" s="72">
        <v>444000</v>
      </c>
      <c r="L134" s="72">
        <v>160000</v>
      </c>
      <c r="M134" s="72">
        <v>272000</v>
      </c>
      <c r="N134" s="82">
        <f>SUM(K134:M134)</f>
        <v>876000</v>
      </c>
      <c r="O134" s="72">
        <v>272000</v>
      </c>
      <c r="P134" s="194">
        <v>272000</v>
      </c>
      <c r="Q134" s="194">
        <v>272000</v>
      </c>
      <c r="R134" s="82">
        <f>SUM(O134:Q134)</f>
        <v>816000</v>
      </c>
      <c r="S134" s="67">
        <f>SUM(C134:R134)</f>
        <v>3384176</v>
      </c>
    </row>
    <row r="135" spans="2:19">
      <c r="B135" s="1" t="s">
        <v>0</v>
      </c>
      <c r="C135" s="65">
        <v>0</v>
      </c>
      <c r="D135" s="65">
        <v>0</v>
      </c>
      <c r="E135" s="65">
        <v>0</v>
      </c>
      <c r="F135" s="67">
        <v>0</v>
      </c>
      <c r="G135" s="65">
        <v>0</v>
      </c>
      <c r="H135" s="65">
        <v>0</v>
      </c>
      <c r="I135" s="65">
        <v>0</v>
      </c>
      <c r="J135" s="67">
        <v>0</v>
      </c>
      <c r="K135" s="65">
        <v>0</v>
      </c>
      <c r="L135" s="65">
        <v>0</v>
      </c>
      <c r="M135" s="65">
        <v>0</v>
      </c>
      <c r="N135" s="66">
        <f t="shared" ref="N135:N139" si="59">SUM(K135:M135)</f>
        <v>0</v>
      </c>
      <c r="O135" s="65">
        <v>0</v>
      </c>
      <c r="P135" s="65">
        <v>0</v>
      </c>
      <c r="Q135" s="65">
        <v>0</v>
      </c>
      <c r="R135" s="82">
        <f t="shared" ref="R135:R139" si="60">SUM(O135:Q135)</f>
        <v>0</v>
      </c>
      <c r="S135" s="67">
        <f t="shared" ref="S135:S139" si="61">SUM(C135:R135)</f>
        <v>0</v>
      </c>
    </row>
    <row r="136" spans="2:19">
      <c r="B136" s="1" t="s">
        <v>1</v>
      </c>
      <c r="C136" s="65">
        <v>0</v>
      </c>
      <c r="D136" s="65">
        <v>0</v>
      </c>
      <c r="E136" s="65">
        <v>0</v>
      </c>
      <c r="F136" s="67">
        <v>0</v>
      </c>
      <c r="G136" s="65">
        <v>0</v>
      </c>
      <c r="H136" s="65">
        <v>0</v>
      </c>
      <c r="I136" s="65">
        <v>0</v>
      </c>
      <c r="J136" s="67">
        <v>0</v>
      </c>
      <c r="K136" s="65">
        <v>0</v>
      </c>
      <c r="L136" s="65">
        <v>0</v>
      </c>
      <c r="M136" s="65">
        <v>0</v>
      </c>
      <c r="N136" s="66">
        <f t="shared" si="59"/>
        <v>0</v>
      </c>
      <c r="O136" s="65">
        <v>0</v>
      </c>
      <c r="P136" s="65">
        <v>0</v>
      </c>
      <c r="Q136" s="65">
        <v>0</v>
      </c>
      <c r="R136" s="82">
        <f t="shared" si="60"/>
        <v>0</v>
      </c>
      <c r="S136" s="67">
        <f t="shared" si="61"/>
        <v>0</v>
      </c>
    </row>
    <row r="137" spans="2:19">
      <c r="B137" s="1" t="s">
        <v>5</v>
      </c>
      <c r="C137" s="65">
        <v>0</v>
      </c>
      <c r="D137" s="65">
        <v>0</v>
      </c>
      <c r="E137" s="65">
        <v>0</v>
      </c>
      <c r="F137" s="67">
        <v>0</v>
      </c>
      <c r="G137" s="65">
        <v>0</v>
      </c>
      <c r="H137" s="65">
        <v>0</v>
      </c>
      <c r="I137" s="65">
        <v>0</v>
      </c>
      <c r="J137" s="67">
        <v>0</v>
      </c>
      <c r="K137" s="65">
        <v>0</v>
      </c>
      <c r="L137" s="65">
        <v>0</v>
      </c>
      <c r="M137" s="65">
        <v>0</v>
      </c>
      <c r="N137" s="66">
        <f t="shared" si="59"/>
        <v>0</v>
      </c>
      <c r="O137" s="65">
        <v>0</v>
      </c>
      <c r="P137" s="65">
        <v>0</v>
      </c>
      <c r="Q137" s="65">
        <v>0</v>
      </c>
      <c r="R137" s="82">
        <f t="shared" si="60"/>
        <v>0</v>
      </c>
      <c r="S137" s="67">
        <f t="shared" si="61"/>
        <v>0</v>
      </c>
    </row>
    <row r="138" spans="2:19">
      <c r="B138" s="1" t="s">
        <v>6</v>
      </c>
      <c r="C138" s="65">
        <v>0</v>
      </c>
      <c r="D138" s="65">
        <v>0</v>
      </c>
      <c r="E138" s="65">
        <v>0</v>
      </c>
      <c r="F138" s="67">
        <v>0</v>
      </c>
      <c r="G138" s="65">
        <v>0</v>
      </c>
      <c r="H138" s="65">
        <v>0</v>
      </c>
      <c r="I138" s="65">
        <v>0</v>
      </c>
      <c r="J138" s="67">
        <v>0</v>
      </c>
      <c r="K138" s="65">
        <v>0</v>
      </c>
      <c r="L138" s="65">
        <v>0</v>
      </c>
      <c r="M138" s="65">
        <v>0</v>
      </c>
      <c r="N138" s="66">
        <f t="shared" si="59"/>
        <v>0</v>
      </c>
      <c r="O138" s="65">
        <v>0</v>
      </c>
      <c r="P138" s="65">
        <v>0</v>
      </c>
      <c r="Q138" s="65">
        <v>0</v>
      </c>
      <c r="R138" s="82">
        <f t="shared" si="60"/>
        <v>0</v>
      </c>
      <c r="S138" s="67">
        <f t="shared" si="61"/>
        <v>0</v>
      </c>
    </row>
    <row r="139" spans="2:19">
      <c r="B139" s="57" t="s">
        <v>48</v>
      </c>
      <c r="C139" s="65">
        <v>0</v>
      </c>
      <c r="D139" s="65">
        <v>0</v>
      </c>
      <c r="E139" s="65">
        <v>0</v>
      </c>
      <c r="F139" s="110">
        <v>0</v>
      </c>
      <c r="G139" s="65">
        <v>0</v>
      </c>
      <c r="H139" s="65">
        <v>0</v>
      </c>
      <c r="I139" s="65">
        <v>88</v>
      </c>
      <c r="J139" s="110">
        <v>88</v>
      </c>
      <c r="K139" s="72">
        <v>444000</v>
      </c>
      <c r="L139" s="65">
        <v>160000</v>
      </c>
      <c r="M139" s="65">
        <v>272000</v>
      </c>
      <c r="N139" s="109">
        <f t="shared" si="59"/>
        <v>876000</v>
      </c>
      <c r="O139" s="72">
        <v>272000</v>
      </c>
      <c r="P139" s="72">
        <f>SUM(P134:P138)</f>
        <v>272000</v>
      </c>
      <c r="Q139" s="72">
        <f>SUM(Q134:Q138)</f>
        <v>272000</v>
      </c>
      <c r="R139" s="109">
        <f t="shared" si="60"/>
        <v>816000</v>
      </c>
      <c r="S139" s="161">
        <f t="shared" si="61"/>
        <v>3384176</v>
      </c>
    </row>
    <row r="140" spans="2:19" ht="15.5">
      <c r="B140" s="97" t="s">
        <v>7</v>
      </c>
      <c r="C140" s="259"/>
      <c r="D140" s="260"/>
      <c r="E140" s="260"/>
      <c r="F140" s="260"/>
      <c r="G140" s="260"/>
      <c r="H140" s="260"/>
      <c r="I140" s="260"/>
      <c r="J140" s="260"/>
      <c r="K140" s="260"/>
      <c r="L140" s="260"/>
      <c r="M140" s="260"/>
      <c r="N140" s="260"/>
      <c r="O140" s="260"/>
      <c r="P140" s="260"/>
      <c r="Q140" s="260"/>
      <c r="R140" s="260"/>
      <c r="S140" s="261"/>
    </row>
    <row r="141" spans="2:19">
      <c r="B141" s="1" t="s">
        <v>2</v>
      </c>
      <c r="C141" s="65">
        <v>0</v>
      </c>
      <c r="D141" s="65">
        <v>0</v>
      </c>
      <c r="E141" s="65">
        <v>0</v>
      </c>
      <c r="F141" s="67">
        <v>0</v>
      </c>
      <c r="G141" s="65">
        <v>0</v>
      </c>
      <c r="H141" s="65">
        <v>0</v>
      </c>
      <c r="I141" s="72">
        <v>45000</v>
      </c>
      <c r="J141" s="93">
        <v>45000</v>
      </c>
      <c r="K141" s="72">
        <v>45000</v>
      </c>
      <c r="L141" s="72">
        <v>170340</v>
      </c>
      <c r="M141" s="72">
        <v>164662</v>
      </c>
      <c r="N141" s="82">
        <f>SUM(K141:M141)</f>
        <v>380002</v>
      </c>
      <c r="O141" s="72">
        <v>164662</v>
      </c>
      <c r="P141" s="72">
        <v>164662</v>
      </c>
      <c r="Q141" s="72">
        <v>164662</v>
      </c>
      <c r="R141" s="82">
        <f>SUM(O141:Q141)</f>
        <v>493986</v>
      </c>
      <c r="S141" s="67">
        <f>SUM(C141:R141)</f>
        <v>1837976</v>
      </c>
    </row>
    <row r="142" spans="2:19">
      <c r="B142" s="1" t="s">
        <v>28</v>
      </c>
      <c r="C142" s="65">
        <v>0</v>
      </c>
      <c r="D142" s="65">
        <v>0</v>
      </c>
      <c r="E142" s="65">
        <v>0</v>
      </c>
      <c r="F142" s="67">
        <v>0</v>
      </c>
      <c r="G142" s="65">
        <v>0</v>
      </c>
      <c r="H142" s="65">
        <v>0</v>
      </c>
      <c r="I142" s="65">
        <v>0</v>
      </c>
      <c r="J142" s="67">
        <v>0</v>
      </c>
      <c r="K142" s="32">
        <v>0</v>
      </c>
      <c r="L142" s="65">
        <v>0</v>
      </c>
      <c r="M142" s="65">
        <v>0</v>
      </c>
      <c r="N142" s="66">
        <f>SUM(K142:M142)</f>
        <v>0</v>
      </c>
      <c r="O142" s="65">
        <v>0</v>
      </c>
      <c r="P142" s="65">
        <v>0</v>
      </c>
      <c r="Q142" s="65">
        <v>0</v>
      </c>
      <c r="R142" s="82">
        <f t="shared" ref="R142:R145" si="62">SUM(O142:Q142)</f>
        <v>0</v>
      </c>
      <c r="S142" s="67">
        <f t="shared" ref="S142:S145" si="63">SUM(C142:R142)</f>
        <v>0</v>
      </c>
    </row>
    <row r="143" spans="2:19">
      <c r="B143" s="1" t="s">
        <v>3</v>
      </c>
      <c r="C143" s="65">
        <v>0</v>
      </c>
      <c r="D143" s="65">
        <v>0</v>
      </c>
      <c r="E143" s="65">
        <v>0</v>
      </c>
      <c r="F143" s="67">
        <v>0</v>
      </c>
      <c r="G143" s="65">
        <v>0</v>
      </c>
      <c r="H143" s="65">
        <v>0</v>
      </c>
      <c r="I143" s="65">
        <v>0</v>
      </c>
      <c r="J143" s="67">
        <v>0</v>
      </c>
      <c r="K143" s="32">
        <v>0</v>
      </c>
      <c r="L143" s="65">
        <v>0</v>
      </c>
      <c r="M143" s="65">
        <v>0</v>
      </c>
      <c r="N143" s="66">
        <f>SUM(K143:M143)</f>
        <v>0</v>
      </c>
      <c r="O143" s="65">
        <v>0</v>
      </c>
      <c r="P143" s="65">
        <v>0</v>
      </c>
      <c r="Q143" s="65">
        <v>0</v>
      </c>
      <c r="R143" s="82">
        <f t="shared" si="62"/>
        <v>0</v>
      </c>
      <c r="S143" s="67">
        <f t="shared" si="63"/>
        <v>0</v>
      </c>
    </row>
    <row r="144" spans="2:19">
      <c r="B144" s="1" t="s">
        <v>4</v>
      </c>
      <c r="C144" s="65">
        <v>0</v>
      </c>
      <c r="D144" s="65">
        <v>0</v>
      </c>
      <c r="E144" s="65">
        <v>0</v>
      </c>
      <c r="F144" s="67">
        <v>0</v>
      </c>
      <c r="G144" s="65">
        <v>0</v>
      </c>
      <c r="H144" s="65">
        <v>0</v>
      </c>
      <c r="I144" s="65">
        <v>0</v>
      </c>
      <c r="J144" s="67">
        <v>0</v>
      </c>
      <c r="K144" s="32">
        <v>0</v>
      </c>
      <c r="L144" s="65">
        <v>0</v>
      </c>
      <c r="M144" s="65">
        <v>0</v>
      </c>
      <c r="N144" s="66">
        <f>SUM(K144:M144)</f>
        <v>0</v>
      </c>
      <c r="O144" s="65">
        <v>0</v>
      </c>
      <c r="P144" s="65">
        <v>0</v>
      </c>
      <c r="Q144" s="65">
        <v>0</v>
      </c>
      <c r="R144" s="82">
        <f t="shared" si="62"/>
        <v>0</v>
      </c>
      <c r="S144" s="67">
        <f t="shared" si="63"/>
        <v>0</v>
      </c>
    </row>
    <row r="145" spans="2:19" ht="19.5" customHeight="1">
      <c r="B145" s="57" t="s">
        <v>49</v>
      </c>
      <c r="C145" s="65">
        <v>0</v>
      </c>
      <c r="D145" s="65">
        <v>0</v>
      </c>
      <c r="E145" s="65">
        <v>0</v>
      </c>
      <c r="F145" s="110">
        <v>0</v>
      </c>
      <c r="G145" s="65">
        <v>0</v>
      </c>
      <c r="H145" s="65">
        <v>0</v>
      </c>
      <c r="I145" s="72">
        <v>45000</v>
      </c>
      <c r="J145" s="109">
        <v>45000</v>
      </c>
      <c r="K145" s="72">
        <f>SUM(K141:K144)</f>
        <v>45000</v>
      </c>
      <c r="L145" s="72">
        <f>SUM(L141:L144)</f>
        <v>170340</v>
      </c>
      <c r="M145" s="72">
        <f>SUM(M141:M144)</f>
        <v>164662</v>
      </c>
      <c r="N145" s="109">
        <f>SUM(K145:M145)</f>
        <v>380002</v>
      </c>
      <c r="O145" s="72">
        <f>SUM(O141:O144)</f>
        <v>164662</v>
      </c>
      <c r="P145" s="72">
        <f>SUM(P141:P144)</f>
        <v>164662</v>
      </c>
      <c r="Q145" s="72">
        <f>SUM(Q141:Q144)</f>
        <v>164662</v>
      </c>
      <c r="R145" s="109">
        <f t="shared" si="62"/>
        <v>493986</v>
      </c>
      <c r="S145" s="161">
        <f t="shared" si="63"/>
        <v>1837976</v>
      </c>
    </row>
    <row r="146" spans="2:19">
      <c r="B146" s="262" t="s">
        <v>251</v>
      </c>
      <c r="C146" s="263"/>
      <c r="D146" s="263"/>
      <c r="E146" s="263"/>
      <c r="F146" s="263"/>
      <c r="G146" s="263"/>
      <c r="H146" s="263"/>
      <c r="I146" s="263"/>
      <c r="J146" s="263"/>
      <c r="K146" s="263"/>
      <c r="L146" s="263"/>
      <c r="M146" s="263"/>
      <c r="N146" s="263"/>
      <c r="O146" s="263"/>
      <c r="P146" s="263"/>
      <c r="Q146" s="263"/>
      <c r="R146" s="263"/>
      <c r="S146" s="264"/>
    </row>
    <row r="147" spans="2:19" ht="15.5">
      <c r="B147" s="56" t="s">
        <v>8</v>
      </c>
      <c r="C147" s="265"/>
      <c r="D147" s="266"/>
      <c r="E147" s="266"/>
      <c r="F147" s="266"/>
      <c r="G147" s="266"/>
      <c r="H147" s="266"/>
      <c r="I147" s="266"/>
      <c r="J147" s="266"/>
      <c r="K147" s="266"/>
      <c r="L147" s="266"/>
      <c r="M147" s="266"/>
      <c r="N147" s="266"/>
      <c r="O147" s="266"/>
      <c r="P147" s="266"/>
      <c r="Q147" s="266"/>
      <c r="R147" s="266"/>
      <c r="S147" s="267"/>
    </row>
    <row r="148" spans="2:19">
      <c r="B148" s="1" t="s">
        <v>213</v>
      </c>
      <c r="C148" s="65">
        <v>0</v>
      </c>
      <c r="D148" s="65">
        <v>0</v>
      </c>
      <c r="E148" s="65">
        <v>0</v>
      </c>
      <c r="F148" s="67">
        <v>0</v>
      </c>
      <c r="G148" s="65">
        <v>0</v>
      </c>
      <c r="H148" s="65">
        <v>0</v>
      </c>
      <c r="I148" s="65">
        <v>8500</v>
      </c>
      <c r="J148" s="67">
        <v>8500</v>
      </c>
      <c r="K148" s="65">
        <v>8000</v>
      </c>
      <c r="L148" s="65">
        <v>16000</v>
      </c>
      <c r="M148" s="65">
        <v>64000</v>
      </c>
      <c r="N148" s="66">
        <f t="shared" ref="N148:N153" si="64">SUM(K148:M148)</f>
        <v>88000</v>
      </c>
      <c r="O148" s="72">
        <v>64000</v>
      </c>
      <c r="P148" s="72">
        <v>64000</v>
      </c>
      <c r="Q148" s="72">
        <v>64000</v>
      </c>
      <c r="R148" s="82">
        <f>SUM(O148:Q148)</f>
        <v>192000</v>
      </c>
      <c r="S148" s="67">
        <f>SUM(C148:R148)</f>
        <v>577000</v>
      </c>
    </row>
    <row r="149" spans="2:19">
      <c r="B149" s="1" t="s">
        <v>0</v>
      </c>
      <c r="C149" s="65">
        <v>0</v>
      </c>
      <c r="D149" s="65">
        <v>0</v>
      </c>
      <c r="E149" s="65">
        <v>0</v>
      </c>
      <c r="F149" s="67">
        <v>0</v>
      </c>
      <c r="G149" s="65">
        <v>0</v>
      </c>
      <c r="H149" s="65">
        <v>0</v>
      </c>
      <c r="I149" s="65">
        <v>0</v>
      </c>
      <c r="J149" s="67">
        <v>0</v>
      </c>
      <c r="K149" s="65">
        <v>0</v>
      </c>
      <c r="L149" s="65">
        <v>8000</v>
      </c>
      <c r="M149" s="65">
        <v>0</v>
      </c>
      <c r="N149" s="66">
        <f t="shared" si="64"/>
        <v>8000</v>
      </c>
      <c r="O149" s="65">
        <v>0</v>
      </c>
      <c r="P149" s="65">
        <v>0</v>
      </c>
      <c r="Q149" s="65">
        <v>0</v>
      </c>
      <c r="R149" s="82">
        <f t="shared" ref="R149:R153" si="65">SUM(O149:Q149)</f>
        <v>0</v>
      </c>
      <c r="S149" s="67">
        <f t="shared" ref="S149:S153" si="66">SUM(C149:R149)</f>
        <v>16000</v>
      </c>
    </row>
    <row r="150" spans="2:19">
      <c r="B150" s="1" t="s">
        <v>1</v>
      </c>
      <c r="C150" s="65">
        <v>0</v>
      </c>
      <c r="D150" s="65">
        <v>0</v>
      </c>
      <c r="E150" s="65">
        <v>0</v>
      </c>
      <c r="F150" s="67">
        <v>0</v>
      </c>
      <c r="G150" s="65">
        <v>0</v>
      </c>
      <c r="H150" s="65">
        <v>0</v>
      </c>
      <c r="I150" s="65">
        <v>0</v>
      </c>
      <c r="J150" s="67">
        <v>0</v>
      </c>
      <c r="K150" s="65">
        <v>0</v>
      </c>
      <c r="L150" s="65">
        <v>0</v>
      </c>
      <c r="M150" s="65">
        <v>2000</v>
      </c>
      <c r="N150" s="66">
        <f t="shared" si="64"/>
        <v>2000</v>
      </c>
      <c r="O150" s="72">
        <v>2000</v>
      </c>
      <c r="P150" s="72">
        <v>2000</v>
      </c>
      <c r="Q150" s="72">
        <v>2000</v>
      </c>
      <c r="R150" s="82">
        <f t="shared" si="65"/>
        <v>6000</v>
      </c>
      <c r="S150" s="67">
        <f t="shared" si="66"/>
        <v>16000</v>
      </c>
    </row>
    <row r="151" spans="2:19">
      <c r="B151" s="1" t="s">
        <v>5</v>
      </c>
      <c r="C151" s="65">
        <v>0</v>
      </c>
      <c r="D151" s="65">
        <v>0</v>
      </c>
      <c r="E151" s="65">
        <v>0</v>
      </c>
      <c r="F151" s="67">
        <v>0</v>
      </c>
      <c r="G151" s="65">
        <v>0</v>
      </c>
      <c r="H151" s="65">
        <v>0</v>
      </c>
      <c r="I151" s="65">
        <v>0</v>
      </c>
      <c r="J151" s="67">
        <v>0</v>
      </c>
      <c r="K151" s="65">
        <v>0</v>
      </c>
      <c r="L151" s="65">
        <v>0</v>
      </c>
      <c r="M151" s="65">
        <v>0</v>
      </c>
      <c r="N151" s="66">
        <f t="shared" si="64"/>
        <v>0</v>
      </c>
      <c r="O151" s="65">
        <v>0</v>
      </c>
      <c r="P151" s="65">
        <v>0</v>
      </c>
      <c r="Q151" s="65">
        <v>0</v>
      </c>
      <c r="R151" s="82">
        <f t="shared" si="65"/>
        <v>0</v>
      </c>
      <c r="S151" s="67">
        <f t="shared" si="66"/>
        <v>0</v>
      </c>
    </row>
    <row r="152" spans="2:19">
      <c r="B152" s="1" t="s">
        <v>6</v>
      </c>
      <c r="C152" s="65">
        <v>0</v>
      </c>
      <c r="D152" s="65">
        <v>0</v>
      </c>
      <c r="E152" s="65">
        <v>0</v>
      </c>
      <c r="F152" s="67">
        <v>0</v>
      </c>
      <c r="G152" s="65">
        <v>0</v>
      </c>
      <c r="H152" s="65">
        <v>0</v>
      </c>
      <c r="I152" s="65">
        <v>0</v>
      </c>
      <c r="J152" s="67">
        <v>0</v>
      </c>
      <c r="K152" s="65">
        <v>0</v>
      </c>
      <c r="L152" s="65">
        <v>0</v>
      </c>
      <c r="M152" s="65">
        <v>0</v>
      </c>
      <c r="N152" s="66">
        <f t="shared" si="64"/>
        <v>0</v>
      </c>
      <c r="O152" s="65">
        <v>0</v>
      </c>
      <c r="P152" s="65">
        <v>0</v>
      </c>
      <c r="Q152" s="65">
        <v>0</v>
      </c>
      <c r="R152" s="82">
        <f t="shared" si="65"/>
        <v>0</v>
      </c>
      <c r="S152" s="67">
        <f t="shared" si="66"/>
        <v>0</v>
      </c>
    </row>
    <row r="153" spans="2:19">
      <c r="B153" s="57" t="s">
        <v>48</v>
      </c>
      <c r="C153" s="65">
        <v>0</v>
      </c>
      <c r="D153" s="65">
        <v>0</v>
      </c>
      <c r="E153" s="65">
        <v>0</v>
      </c>
      <c r="F153" s="110">
        <v>0</v>
      </c>
      <c r="G153" s="65">
        <v>0</v>
      </c>
      <c r="H153" s="65">
        <v>0</v>
      </c>
      <c r="I153" s="65">
        <v>0</v>
      </c>
      <c r="J153" s="110">
        <v>8500</v>
      </c>
      <c r="K153" s="65">
        <f>SUM(K148:K152)</f>
        <v>8000</v>
      </c>
      <c r="L153" s="65">
        <f>SUM(L148:L152)</f>
        <v>24000</v>
      </c>
      <c r="M153" s="72">
        <f>SUM(M148:M152)</f>
        <v>66000</v>
      </c>
      <c r="N153" s="110">
        <f t="shared" si="64"/>
        <v>98000</v>
      </c>
      <c r="O153" s="72">
        <f>SUM(O148:O152)</f>
        <v>66000</v>
      </c>
      <c r="P153" s="65">
        <f>SUM(P148:P152)</f>
        <v>66000</v>
      </c>
      <c r="Q153" s="65">
        <f>SUM(Q148:Q152)</f>
        <v>66000</v>
      </c>
      <c r="R153" s="109">
        <f t="shared" si="65"/>
        <v>198000</v>
      </c>
      <c r="S153" s="161">
        <f t="shared" si="66"/>
        <v>600500</v>
      </c>
    </row>
    <row r="154" spans="2:19" ht="15.5">
      <c r="B154" s="97" t="s">
        <v>7</v>
      </c>
      <c r="C154" s="259"/>
      <c r="D154" s="260"/>
      <c r="E154" s="260"/>
      <c r="F154" s="260"/>
      <c r="G154" s="260"/>
      <c r="H154" s="260"/>
      <c r="I154" s="260"/>
      <c r="J154" s="260"/>
      <c r="K154" s="260"/>
      <c r="L154" s="260"/>
      <c r="M154" s="260"/>
      <c r="N154" s="260"/>
      <c r="O154" s="260"/>
      <c r="P154" s="260"/>
      <c r="Q154" s="260"/>
      <c r="R154" s="260"/>
      <c r="S154" s="261"/>
    </row>
    <row r="155" spans="2:19">
      <c r="B155" s="1" t="s">
        <v>2</v>
      </c>
      <c r="C155" s="65">
        <v>0</v>
      </c>
      <c r="D155" s="65">
        <v>0</v>
      </c>
      <c r="E155" s="65">
        <v>0</v>
      </c>
      <c r="F155" s="67">
        <v>0</v>
      </c>
      <c r="G155" s="65">
        <v>0</v>
      </c>
      <c r="H155" s="65">
        <v>0</v>
      </c>
      <c r="I155" s="65">
        <v>168000</v>
      </c>
      <c r="J155" s="67">
        <v>168000</v>
      </c>
      <c r="K155" s="72">
        <v>168000</v>
      </c>
      <c r="L155" s="65">
        <v>0</v>
      </c>
      <c r="M155" s="72">
        <v>168000</v>
      </c>
      <c r="N155" s="66">
        <f>SUM(K155:M155)</f>
        <v>336000</v>
      </c>
      <c r="O155" s="194">
        <v>168000</v>
      </c>
      <c r="P155" s="72">
        <v>163000</v>
      </c>
      <c r="Q155" s="72">
        <v>168000</v>
      </c>
      <c r="R155" s="82">
        <f>SUM(O155:Q155)</f>
        <v>499000</v>
      </c>
      <c r="S155" s="67">
        <f>SUM(C155:R155)</f>
        <v>2006000</v>
      </c>
    </row>
    <row r="156" spans="2:19">
      <c r="B156" s="1" t="s">
        <v>28</v>
      </c>
      <c r="C156" s="65">
        <v>0</v>
      </c>
      <c r="D156" s="65">
        <v>0</v>
      </c>
      <c r="E156" s="65">
        <v>0</v>
      </c>
      <c r="F156" s="67">
        <v>0</v>
      </c>
      <c r="G156" s="65">
        <v>0</v>
      </c>
      <c r="H156" s="65">
        <v>0</v>
      </c>
      <c r="I156" s="65">
        <v>0</v>
      </c>
      <c r="J156" s="67">
        <v>0</v>
      </c>
      <c r="K156" s="65">
        <v>0</v>
      </c>
      <c r="L156" s="65">
        <v>0</v>
      </c>
      <c r="M156" s="65">
        <v>0</v>
      </c>
      <c r="N156" s="66">
        <f>SUM(K156:M156)</f>
        <v>0</v>
      </c>
      <c r="O156" s="65">
        <v>0</v>
      </c>
      <c r="P156" s="65">
        <v>0</v>
      </c>
      <c r="Q156" s="65">
        <v>0</v>
      </c>
      <c r="R156" s="82">
        <f t="shared" ref="R156:R159" si="67">SUM(O156:Q156)</f>
        <v>0</v>
      </c>
      <c r="S156" s="67">
        <f t="shared" ref="S156:S159" si="68">SUM(C156:R156)</f>
        <v>0</v>
      </c>
    </row>
    <row r="157" spans="2:19">
      <c r="B157" s="1" t="s">
        <v>3</v>
      </c>
      <c r="C157" s="65">
        <v>0</v>
      </c>
      <c r="D157" s="65">
        <v>0</v>
      </c>
      <c r="E157" s="65">
        <v>0</v>
      </c>
      <c r="F157" s="67">
        <v>0</v>
      </c>
      <c r="G157" s="65">
        <v>0</v>
      </c>
      <c r="H157" s="65">
        <v>0</v>
      </c>
      <c r="I157" s="65">
        <v>0</v>
      </c>
      <c r="J157" s="67">
        <v>0</v>
      </c>
      <c r="K157" s="65">
        <v>0</v>
      </c>
      <c r="L157" s="65">
        <v>0</v>
      </c>
      <c r="M157" s="65">
        <v>0</v>
      </c>
      <c r="N157" s="66">
        <f>SUM(K157:M157)</f>
        <v>0</v>
      </c>
      <c r="O157" s="65">
        <v>0</v>
      </c>
      <c r="P157" s="65">
        <v>0</v>
      </c>
      <c r="Q157" s="65">
        <v>0</v>
      </c>
      <c r="R157" s="82">
        <f t="shared" si="67"/>
        <v>0</v>
      </c>
      <c r="S157" s="67">
        <f t="shared" si="68"/>
        <v>0</v>
      </c>
    </row>
    <row r="158" spans="2:19">
      <c r="B158" s="1" t="s">
        <v>4</v>
      </c>
      <c r="C158" s="65">
        <v>0</v>
      </c>
      <c r="D158" s="65">
        <v>0</v>
      </c>
      <c r="E158" s="65">
        <v>0</v>
      </c>
      <c r="F158" s="67">
        <v>0</v>
      </c>
      <c r="G158" s="65">
        <v>0</v>
      </c>
      <c r="H158" s="65">
        <v>0</v>
      </c>
      <c r="I158" s="65">
        <v>0</v>
      </c>
      <c r="J158" s="67">
        <v>0</v>
      </c>
      <c r="K158" s="65">
        <v>0</v>
      </c>
      <c r="L158" s="65">
        <v>0</v>
      </c>
      <c r="M158" s="65">
        <v>0</v>
      </c>
      <c r="N158" s="66">
        <f>SUM(K158:M158)</f>
        <v>0</v>
      </c>
      <c r="O158" s="65">
        <v>0</v>
      </c>
      <c r="P158" s="65">
        <v>0</v>
      </c>
      <c r="Q158" s="65">
        <v>0</v>
      </c>
      <c r="R158" s="82">
        <f t="shared" si="67"/>
        <v>0</v>
      </c>
      <c r="S158" s="67">
        <f t="shared" si="68"/>
        <v>0</v>
      </c>
    </row>
    <row r="159" spans="2:19">
      <c r="B159" s="414" t="s">
        <v>49</v>
      </c>
      <c r="C159" s="83">
        <v>0</v>
      </c>
      <c r="D159" s="83">
        <v>0</v>
      </c>
      <c r="E159" s="83">
        <v>0</v>
      </c>
      <c r="F159" s="189">
        <v>0</v>
      </c>
      <c r="G159" s="83">
        <v>0</v>
      </c>
      <c r="H159" s="83">
        <v>0</v>
      </c>
      <c r="I159" s="83">
        <v>0</v>
      </c>
      <c r="J159" s="189">
        <v>168000</v>
      </c>
      <c r="K159" s="84">
        <f>SUM(K155:K158)</f>
        <v>168000</v>
      </c>
      <c r="L159" s="83">
        <v>0</v>
      </c>
      <c r="M159" s="84">
        <f>SUM(M155:M158)</f>
        <v>168000</v>
      </c>
      <c r="N159" s="189">
        <f>SUM(K159:M159)</f>
        <v>336000</v>
      </c>
      <c r="O159" s="84">
        <f>SUM(O155:O158)</f>
        <v>168000</v>
      </c>
      <c r="P159" s="83">
        <f>SUM(P155:P158)</f>
        <v>163000</v>
      </c>
      <c r="Q159" s="84">
        <f>SUM(Q155:Q158)</f>
        <v>168000</v>
      </c>
      <c r="R159" s="111">
        <f t="shared" si="67"/>
        <v>499000</v>
      </c>
      <c r="S159" s="415">
        <f t="shared" si="68"/>
        <v>1838000</v>
      </c>
    </row>
  </sheetData>
  <mergeCells count="1">
    <mergeCell ref="B2:S3"/>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05C0-3369-4E09-872C-B59BAA5DD240}">
  <dimension ref="A3:C49"/>
  <sheetViews>
    <sheetView topLeftCell="A13" workbookViewId="0">
      <selection activeCell="F107" sqref="F107"/>
    </sheetView>
  </sheetViews>
  <sheetFormatPr defaultRowHeight="14.5"/>
  <cols>
    <col min="1" max="1" width="12.6328125" bestFit="1" customWidth="1"/>
    <col min="2" max="2" width="24.54296875" bestFit="1" customWidth="1"/>
  </cols>
  <sheetData>
    <row r="3" spans="1:3">
      <c r="A3" s="417" t="s">
        <v>279</v>
      </c>
      <c r="B3" t="s">
        <v>299</v>
      </c>
      <c r="C3" t="s">
        <v>300</v>
      </c>
    </row>
    <row r="4" spans="1:3">
      <c r="A4" s="418" t="s">
        <v>241</v>
      </c>
      <c r="B4" s="416">
        <v>742102</v>
      </c>
    </row>
    <row r="5" spans="1:3">
      <c r="A5" s="418" t="s">
        <v>243</v>
      </c>
      <c r="B5" s="416">
        <v>1703323.4</v>
      </c>
    </row>
    <row r="6" spans="1:3">
      <c r="A6" s="418" t="s">
        <v>242</v>
      </c>
      <c r="B6" s="416">
        <v>0</v>
      </c>
    </row>
    <row r="7" spans="1:3">
      <c r="A7" s="418" t="s">
        <v>244</v>
      </c>
      <c r="B7" s="416">
        <v>3825312</v>
      </c>
    </row>
    <row r="8" spans="1:3">
      <c r="A8" s="418" t="s">
        <v>245</v>
      </c>
      <c r="B8" s="416">
        <v>0</v>
      </c>
    </row>
    <row r="9" spans="1:3">
      <c r="A9" s="418" t="s">
        <v>246</v>
      </c>
      <c r="B9" s="416">
        <v>0</v>
      </c>
    </row>
    <row r="10" spans="1:3">
      <c r="A10" s="418" t="s">
        <v>247</v>
      </c>
      <c r="B10" s="416">
        <v>317416</v>
      </c>
    </row>
    <row r="11" spans="1:3">
      <c r="A11" s="418" t="s">
        <v>248</v>
      </c>
      <c r="B11" s="416">
        <v>0</v>
      </c>
    </row>
    <row r="12" spans="1:3">
      <c r="A12" s="418" t="s">
        <v>249</v>
      </c>
      <c r="B12" s="416">
        <v>5086</v>
      </c>
    </row>
    <row r="13" spans="1:3">
      <c r="A13" s="418" t="s">
        <v>250</v>
      </c>
      <c r="B13" s="416">
        <v>0</v>
      </c>
    </row>
    <row r="14" spans="1:3">
      <c r="A14" s="418" t="s">
        <v>251</v>
      </c>
      <c r="B14" s="416">
        <v>0</v>
      </c>
    </row>
    <row r="15" spans="1:3">
      <c r="A15" s="418" t="s">
        <v>252</v>
      </c>
      <c r="B15" s="416">
        <v>0</v>
      </c>
    </row>
    <row r="16" spans="1:3">
      <c r="A16" s="418" t="s">
        <v>280</v>
      </c>
      <c r="B16" s="416">
        <v>6593239.4000000004</v>
      </c>
    </row>
    <row r="19" spans="1:3">
      <c r="A19" s="417" t="s">
        <v>279</v>
      </c>
      <c r="B19" t="s">
        <v>299</v>
      </c>
      <c r="C19" t="s">
        <v>301</v>
      </c>
    </row>
    <row r="20" spans="1:3">
      <c r="A20" s="418" t="s">
        <v>287</v>
      </c>
      <c r="B20" s="416">
        <v>364479</v>
      </c>
    </row>
    <row r="21" spans="1:3">
      <c r="A21" s="418" t="s">
        <v>288</v>
      </c>
      <c r="B21" s="416">
        <v>332359</v>
      </c>
    </row>
    <row r="22" spans="1:3">
      <c r="A22" s="418" t="s">
        <v>289</v>
      </c>
      <c r="B22" s="416">
        <v>325829</v>
      </c>
    </row>
    <row r="23" spans="1:3">
      <c r="A23" s="418" t="s">
        <v>290</v>
      </c>
      <c r="B23" s="416">
        <v>389493</v>
      </c>
    </row>
    <row r="24" spans="1:3">
      <c r="A24" s="418" t="s">
        <v>291</v>
      </c>
      <c r="B24" s="416">
        <v>535829</v>
      </c>
    </row>
    <row r="25" spans="1:3">
      <c r="A25" s="418" t="s">
        <v>292</v>
      </c>
      <c r="B25" s="416">
        <v>616731</v>
      </c>
    </row>
    <row r="26" spans="1:3">
      <c r="A26" s="418" t="s">
        <v>293</v>
      </c>
      <c r="B26" s="416">
        <v>688744</v>
      </c>
    </row>
    <row r="27" spans="1:3">
      <c r="A27" s="418" t="s">
        <v>294</v>
      </c>
      <c r="B27" s="416">
        <v>789425</v>
      </c>
    </row>
    <row r="28" spans="1:3">
      <c r="A28" s="418" t="s">
        <v>295</v>
      </c>
      <c r="B28" s="416">
        <v>822774</v>
      </c>
    </row>
    <row r="29" spans="1:3">
      <c r="A29" s="418" t="s">
        <v>296</v>
      </c>
      <c r="B29" s="416">
        <v>716315</v>
      </c>
    </row>
    <row r="30" spans="1:3">
      <c r="A30" s="418" t="s">
        <v>297</v>
      </c>
      <c r="B30" s="416">
        <v>577508.4</v>
      </c>
    </row>
    <row r="31" spans="1:3">
      <c r="A31" s="418" t="s">
        <v>298</v>
      </c>
      <c r="B31" s="416">
        <v>433753</v>
      </c>
    </row>
    <row r="32" spans="1:3">
      <c r="A32" s="418" t="s">
        <v>280</v>
      </c>
      <c r="B32" s="416">
        <v>6593239.4000000004</v>
      </c>
    </row>
    <row r="36" spans="1:3">
      <c r="A36" s="417" t="s">
        <v>279</v>
      </c>
      <c r="B36" t="s">
        <v>299</v>
      </c>
      <c r="C36" t="s">
        <v>302</v>
      </c>
    </row>
    <row r="37" spans="1:3">
      <c r="A37" s="418" t="s">
        <v>244</v>
      </c>
      <c r="B37" s="416">
        <v>3825312</v>
      </c>
    </row>
    <row r="38" spans="1:3">
      <c r="A38" s="418" t="s">
        <v>243</v>
      </c>
      <c r="B38" s="416">
        <v>1703323.4</v>
      </c>
    </row>
    <row r="39" spans="1:3">
      <c r="A39" s="418" t="s">
        <v>241</v>
      </c>
      <c r="B39" s="416">
        <v>742102</v>
      </c>
    </row>
    <row r="40" spans="1:3">
      <c r="A40" s="418" t="s">
        <v>247</v>
      </c>
      <c r="B40" s="416">
        <v>317416</v>
      </c>
    </row>
    <row r="41" spans="1:3">
      <c r="A41" s="418" t="s">
        <v>249</v>
      </c>
      <c r="B41" s="416">
        <v>5086</v>
      </c>
    </row>
    <row r="42" spans="1:3">
      <c r="A42" s="418" t="s">
        <v>250</v>
      </c>
      <c r="B42" s="416">
        <v>0</v>
      </c>
    </row>
    <row r="43" spans="1:3">
      <c r="A43" s="418" t="s">
        <v>245</v>
      </c>
      <c r="B43" s="416">
        <v>0</v>
      </c>
    </row>
    <row r="44" spans="1:3">
      <c r="A44" s="418" t="s">
        <v>252</v>
      </c>
      <c r="B44" s="416">
        <v>0</v>
      </c>
    </row>
    <row r="45" spans="1:3">
      <c r="A45" s="418" t="s">
        <v>251</v>
      </c>
      <c r="B45" s="416">
        <v>0</v>
      </c>
    </row>
    <row r="46" spans="1:3">
      <c r="A46" s="418" t="s">
        <v>242</v>
      </c>
      <c r="B46" s="416">
        <v>0</v>
      </c>
    </row>
    <row r="47" spans="1:3">
      <c r="A47" s="418" t="s">
        <v>248</v>
      </c>
      <c r="B47" s="416">
        <v>0</v>
      </c>
    </row>
    <row r="48" spans="1:3">
      <c r="A48" s="418" t="s">
        <v>246</v>
      </c>
      <c r="B48" s="416">
        <v>0</v>
      </c>
    </row>
    <row r="49" spans="1:2">
      <c r="A49" s="418" t="s">
        <v>280</v>
      </c>
      <c r="B49" s="416">
        <v>6593239.4000000004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E9E0-CBBF-42C6-A0B8-CCD584878D41}">
  <dimension ref="A1"/>
  <sheetViews>
    <sheetView workbookViewId="0">
      <selection activeCell="F107" sqref="F107"/>
    </sheetView>
  </sheetViews>
  <sheetFormatPr defaultRowHeight="14.5"/>
  <sheetData>
    <row r="1" spans="1:1">
      <c r="A1" t="s">
        <v>303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FB25-107E-4B98-A5F2-9F21778C800F}">
  <dimension ref="A1:C145"/>
  <sheetViews>
    <sheetView topLeftCell="A108" workbookViewId="0">
      <selection activeCell="A8" sqref="A8"/>
    </sheetView>
  </sheetViews>
  <sheetFormatPr defaultRowHeight="14.5"/>
  <cols>
    <col min="1" max="1" width="10.7265625" bestFit="1" customWidth="1"/>
    <col min="2" max="2" width="9" bestFit="1" customWidth="1"/>
    <col min="3" max="3" width="8.81640625" bestFit="1" customWidth="1"/>
  </cols>
  <sheetData>
    <row r="1" spans="1:3">
      <c r="A1" t="s">
        <v>254</v>
      </c>
      <c r="B1" t="s">
        <v>277</v>
      </c>
      <c r="C1" t="s">
        <v>278</v>
      </c>
    </row>
    <row r="2" spans="1:3">
      <c r="A2" s="416" t="s">
        <v>241</v>
      </c>
      <c r="B2" s="416" t="s">
        <v>287</v>
      </c>
      <c r="C2">
        <v>37302</v>
      </c>
    </row>
    <row r="3" spans="1:3">
      <c r="A3" s="416" t="s">
        <v>241</v>
      </c>
      <c r="B3" s="416" t="s">
        <v>288</v>
      </c>
      <c r="C3">
        <v>30670</v>
      </c>
    </row>
    <row r="4" spans="1:3">
      <c r="A4" s="416" t="s">
        <v>241</v>
      </c>
      <c r="B4" s="416" t="s">
        <v>289</v>
      </c>
      <c r="C4">
        <v>32269</v>
      </c>
    </row>
    <row r="5" spans="1:3">
      <c r="A5" s="416" t="s">
        <v>241</v>
      </c>
      <c r="B5" s="416" t="s">
        <v>290</v>
      </c>
      <c r="C5">
        <v>38755</v>
      </c>
    </row>
    <row r="6" spans="1:3">
      <c r="A6" s="416" t="s">
        <v>241</v>
      </c>
      <c r="B6" s="416" t="s">
        <v>291</v>
      </c>
      <c r="C6">
        <v>57090</v>
      </c>
    </row>
    <row r="7" spans="1:3">
      <c r="A7" s="416" t="s">
        <v>241</v>
      </c>
      <c r="B7" s="416" t="s">
        <v>292</v>
      </c>
      <c r="C7">
        <v>80677</v>
      </c>
    </row>
    <row r="8" spans="1:3">
      <c r="A8" s="416" t="s">
        <v>241</v>
      </c>
      <c r="B8" s="416" t="s">
        <v>293</v>
      </c>
      <c r="C8">
        <v>98548</v>
      </c>
    </row>
    <row r="9" spans="1:3">
      <c r="A9" s="416" t="s">
        <v>241</v>
      </c>
      <c r="B9" s="416" t="s">
        <v>294</v>
      </c>
      <c r="C9">
        <v>94097</v>
      </c>
    </row>
    <row r="10" spans="1:3">
      <c r="A10" s="416" t="s">
        <v>241</v>
      </c>
      <c r="B10" s="416" t="s">
        <v>295</v>
      </c>
      <c r="C10">
        <v>89780</v>
      </c>
    </row>
    <row r="11" spans="1:3">
      <c r="A11" s="416" t="s">
        <v>241</v>
      </c>
      <c r="B11" s="416" t="s">
        <v>296</v>
      </c>
      <c r="C11">
        <v>76953</v>
      </c>
    </row>
    <row r="12" spans="1:3">
      <c r="A12" s="416" t="s">
        <v>241</v>
      </c>
      <c r="B12" s="416" t="s">
        <v>297</v>
      </c>
      <c r="C12">
        <v>54390</v>
      </c>
    </row>
    <row r="13" spans="1:3">
      <c r="A13" s="416" t="s">
        <v>241</v>
      </c>
      <c r="B13" s="416" t="s">
        <v>298</v>
      </c>
      <c r="C13">
        <v>51571</v>
      </c>
    </row>
    <row r="14" spans="1:3">
      <c r="A14" s="416" t="s">
        <v>243</v>
      </c>
      <c r="B14" s="416" t="s">
        <v>287</v>
      </c>
      <c r="C14">
        <v>90679</v>
      </c>
    </row>
    <row r="15" spans="1:3">
      <c r="A15" s="416" t="s">
        <v>243</v>
      </c>
      <c r="B15" s="416" t="s">
        <v>288</v>
      </c>
      <c r="C15">
        <v>79309</v>
      </c>
    </row>
    <row r="16" spans="1:3">
      <c r="A16" s="416" t="s">
        <v>243</v>
      </c>
      <c r="B16" s="416" t="s">
        <v>289</v>
      </c>
      <c r="C16">
        <v>80232</v>
      </c>
    </row>
    <row r="17" spans="1:3">
      <c r="A17" s="416" t="s">
        <v>243</v>
      </c>
      <c r="B17" s="416" t="s">
        <v>290</v>
      </c>
      <c r="C17">
        <v>102888</v>
      </c>
    </row>
    <row r="18" spans="1:3">
      <c r="A18" s="416" t="s">
        <v>243</v>
      </c>
      <c r="B18" s="416" t="s">
        <v>291</v>
      </c>
      <c r="C18">
        <v>133570</v>
      </c>
    </row>
    <row r="19" spans="1:3">
      <c r="A19" s="416" t="s">
        <v>243</v>
      </c>
      <c r="B19" s="416" t="s">
        <v>292</v>
      </c>
      <c r="C19">
        <v>184697</v>
      </c>
    </row>
    <row r="20" spans="1:3">
      <c r="A20" s="416" t="s">
        <v>243</v>
      </c>
      <c r="B20" s="416" t="s">
        <v>293</v>
      </c>
      <c r="C20">
        <v>187927</v>
      </c>
    </row>
    <row r="21" spans="1:3">
      <c r="A21" s="416" t="s">
        <v>243</v>
      </c>
      <c r="B21" s="416" t="s">
        <v>294</v>
      </c>
      <c r="C21">
        <v>204144</v>
      </c>
    </row>
    <row r="22" spans="1:3">
      <c r="A22" s="416" t="s">
        <v>243</v>
      </c>
      <c r="B22" s="416" t="s">
        <v>295</v>
      </c>
      <c r="C22">
        <v>218921</v>
      </c>
    </row>
    <row r="23" spans="1:3">
      <c r="A23" s="416" t="s">
        <v>243</v>
      </c>
      <c r="B23" s="416" t="s">
        <v>296</v>
      </c>
      <c r="C23">
        <v>194838</v>
      </c>
    </row>
    <row r="24" spans="1:3">
      <c r="A24" s="416" t="s">
        <v>243</v>
      </c>
      <c r="B24" s="416" t="s">
        <v>297</v>
      </c>
      <c r="C24">
        <v>136394.4</v>
      </c>
    </row>
    <row r="25" spans="1:3">
      <c r="A25" s="416" t="s">
        <v>243</v>
      </c>
      <c r="B25" s="416" t="s">
        <v>298</v>
      </c>
      <c r="C25">
        <v>89724</v>
      </c>
    </row>
    <row r="26" spans="1:3">
      <c r="A26" s="416" t="s">
        <v>242</v>
      </c>
      <c r="B26" s="416" t="s">
        <v>287</v>
      </c>
      <c r="C26">
        <v>0</v>
      </c>
    </row>
    <row r="27" spans="1:3">
      <c r="A27" s="416" t="s">
        <v>242</v>
      </c>
      <c r="B27" s="416" t="s">
        <v>288</v>
      </c>
      <c r="C27">
        <v>0</v>
      </c>
    </row>
    <row r="28" spans="1:3">
      <c r="A28" s="416" t="s">
        <v>242</v>
      </c>
      <c r="B28" s="416" t="s">
        <v>289</v>
      </c>
      <c r="C28">
        <v>0</v>
      </c>
    </row>
    <row r="29" spans="1:3">
      <c r="A29" s="416" t="s">
        <v>242</v>
      </c>
      <c r="B29" s="416" t="s">
        <v>290</v>
      </c>
      <c r="C29">
        <v>0</v>
      </c>
    </row>
    <row r="30" spans="1:3">
      <c r="A30" s="416" t="s">
        <v>242</v>
      </c>
      <c r="B30" s="416" t="s">
        <v>291</v>
      </c>
      <c r="C30">
        <v>0</v>
      </c>
    </row>
    <row r="31" spans="1:3">
      <c r="A31" s="416" t="s">
        <v>242</v>
      </c>
      <c r="B31" s="416" t="s">
        <v>292</v>
      </c>
      <c r="C31">
        <v>0</v>
      </c>
    </row>
    <row r="32" spans="1:3">
      <c r="A32" s="416" t="s">
        <v>242</v>
      </c>
      <c r="B32" s="416" t="s">
        <v>293</v>
      </c>
      <c r="C32">
        <v>0</v>
      </c>
    </row>
    <row r="33" spans="1:3">
      <c r="A33" s="416" t="s">
        <v>242</v>
      </c>
      <c r="B33" s="416" t="s">
        <v>294</v>
      </c>
      <c r="C33">
        <v>0</v>
      </c>
    </row>
    <row r="34" spans="1:3">
      <c r="A34" s="416" t="s">
        <v>242</v>
      </c>
      <c r="B34" s="416" t="s">
        <v>295</v>
      </c>
      <c r="C34">
        <v>0</v>
      </c>
    </row>
    <row r="35" spans="1:3">
      <c r="A35" s="416" t="s">
        <v>242</v>
      </c>
      <c r="B35" s="416" t="s">
        <v>296</v>
      </c>
      <c r="C35">
        <v>0</v>
      </c>
    </row>
    <row r="36" spans="1:3">
      <c r="A36" s="416" t="s">
        <v>242</v>
      </c>
      <c r="B36" s="416" t="s">
        <v>297</v>
      </c>
      <c r="C36">
        <v>0</v>
      </c>
    </row>
    <row r="37" spans="1:3">
      <c r="A37" s="416" t="s">
        <v>242</v>
      </c>
      <c r="B37" s="416" t="s">
        <v>298</v>
      </c>
      <c r="C37">
        <v>0</v>
      </c>
    </row>
    <row r="38" spans="1:3">
      <c r="A38" s="416" t="s">
        <v>244</v>
      </c>
      <c r="B38" s="416" t="s">
        <v>287</v>
      </c>
      <c r="C38">
        <v>232200</v>
      </c>
    </row>
    <row r="39" spans="1:3">
      <c r="A39" s="416" t="s">
        <v>244</v>
      </c>
      <c r="B39" s="416" t="s">
        <v>288</v>
      </c>
      <c r="C39">
        <v>214871</v>
      </c>
    </row>
    <row r="40" spans="1:3">
      <c r="A40" s="416" t="s">
        <v>244</v>
      </c>
      <c r="B40" s="416" t="s">
        <v>289</v>
      </c>
      <c r="C40">
        <v>205856</v>
      </c>
    </row>
    <row r="41" spans="1:3">
      <c r="A41" s="416" t="s">
        <v>244</v>
      </c>
      <c r="B41" s="416" t="s">
        <v>290</v>
      </c>
      <c r="C41">
        <v>241352</v>
      </c>
    </row>
    <row r="42" spans="1:3">
      <c r="A42" s="416" t="s">
        <v>244</v>
      </c>
      <c r="B42" s="416" t="s">
        <v>291</v>
      </c>
      <c r="C42">
        <v>323426</v>
      </c>
    </row>
    <row r="43" spans="1:3">
      <c r="A43" s="416" t="s">
        <v>244</v>
      </c>
      <c r="B43" s="416" t="s">
        <v>292</v>
      </c>
      <c r="C43">
        <v>314172</v>
      </c>
    </row>
    <row r="44" spans="1:3">
      <c r="A44" s="416" t="s">
        <v>244</v>
      </c>
      <c r="B44" s="416" t="s">
        <v>293</v>
      </c>
      <c r="C44">
        <v>365310</v>
      </c>
    </row>
    <row r="45" spans="1:3">
      <c r="A45" s="416" t="s">
        <v>244</v>
      </c>
      <c r="B45" s="416" t="s">
        <v>294</v>
      </c>
      <c r="C45">
        <v>426425</v>
      </c>
    </row>
    <row r="46" spans="1:3">
      <c r="A46" s="416" t="s">
        <v>244</v>
      </c>
      <c r="B46" s="416" t="s">
        <v>295</v>
      </c>
      <c r="C46">
        <v>465623</v>
      </c>
    </row>
    <row r="47" spans="1:3">
      <c r="A47" s="416" t="s">
        <v>244</v>
      </c>
      <c r="B47" s="416" t="s">
        <v>296</v>
      </c>
      <c r="C47">
        <v>404010</v>
      </c>
    </row>
    <row r="48" spans="1:3">
      <c r="A48" s="416" t="s">
        <v>244</v>
      </c>
      <c r="B48" s="416" t="s">
        <v>297</v>
      </c>
      <c r="C48">
        <v>357525</v>
      </c>
    </row>
    <row r="49" spans="1:3">
      <c r="A49" s="416" t="s">
        <v>244</v>
      </c>
      <c r="B49" s="416" t="s">
        <v>298</v>
      </c>
      <c r="C49">
        <v>274542</v>
      </c>
    </row>
    <row r="50" spans="1:3">
      <c r="A50" s="416" t="s">
        <v>245</v>
      </c>
      <c r="B50" s="416" t="s">
        <v>287</v>
      </c>
      <c r="C50">
        <v>0</v>
      </c>
    </row>
    <row r="51" spans="1:3">
      <c r="A51" s="416" t="s">
        <v>245</v>
      </c>
      <c r="B51" s="416" t="s">
        <v>288</v>
      </c>
      <c r="C51">
        <v>0</v>
      </c>
    </row>
    <row r="52" spans="1:3">
      <c r="A52" s="416" t="s">
        <v>245</v>
      </c>
      <c r="B52" s="416" t="s">
        <v>289</v>
      </c>
      <c r="C52">
        <v>0</v>
      </c>
    </row>
    <row r="53" spans="1:3">
      <c r="A53" s="416" t="s">
        <v>245</v>
      </c>
      <c r="B53" s="416" t="s">
        <v>290</v>
      </c>
      <c r="C53">
        <v>0</v>
      </c>
    </row>
    <row r="54" spans="1:3">
      <c r="A54" s="416" t="s">
        <v>245</v>
      </c>
      <c r="B54" s="416" t="s">
        <v>291</v>
      </c>
      <c r="C54">
        <v>0</v>
      </c>
    </row>
    <row r="55" spans="1:3">
      <c r="A55" s="416" t="s">
        <v>245</v>
      </c>
      <c r="B55" s="416" t="s">
        <v>292</v>
      </c>
      <c r="C55">
        <v>0</v>
      </c>
    </row>
    <row r="56" spans="1:3">
      <c r="A56" s="416" t="s">
        <v>245</v>
      </c>
      <c r="B56" s="416" t="s">
        <v>293</v>
      </c>
      <c r="C56">
        <v>0</v>
      </c>
    </row>
    <row r="57" spans="1:3">
      <c r="A57" s="416" t="s">
        <v>245</v>
      </c>
      <c r="B57" s="416" t="s">
        <v>294</v>
      </c>
      <c r="C57">
        <v>0</v>
      </c>
    </row>
    <row r="58" spans="1:3">
      <c r="A58" s="416" t="s">
        <v>245</v>
      </c>
      <c r="B58" s="416" t="s">
        <v>295</v>
      </c>
      <c r="C58">
        <v>0</v>
      </c>
    </row>
    <row r="59" spans="1:3">
      <c r="A59" s="416" t="s">
        <v>245</v>
      </c>
      <c r="B59" s="416" t="s">
        <v>296</v>
      </c>
      <c r="C59">
        <v>0</v>
      </c>
    </row>
    <row r="60" spans="1:3">
      <c r="A60" s="416" t="s">
        <v>245</v>
      </c>
      <c r="B60" s="416" t="s">
        <v>297</v>
      </c>
      <c r="C60">
        <v>0</v>
      </c>
    </row>
    <row r="61" spans="1:3">
      <c r="A61" s="416" t="s">
        <v>245</v>
      </c>
      <c r="B61" s="416" t="s">
        <v>298</v>
      </c>
      <c r="C61">
        <v>0</v>
      </c>
    </row>
    <row r="62" spans="1:3">
      <c r="A62" s="416" t="s">
        <v>246</v>
      </c>
      <c r="B62" s="416" t="s">
        <v>287</v>
      </c>
      <c r="C62">
        <v>0</v>
      </c>
    </row>
    <row r="63" spans="1:3">
      <c r="A63" s="416" t="s">
        <v>246</v>
      </c>
      <c r="B63" s="416" t="s">
        <v>288</v>
      </c>
      <c r="C63">
        <v>0</v>
      </c>
    </row>
    <row r="64" spans="1:3">
      <c r="A64" s="416" t="s">
        <v>246</v>
      </c>
      <c r="B64" s="416" t="s">
        <v>289</v>
      </c>
      <c r="C64">
        <v>0</v>
      </c>
    </row>
    <row r="65" spans="1:3">
      <c r="A65" s="416" t="s">
        <v>246</v>
      </c>
      <c r="B65" s="416" t="s">
        <v>290</v>
      </c>
      <c r="C65">
        <v>0</v>
      </c>
    </row>
    <row r="66" spans="1:3">
      <c r="A66" s="416" t="s">
        <v>246</v>
      </c>
      <c r="B66" s="416" t="s">
        <v>291</v>
      </c>
      <c r="C66">
        <v>0</v>
      </c>
    </row>
    <row r="67" spans="1:3">
      <c r="A67" s="416" t="s">
        <v>246</v>
      </c>
      <c r="B67" s="416" t="s">
        <v>292</v>
      </c>
      <c r="C67">
        <v>0</v>
      </c>
    </row>
    <row r="68" spans="1:3">
      <c r="A68" s="416" t="s">
        <v>246</v>
      </c>
      <c r="B68" s="416" t="s">
        <v>293</v>
      </c>
      <c r="C68">
        <v>0</v>
      </c>
    </row>
    <row r="69" spans="1:3">
      <c r="A69" s="416" t="s">
        <v>246</v>
      </c>
      <c r="B69" s="416" t="s">
        <v>294</v>
      </c>
      <c r="C69">
        <v>0</v>
      </c>
    </row>
    <row r="70" spans="1:3">
      <c r="A70" s="416" t="s">
        <v>246</v>
      </c>
      <c r="B70" s="416" t="s">
        <v>295</v>
      </c>
      <c r="C70">
        <v>0</v>
      </c>
    </row>
    <row r="71" spans="1:3">
      <c r="A71" s="416" t="s">
        <v>246</v>
      </c>
      <c r="B71" s="416" t="s">
        <v>296</v>
      </c>
      <c r="C71">
        <v>0</v>
      </c>
    </row>
    <row r="72" spans="1:3">
      <c r="A72" s="416" t="s">
        <v>246</v>
      </c>
      <c r="B72" s="416" t="s">
        <v>297</v>
      </c>
      <c r="C72">
        <v>0</v>
      </c>
    </row>
    <row r="73" spans="1:3">
      <c r="A73" s="416" t="s">
        <v>246</v>
      </c>
      <c r="B73" s="416" t="s">
        <v>298</v>
      </c>
      <c r="C73">
        <v>0</v>
      </c>
    </row>
    <row r="74" spans="1:3">
      <c r="A74" s="416" t="s">
        <v>247</v>
      </c>
      <c r="B74" s="416" t="s">
        <v>287</v>
      </c>
      <c r="C74">
        <v>4298</v>
      </c>
    </row>
    <row r="75" spans="1:3">
      <c r="A75" s="416" t="s">
        <v>247</v>
      </c>
      <c r="B75" s="416" t="s">
        <v>288</v>
      </c>
      <c r="C75">
        <v>6989</v>
      </c>
    </row>
    <row r="76" spans="1:3">
      <c r="A76" s="416" t="s">
        <v>247</v>
      </c>
      <c r="B76" s="416" t="s">
        <v>289</v>
      </c>
      <c r="C76">
        <v>6989</v>
      </c>
    </row>
    <row r="77" spans="1:3">
      <c r="A77" s="416" t="s">
        <v>247</v>
      </c>
      <c r="B77" s="416" t="s">
        <v>290</v>
      </c>
      <c r="C77">
        <v>6032</v>
      </c>
    </row>
    <row r="78" spans="1:3">
      <c r="A78" s="416" t="s">
        <v>247</v>
      </c>
      <c r="B78" s="416" t="s">
        <v>291</v>
      </c>
      <c r="C78">
        <v>21317</v>
      </c>
    </row>
    <row r="79" spans="1:3">
      <c r="A79" s="416" t="s">
        <v>247</v>
      </c>
      <c r="B79" s="416" t="s">
        <v>292</v>
      </c>
      <c r="C79">
        <v>36684</v>
      </c>
    </row>
    <row r="80" spans="1:3">
      <c r="A80" s="416" t="s">
        <v>247</v>
      </c>
      <c r="B80" s="416" t="s">
        <v>293</v>
      </c>
      <c r="C80">
        <v>36684</v>
      </c>
    </row>
    <row r="81" spans="1:3">
      <c r="A81" s="416" t="s">
        <v>247</v>
      </c>
      <c r="B81" s="416" t="s">
        <v>294</v>
      </c>
      <c r="C81">
        <v>64659</v>
      </c>
    </row>
    <row r="82" spans="1:3">
      <c r="A82" s="416" t="s">
        <v>247</v>
      </c>
      <c r="B82" s="416" t="s">
        <v>295</v>
      </c>
      <c r="C82">
        <v>47861</v>
      </c>
    </row>
    <row r="83" spans="1:3">
      <c r="A83" s="416" t="s">
        <v>247</v>
      </c>
      <c r="B83" s="416" t="s">
        <v>296</v>
      </c>
      <c r="C83">
        <v>39927</v>
      </c>
    </row>
    <row r="84" spans="1:3">
      <c r="A84" s="416" t="s">
        <v>247</v>
      </c>
      <c r="B84" s="416" t="s">
        <v>297</v>
      </c>
      <c r="C84">
        <v>28580</v>
      </c>
    </row>
    <row r="85" spans="1:3">
      <c r="A85" s="416" t="s">
        <v>247</v>
      </c>
      <c r="B85" s="416" t="s">
        <v>298</v>
      </c>
      <c r="C85">
        <v>17396</v>
      </c>
    </row>
    <row r="86" spans="1:3">
      <c r="A86" s="416" t="s">
        <v>248</v>
      </c>
      <c r="B86" s="416" t="s">
        <v>287</v>
      </c>
      <c r="C86">
        <v>0</v>
      </c>
    </row>
    <row r="87" spans="1:3">
      <c r="A87" s="416" t="s">
        <v>248</v>
      </c>
      <c r="B87" s="416" t="s">
        <v>288</v>
      </c>
      <c r="C87">
        <v>0</v>
      </c>
    </row>
    <row r="88" spans="1:3">
      <c r="A88" s="416" t="s">
        <v>248</v>
      </c>
      <c r="B88" s="416" t="s">
        <v>289</v>
      </c>
      <c r="C88">
        <v>0</v>
      </c>
    </row>
    <row r="89" spans="1:3">
      <c r="A89" s="416" t="s">
        <v>248</v>
      </c>
      <c r="B89" s="416" t="s">
        <v>290</v>
      </c>
      <c r="C89">
        <v>0</v>
      </c>
    </row>
    <row r="90" spans="1:3">
      <c r="A90" s="416" t="s">
        <v>248</v>
      </c>
      <c r="B90" s="416" t="s">
        <v>291</v>
      </c>
      <c r="C90">
        <v>0</v>
      </c>
    </row>
    <row r="91" spans="1:3">
      <c r="A91" s="416" t="s">
        <v>248</v>
      </c>
      <c r="B91" s="416" t="s">
        <v>292</v>
      </c>
      <c r="C91">
        <v>0</v>
      </c>
    </row>
    <row r="92" spans="1:3">
      <c r="A92" s="416" t="s">
        <v>248</v>
      </c>
      <c r="B92" s="416" t="s">
        <v>293</v>
      </c>
      <c r="C92">
        <v>0</v>
      </c>
    </row>
    <row r="93" spans="1:3">
      <c r="A93" s="416" t="s">
        <v>248</v>
      </c>
      <c r="B93" s="416" t="s">
        <v>294</v>
      </c>
      <c r="C93">
        <v>0</v>
      </c>
    </row>
    <row r="94" spans="1:3">
      <c r="A94" s="416" t="s">
        <v>248</v>
      </c>
      <c r="B94" s="416" t="s">
        <v>295</v>
      </c>
      <c r="C94">
        <v>0</v>
      </c>
    </row>
    <row r="95" spans="1:3">
      <c r="A95" s="416" t="s">
        <v>248</v>
      </c>
      <c r="B95" s="416" t="s">
        <v>296</v>
      </c>
      <c r="C95">
        <v>0</v>
      </c>
    </row>
    <row r="96" spans="1:3">
      <c r="A96" s="416" t="s">
        <v>248</v>
      </c>
      <c r="B96" s="416" t="s">
        <v>297</v>
      </c>
      <c r="C96">
        <v>0</v>
      </c>
    </row>
    <row r="97" spans="1:3">
      <c r="A97" s="416" t="s">
        <v>248</v>
      </c>
      <c r="B97" s="416" t="s">
        <v>298</v>
      </c>
      <c r="C97">
        <v>0</v>
      </c>
    </row>
    <row r="98" spans="1:3">
      <c r="A98" s="416" t="s">
        <v>249</v>
      </c>
      <c r="B98" s="416" t="s">
        <v>287</v>
      </c>
      <c r="C98">
        <v>0</v>
      </c>
    </row>
    <row r="99" spans="1:3">
      <c r="A99" s="416" t="s">
        <v>249</v>
      </c>
      <c r="B99" s="416" t="s">
        <v>288</v>
      </c>
      <c r="C99">
        <v>520</v>
      </c>
    </row>
    <row r="100" spans="1:3">
      <c r="A100" s="416" t="s">
        <v>249</v>
      </c>
      <c r="B100" s="416" t="s">
        <v>289</v>
      </c>
      <c r="C100">
        <v>483</v>
      </c>
    </row>
    <row r="101" spans="1:3">
      <c r="A101" s="416" t="s">
        <v>249</v>
      </c>
      <c r="B101" s="416" t="s">
        <v>290</v>
      </c>
      <c r="C101">
        <v>466</v>
      </c>
    </row>
    <row r="102" spans="1:3">
      <c r="A102" s="416" t="s">
        <v>249</v>
      </c>
      <c r="B102" s="416" t="s">
        <v>291</v>
      </c>
      <c r="C102">
        <v>426</v>
      </c>
    </row>
    <row r="103" spans="1:3">
      <c r="A103" s="416" t="s">
        <v>249</v>
      </c>
      <c r="B103" s="416" t="s">
        <v>292</v>
      </c>
      <c r="C103">
        <v>501</v>
      </c>
    </row>
    <row r="104" spans="1:3">
      <c r="A104" s="416" t="s">
        <v>249</v>
      </c>
      <c r="B104" s="416" t="s">
        <v>293</v>
      </c>
      <c r="C104">
        <v>275</v>
      </c>
    </row>
    <row r="105" spans="1:3">
      <c r="A105" s="416" t="s">
        <v>249</v>
      </c>
      <c r="B105" s="416" t="s">
        <v>294</v>
      </c>
      <c r="C105">
        <v>100</v>
      </c>
    </row>
    <row r="106" spans="1:3">
      <c r="A106" s="416" t="s">
        <v>249</v>
      </c>
      <c r="B106" s="416" t="s">
        <v>295</v>
      </c>
      <c r="C106">
        <v>589</v>
      </c>
    </row>
    <row r="107" spans="1:3">
      <c r="A107" s="416" t="s">
        <v>249</v>
      </c>
      <c r="B107" s="416" t="s">
        <v>296</v>
      </c>
      <c r="C107">
        <v>587</v>
      </c>
    </row>
    <row r="108" spans="1:3">
      <c r="A108" s="416" t="s">
        <v>249</v>
      </c>
      <c r="B108" s="416" t="s">
        <v>297</v>
      </c>
      <c r="C108">
        <v>619</v>
      </c>
    </row>
    <row r="109" spans="1:3">
      <c r="A109" s="416" t="s">
        <v>249</v>
      </c>
      <c r="B109" s="416" t="s">
        <v>298</v>
      </c>
      <c r="C109">
        <v>520</v>
      </c>
    </row>
    <row r="110" spans="1:3">
      <c r="A110" s="416" t="s">
        <v>250</v>
      </c>
      <c r="B110" s="416" t="s">
        <v>287</v>
      </c>
      <c r="C110">
        <v>0</v>
      </c>
    </row>
    <row r="111" spans="1:3">
      <c r="A111" s="416" t="s">
        <v>250</v>
      </c>
      <c r="B111" s="416" t="s">
        <v>288</v>
      </c>
      <c r="C111">
        <v>0</v>
      </c>
    </row>
    <row r="112" spans="1:3">
      <c r="A112" s="416" t="s">
        <v>250</v>
      </c>
      <c r="B112" s="416" t="s">
        <v>289</v>
      </c>
      <c r="C112">
        <v>0</v>
      </c>
    </row>
    <row r="113" spans="1:3">
      <c r="A113" s="416" t="s">
        <v>250</v>
      </c>
      <c r="B113" s="416" t="s">
        <v>290</v>
      </c>
      <c r="C113">
        <v>0</v>
      </c>
    </row>
    <row r="114" spans="1:3">
      <c r="A114" s="416" t="s">
        <v>250</v>
      </c>
      <c r="B114" s="416" t="s">
        <v>291</v>
      </c>
      <c r="C114">
        <v>0</v>
      </c>
    </row>
    <row r="115" spans="1:3">
      <c r="A115" s="416" t="s">
        <v>250</v>
      </c>
      <c r="B115" s="416" t="s">
        <v>292</v>
      </c>
      <c r="C115">
        <v>0</v>
      </c>
    </row>
    <row r="116" spans="1:3">
      <c r="A116" s="416" t="s">
        <v>250</v>
      </c>
      <c r="B116" s="416" t="s">
        <v>293</v>
      </c>
      <c r="C116">
        <v>0</v>
      </c>
    </row>
    <row r="117" spans="1:3">
      <c r="A117" s="416" t="s">
        <v>250</v>
      </c>
      <c r="B117" s="416" t="s">
        <v>294</v>
      </c>
      <c r="C117">
        <v>0</v>
      </c>
    </row>
    <row r="118" spans="1:3">
      <c r="A118" s="416" t="s">
        <v>250</v>
      </c>
      <c r="B118" s="416" t="s">
        <v>295</v>
      </c>
      <c r="C118">
        <v>0</v>
      </c>
    </row>
    <row r="119" spans="1:3">
      <c r="A119" s="416" t="s">
        <v>250</v>
      </c>
      <c r="B119" s="416" t="s">
        <v>296</v>
      </c>
      <c r="C119">
        <v>0</v>
      </c>
    </row>
    <row r="120" spans="1:3">
      <c r="A120" s="416" t="s">
        <v>250</v>
      </c>
      <c r="B120" s="416" t="s">
        <v>297</v>
      </c>
      <c r="C120">
        <v>0</v>
      </c>
    </row>
    <row r="121" spans="1:3">
      <c r="A121" s="416" t="s">
        <v>250</v>
      </c>
      <c r="B121" s="416" t="s">
        <v>298</v>
      </c>
      <c r="C121">
        <v>0</v>
      </c>
    </row>
    <row r="122" spans="1:3">
      <c r="A122" s="416" t="s">
        <v>251</v>
      </c>
      <c r="B122" s="416" t="s">
        <v>287</v>
      </c>
      <c r="C122">
        <v>0</v>
      </c>
    </row>
    <row r="123" spans="1:3">
      <c r="A123" s="416" t="s">
        <v>251</v>
      </c>
      <c r="B123" s="416" t="s">
        <v>288</v>
      </c>
      <c r="C123">
        <v>0</v>
      </c>
    </row>
    <row r="124" spans="1:3">
      <c r="A124" s="416" t="s">
        <v>251</v>
      </c>
      <c r="B124" s="416" t="s">
        <v>289</v>
      </c>
      <c r="C124">
        <v>0</v>
      </c>
    </row>
    <row r="125" spans="1:3">
      <c r="A125" s="416" t="s">
        <v>251</v>
      </c>
      <c r="B125" s="416" t="s">
        <v>290</v>
      </c>
      <c r="C125">
        <v>0</v>
      </c>
    </row>
    <row r="126" spans="1:3">
      <c r="A126" s="416" t="s">
        <v>251</v>
      </c>
      <c r="B126" s="416" t="s">
        <v>291</v>
      </c>
      <c r="C126">
        <v>0</v>
      </c>
    </row>
    <row r="127" spans="1:3">
      <c r="A127" s="416" t="s">
        <v>251</v>
      </c>
      <c r="B127" s="416" t="s">
        <v>292</v>
      </c>
      <c r="C127">
        <v>0</v>
      </c>
    </row>
    <row r="128" spans="1:3">
      <c r="A128" s="416" t="s">
        <v>251</v>
      </c>
      <c r="B128" s="416" t="s">
        <v>293</v>
      </c>
      <c r="C128">
        <v>0</v>
      </c>
    </row>
    <row r="129" spans="1:3">
      <c r="A129" s="416" t="s">
        <v>251</v>
      </c>
      <c r="B129" s="416" t="s">
        <v>294</v>
      </c>
      <c r="C129">
        <v>0</v>
      </c>
    </row>
    <row r="130" spans="1:3">
      <c r="A130" s="416" t="s">
        <v>251</v>
      </c>
      <c r="B130" s="416" t="s">
        <v>295</v>
      </c>
      <c r="C130">
        <v>0</v>
      </c>
    </row>
    <row r="131" spans="1:3">
      <c r="A131" s="416" t="s">
        <v>251</v>
      </c>
      <c r="B131" s="416" t="s">
        <v>296</v>
      </c>
      <c r="C131">
        <v>0</v>
      </c>
    </row>
    <row r="132" spans="1:3">
      <c r="A132" s="416" t="s">
        <v>251</v>
      </c>
      <c r="B132" s="416" t="s">
        <v>297</v>
      </c>
      <c r="C132">
        <v>0</v>
      </c>
    </row>
    <row r="133" spans="1:3">
      <c r="A133" s="416" t="s">
        <v>251</v>
      </c>
      <c r="B133" s="416" t="s">
        <v>298</v>
      </c>
      <c r="C133">
        <v>0</v>
      </c>
    </row>
    <row r="134" spans="1:3">
      <c r="A134" s="416" t="s">
        <v>252</v>
      </c>
      <c r="B134" s="416" t="s">
        <v>287</v>
      </c>
      <c r="C134">
        <v>0</v>
      </c>
    </row>
    <row r="135" spans="1:3">
      <c r="A135" s="416" t="s">
        <v>252</v>
      </c>
      <c r="B135" s="416" t="s">
        <v>288</v>
      </c>
      <c r="C135">
        <v>0</v>
      </c>
    </row>
    <row r="136" spans="1:3">
      <c r="A136" s="416" t="s">
        <v>252</v>
      </c>
      <c r="B136" s="416" t="s">
        <v>289</v>
      </c>
      <c r="C136">
        <v>0</v>
      </c>
    </row>
    <row r="137" spans="1:3">
      <c r="A137" s="416" t="s">
        <v>252</v>
      </c>
      <c r="B137" s="416" t="s">
        <v>290</v>
      </c>
      <c r="C137">
        <v>0</v>
      </c>
    </row>
    <row r="138" spans="1:3">
      <c r="A138" s="416" t="s">
        <v>252</v>
      </c>
      <c r="B138" s="416" t="s">
        <v>291</v>
      </c>
      <c r="C138">
        <v>0</v>
      </c>
    </row>
    <row r="139" spans="1:3">
      <c r="A139" s="416" t="s">
        <v>252</v>
      </c>
      <c r="B139" s="416" t="s">
        <v>292</v>
      </c>
      <c r="C139">
        <v>0</v>
      </c>
    </row>
    <row r="140" spans="1:3">
      <c r="A140" s="416" t="s">
        <v>252</v>
      </c>
      <c r="B140" s="416" t="s">
        <v>293</v>
      </c>
      <c r="C140">
        <v>0</v>
      </c>
    </row>
    <row r="141" spans="1:3">
      <c r="A141" s="416" t="s">
        <v>252</v>
      </c>
      <c r="B141" s="416" t="s">
        <v>294</v>
      </c>
      <c r="C141">
        <v>0</v>
      </c>
    </row>
    <row r="142" spans="1:3">
      <c r="A142" s="416" t="s">
        <v>252</v>
      </c>
      <c r="B142" s="416" t="s">
        <v>295</v>
      </c>
      <c r="C142">
        <v>0</v>
      </c>
    </row>
    <row r="143" spans="1:3">
      <c r="A143" s="416" t="s">
        <v>252</v>
      </c>
      <c r="B143" s="416" t="s">
        <v>296</v>
      </c>
      <c r="C143">
        <v>0</v>
      </c>
    </row>
    <row r="144" spans="1:3">
      <c r="A144" s="416" t="s">
        <v>252</v>
      </c>
      <c r="B144" s="416" t="s">
        <v>297</v>
      </c>
      <c r="C144">
        <v>0</v>
      </c>
    </row>
    <row r="145" spans="1:3">
      <c r="A145" s="416" t="s">
        <v>252</v>
      </c>
      <c r="B145" s="416" t="s">
        <v>298</v>
      </c>
      <c r="C14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e0a16dd-dae4-40d8-bf50-72efdba7014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836E3FB6104E48AD37F721A229A018" ma:contentTypeVersion="14" ma:contentTypeDescription="Create a new document." ma:contentTypeScope="" ma:versionID="3d12e578bf30e3850508ddf6bdc58eaf">
  <xsd:schema xmlns:xsd="http://www.w3.org/2001/XMLSchema" xmlns:xs="http://www.w3.org/2001/XMLSchema" xmlns:p="http://schemas.microsoft.com/office/2006/metadata/properties" xmlns:ns3="ae0a16dd-dae4-40d8-bf50-72efdba70148" xmlns:ns4="29194885-8eab-440d-8be1-8813a3b33168" targetNamespace="http://schemas.microsoft.com/office/2006/metadata/properties" ma:root="true" ma:fieldsID="7e292e8b3d4f95a7a918fe5c5b373363" ns3:_="" ns4:_="">
    <xsd:import namespace="ae0a16dd-dae4-40d8-bf50-72efdba70148"/>
    <xsd:import namespace="29194885-8eab-440d-8be1-8813a3b33168"/>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0a16dd-dae4-40d8-bf50-72efdba7014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194885-8eab-440d-8be1-8813a3b3316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6 1 3 1 d 7 e 7 - 3 0 f 5 - 4 f f c - 9 f c 8 - a 1 7 a e 1 5 c 2 4 6 a "   x m l n s = " h t t p : / / s c h e m a s . m i c r o s o f t . c o m / D a t a M a s h u p " > A A A A A D w G A A B Q S w M E F A A C A A g A + U N 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P l D 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Q 2 Z a X u r 5 l z U D A A D d G A A A E w A c A E Z v c m 1 1 b G F z L 1 N l Y 3 R p b 2 4 x L m 0 g o h g A K K A U A A A A A A A A A A A A A A A A A A A A A A A A A A A A 7 Z j x T x o x F M d / J + F / a G 6 / H A k z 9 L g x z e Y S g p p p R C f g j C H E F O i E W K 5 Y e k 5 i + N 9 X 7 o 7 j a F 9 n R G f m B r + Q f N 7 j 9 V 7 7 / b 4 C E 9 q T Q x 6 g Z v y O P + V z + d x k Q A T t o x b p M o r R L m J U 5 n N I v Z o 8 F D 2 q y P 5 9 j 7 K t W i g E D e Q F F z d d z m / c w k P 7 h I z o r h N / 0 u n M 2 j U e S J X S K c Y F 3 j m 1 A Q m u 5 8 W n Y + q o S l H q V k u Q Y P K D i 1 G N s 3 A U z I M T N 1 6 t + P D g x B Q 7 R S R V B E l 6 L 2 d F t O D e g p N g m s F l G P s w / g D j C o w / w n g b x j s w x i U L x x Z u a R R b O s W W V r G l V 2 x p F l u 6 x S v t z g r 5 3 D A A j 9 k U 1 d U z Z H X 1 a s L C y x P S I z s b L f 7 V W k x l 8 U 3 w E Z d K F 1 8 p 6 V M x W U o j i S T c 1 R R U R O 0 k o c p Y s 0 c Y E Z N d K U L a K Y C S w 4 9 o D n i S u Q A v y E T S x Y q r g o p D 8 z q A 1 k Z j 1 a f B j 0 i g 2 G E g K / 7 W v G Y E D 2 j X h H U i T H i G T V Y d A 4 l 1 M j X h U Q g s f u Z B i Q x Y J 7 x e t B O E o y 4 V E W 3 S M V C z D G S e 9 q S Z e c L v T L h H e 0 B N 3 2 S X l A i m N Z p R 1 s G Q S T o f a Q 3 + M y O r J m X q L p 0 z V 1 d I E V H S G y C 3 v T z 1 D v r 8 B T k t L g l D x 8 P b c N h H U d B R O u 4 j S 2 K T s 0 U e c g r L J z o P x s O 7 S G K x 8 j J P l Y R O 5 Y C K J O j q L S x F l + h x V Y K p 6 t T m O F U p x b A b y i j t O 2 E h d S w 7 g y 1 b Y z 5 s u j 1 p 8 b h p J c t 4 N 3 T u W X j Z w n 2 Y J + e c 2 c g G D d S F A 2 x j H L B s I I 4 c v b I z d X V L D R z t b t S r G 9 e j v / b l 6 P / 5 q 1 H N m P c e 4 B Y 1 Z k C u J g 3 I z z B E 1 b i x V J m C X A 0 d u L o H Z z M w W w 0 f k K v x A 1 c v Q 1 S N I D B b T a G Y 6 z N L T S K 4 v A + m X 7 b 2 k F c y Q r N n D A D t y l u e + t M 8 / g I W 9 y z m j A 7 S Y n N r x L d F 0 i 1 8 t t l f y u u V t b 1 e e U W v 6 1 J M z a 4 H U r f r g c T u O k 7 9 b h a a w o H U 8 c Y K n i W f w f m p 6 Y E v H Z Y V y i B O f a 8 H H j e + s c L G + W / Q + X t E v T / V + N t r G 3 / 7 5 Y x f r z Y O W 4 f 1 f V Q 7 P m + 2 9 h u b C f A f T w B D D P / 8 K I j C b l t v P P N b S 4 2 L r K t X G z b / 1 y q t / 7 d W a X O d v 3 k z b 7 7 H v / 5 t / h t 7 / g J Q S w E C L Q A U A A I A C A D 5 Q 2 Z a N u M / H 6 U A A A D 3 A A A A E g A A A A A A A A A A A A A A A A A A A A A A Q 2 9 u Z m l n L 1 B h Y 2 t h Z 2 U u e G 1 s U E s B A i 0 A F A A C A A g A + U N m W g / K 6 a u k A A A A 6 Q A A A B M A A A A A A A A A A A A A A A A A 8 Q A A A F t D b 2 5 0 Z W 5 0 X 1 R 5 c G V z X S 5 4 b W x Q S w E C L Q A U A A I A C A D 5 Q 2 Z a X u r 5 l z U D A A D d G A A A E w A A A A A A A A A A A A A A A A D i 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Q w A A A A A A A H F 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J i Y j A 5 O D k t Z T h l M y 0 0 Z j M 5 L T k 0 Y z E t M D Y z Y W Q 3 N T I x Y j A 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N T U i I C 8 + P E V u d H J 5 I F R 5 c G U 9 I k Z p b G x F c n J v c k N v Z G U i I F Z h b H V l P S J z V W 5 r b m 9 3 b i I g L z 4 8 R W 5 0 c n k g V H l w Z T 0 i R m l s b E V y c m 9 y Q 2 9 1 b n Q i I F Z h b H V l P S J s M C I g L z 4 8 R W 5 0 c n k g V H l w Z T 0 i R m l s b E x h c 3 R V c G R h d G V k I i B W Y W x 1 Z T 0 i Z D I w M j U t M D M t M D Z U M D U 6 M z E 6 N D k u M j c 5 N T M y O V o i I C 8 + P E V u d H J 5 I F R 5 c G U 9 I k Z p b G x D b 2 x 1 b W 5 U e X B l c y I g V m F s d W U 9 I n N C Z 0 F B Q U F B Q U F B Q U F B Q U F B Q U F B Q U F B Q U E 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s s J n F 1 b 3 Q 7 U 2 V j d G l v b j E v V G F i b G U x L 0 F 1 d G 9 S Z W 1 v d m V k Q 2 9 s d W 1 u c z E u e 0 N v b H V t b j E w L D l 9 J n F 1 b 3 Q 7 L C Z x d W 9 0 O 1 N l Y 3 R p b 2 4 x L 1 R h Y m x l M S 9 B d X R v U m V t b 3 Z l Z E N v b H V t b n M x L n t D b 2 x 1 b W 4 x M S w x M H 0 m c X V v d D s s J n F 1 b 3 Q 7 U 2 V j d G l v b j E v V G F i b G U x L 0 F 1 d G 9 S Z W 1 v d m V k Q 2 9 s d W 1 u c z E u e 0 N v b H V t b j E y L D E x f S Z x d W 9 0 O y w m c X V v d D t T Z W N 0 a W 9 u M S 9 U Y W J s Z T E v Q X V 0 b 1 J l b W 9 2 Z W R D b 2 x 1 b W 5 z M S 5 7 Q 2 9 s d W 1 u M T M s M T J 9 J n F 1 b 3 Q 7 L C Z x d W 9 0 O 1 N l Y 3 R p b 2 4 x L 1 R h Y m x l M S 9 B d X R v U m V t b 3 Z l Z E N v b H V t b n M x L n t D b 2 x 1 b W 4 x N C w x M 3 0 m c X V v d D s s J n F 1 b 3 Q 7 U 2 V j d G l v b j E v V G F i b G U x L 0 F 1 d G 9 S Z W 1 v d m V k Q 2 9 s d W 1 u c z E u e 0 N v b H V t b j E 1 L D E 0 f S Z x d W 9 0 O y w m c X V v d D t T Z W N 0 a W 9 u M S 9 U Y W J s Z T E v Q X V 0 b 1 J l b W 9 2 Z W R D b 2 x 1 b W 5 z M S 5 7 Q 2 9 s d W 1 u M T Y s M T V 9 J n F 1 b 3 Q 7 L C Z x d W 9 0 O 1 N l Y 3 R p b 2 4 x L 1 R h Y m x l M S 9 B d X R v U m V t b 3 Z l Z E N v b H V t b n M x L n t D b 2 x 1 b W 4 x N y w x N n 0 m c X V v d D s s J n F 1 b 3 Q 7 U 2 V j d G l v b j E v V G F i b G U x L 0 F 1 d G 9 S Z W 1 v d m V k Q 2 9 s d W 1 u c z E u e 0 N v b H V t b j E 4 L D E 3 f S Z x d W 9 0 O 1 0 s J n F 1 b 3 Q 7 Q 2 9 s d W 1 u Q 2 9 1 b n Q m c X V v d D s 6 M T 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s s J n F 1 b 3 Q 7 U 2 V j d G l v b j E v V G F i b G U x L 0 F 1 d G 9 S Z W 1 v d m V k Q 2 9 s d W 1 u c z E u e 0 N v b H V t b j E w L D l 9 J n F 1 b 3 Q 7 L C Z x d W 9 0 O 1 N l Y 3 R p b 2 4 x L 1 R h Y m x l M S 9 B d X R v U m V t b 3 Z l Z E N v b H V t b n M x L n t D b 2 x 1 b W 4 x M S w x M H 0 m c X V v d D s s J n F 1 b 3 Q 7 U 2 V j d G l v b j E v V G F i b G U x L 0 F 1 d G 9 S Z W 1 v d m V k Q 2 9 s d W 1 u c z E u e 0 N v b H V t b j E y L D E x f S Z x d W 9 0 O y w m c X V v d D t T Z W N 0 a W 9 u M S 9 U Y W J s Z T E v Q X V 0 b 1 J l b W 9 2 Z W R D b 2 x 1 b W 5 z M S 5 7 Q 2 9 s d W 1 u M T M s M T J 9 J n F 1 b 3 Q 7 L C Z x d W 9 0 O 1 N l Y 3 R p b 2 4 x L 1 R h Y m x l M S 9 B d X R v U m V t b 3 Z l Z E N v b H V t b n M x L n t D b 2 x 1 b W 4 x N C w x M 3 0 m c X V v d D s s J n F 1 b 3 Q 7 U 2 V j d G l v b j E v V G F i b G U x L 0 F 1 d G 9 S Z W 1 v d m V k Q 2 9 s d W 1 u c z E u e 0 N v b H V t b j E 1 L D E 0 f S Z x d W 9 0 O y w m c X V v d D t T Z W N 0 a W 9 u M S 9 U Y W J s Z T E v Q X V 0 b 1 J l b W 9 2 Z W R D b 2 x 1 b W 5 z M S 5 7 Q 2 9 s d W 1 u M T Y s M T V 9 J n F 1 b 3 Q 7 L C Z x d W 9 0 O 1 N l Y 3 R p b 2 4 x L 1 R h Y m x l M S 9 B d X R v U m V t b 3 Z l Z E N v b H V t b n M x L n t D b 2 x 1 b W 4 x N y w x N n 0 m c X V v d D s s J n F 1 b 3 Q 7 U 2 V j d G l v b j E v V G F i b G U x L 0 F 1 d G 9 S Z W 1 v d m V k Q 2 9 s d W 1 u c z E u e 0 N v b H V t b j E 4 L D E 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J j Y T Z m Z G M t Z G Z j M S 0 0 Y z R i L W E w M z k t Y z I x Z T U 2 M T h i M D k 1 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I 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M y 0 w N l Q w N T o z M T o x M C 4 5 O T Q 0 N z E 1 W i I g L z 4 8 R W 5 0 c n k g V H l w Z T 0 i R m l s b E N v b H V t b l R 5 c G V z I i B W Y W x 1 Z T 0 i c 0 J n W U d C Z 1 U 9 I i A v P j x F b n R y e S B U e X B l P S J G a W x s Q 2 9 s d W 1 u T m F t Z X M i I F Z h b H V l P S J z W y Z x d W 9 0 O 1 d h c 3 R l I F R 5 c G U m c X V v d D s s J n F 1 b 3 Q 7 V 2 F z d G U g Z m 9 y b S Z x d W 9 0 O y w m c X V v d D t D b 2 1 w Y W 5 5 J n F 1 b 3 Q 7 L C Z x d W 9 0 O 0 1 v b n R o J n F 1 b 3 Q 7 L C Z x d W 9 0 O 1 Z h b H V l J n F 1 b 3 Q 7 X S I g L z 4 8 R W 5 0 c n k g V H l w Z T 0 i R m l s b F N 0 Y X R 1 c y I g V m F s d W U 9 I n N X Y W l 0 a W 5 n R m 9 y R X h j Z W x S Z W Z y Z X N o I i A v P j x F b n R y e S B U e X B l P S J S Z W x h d G l v b n N o a X B J b m Z v Q 2 9 u d G F p b m V y I i B W Y W x 1 Z T 0 i c 3 s m c X V v d D t j b 2 x 1 b W 5 D b 3 V u d C Z x d W 9 0 O z o 1 L C Z x d W 9 0 O 2 t l e U N v b H V t b k 5 h b W V z J n F 1 b 3 Q 7 O l t d L C Z x d W 9 0 O 3 F 1 Z X J 5 U m V s Y X R p b 2 5 z a G l w c y Z x d W 9 0 O z p b X S w m c X V v d D t j b 2 x 1 b W 5 J Z G V u d G l 0 a W V z J n F 1 b 3 Q 7 O l s m c X V v d D t T Z W N 0 a W 9 u M S 9 U Y W J s Z T F f M S 9 B d X R v U m V t b 3 Z l Z E N v b H V t b n M x L n t X Y X N 0 Z S B U e X B l L D B 9 J n F 1 b 3 Q 7 L C Z x d W 9 0 O 1 N l Y 3 R p b 2 4 x L 1 R h Y m x l M V 8 x L 0 F 1 d G 9 S Z W 1 v d m V k Q 2 9 s d W 1 u c z E u e 1 d h c 3 R l I G Z v c m 0 s M X 0 m c X V v d D s s J n F 1 b 3 Q 7 U 2 V j d G l v b j E v V G F i b G U x X z E v Q X V 0 b 1 J l b W 9 2 Z W R D b 2 x 1 b W 5 z M S 5 7 Q 2 9 t c G F u e S w y f S Z x d W 9 0 O y w m c X V v d D t T Z W N 0 a W 9 u M S 9 U Y W J s Z T F f M S 9 B d X R v U m V t b 3 Z l Z E N v b H V t b n M x L n t N b 2 5 0 a C w z f S Z x d W 9 0 O y w m c X V v d D t T Z W N 0 a W 9 u M S 9 U Y W J s Z T F f M S 9 B d X R v U m V t b 3 Z l Z E N v b H V t b n M x L n t W Y W x 1 Z S w 0 f S Z x d W 9 0 O 1 0 s J n F 1 b 3 Q 7 Q 2 9 s d W 1 u Q 2 9 1 b n Q m c X V v d D s 6 N S w m c X V v d D t L Z X l D b 2 x 1 b W 5 O Y W 1 l c y Z x d W 9 0 O z p b X S w m c X V v d D t D b 2 x 1 b W 5 J Z G V u d G l 0 a W V z J n F 1 b 3 Q 7 O l s m c X V v d D t T Z W N 0 a W 9 u M S 9 U Y W J s Z T F f M S 9 B d X R v U m V t b 3 Z l Z E N v b H V t b n M x L n t X Y X N 0 Z S B U e X B l L D B 9 J n F 1 b 3 Q 7 L C Z x d W 9 0 O 1 N l Y 3 R p b 2 4 x L 1 R h Y m x l M V 8 x L 0 F 1 d G 9 S Z W 1 v d m V k Q 2 9 s d W 1 u c z E u e 1 d h c 3 R l I G Z v c m 0 s M X 0 m c X V v d D s s J n F 1 b 3 Q 7 U 2 V j d G l v b j E v V G F i b G U x X z E v Q X V 0 b 1 J l b W 9 2 Z W R D b 2 x 1 b W 5 z M S 5 7 Q 2 9 t c G F u e S w y f S Z x d W 9 0 O y w m c X V v d D t T Z W N 0 a W 9 u M S 9 U Y W J s Z T F f M S 9 B d X R v U m V t b 3 Z l Z E N v b H V t b n M x L n t N b 2 5 0 a C w z f S Z x d W 9 0 O y w m c X V v d D t T Z W N 0 a W 9 u M S 9 U Y W J s Z T F f M S 9 B d X R v U m V t b 3 Z l Z E N v b H V t b n M x L n t W Y W x 1 Z S w 0 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Q c m 9 t b 3 R l Z C U y M E h l Y W R l c n M 8 L 0 l 0 Z W 1 Q Y X R o P j w v S X R l b U x v Y 2 F 0 a W 9 u P j x T d G F i b G V F b n R y a W V z I C 8 + P C 9 J d G V t P j x J d G V t P j x J d G V t T G 9 j Y X R p b 2 4 + P E l 0 Z W 1 U e X B l P k Z v c m 1 1 b G E 8 L 0 l 0 Z W 1 U e X B l P j x J d G V t U G F 0 a D 5 T Z W N 0 a W 9 u M S 9 U Y W J s Z T F f M S 9 D a G F u Z 2 V k J T I w V H l w Z T E 8 L 0 l 0 Z W 1 Q Y X R o P j w v S X R l b U x v Y 2 F 0 a W 9 u P j x T d G F i b G V F b n R y a W V z I C 8 + P C 9 J d G V t P j x J d G V t P j x J d G V t T G 9 j Y X R p b 2 4 + P E l 0 Z W 1 U e X B l P k Z v c m 1 1 b G E 8 L 0 l 0 Z W 1 U e X B l P j x J d G V t U G F 0 a D 5 T Z W N 0 a W 9 u M S 9 U Y W J s Z T F f M S 9 G a W x 0 Z X J l Z C U y M F J v d 3 M 8 L 0 l 0 Z W 1 Q Y X R o P j w v S X R l b U x v Y 2 F 0 a W 9 u P j x T d G F i b G V F b n R y a W V z I C 8 + P C 9 J d G V t P j x J d G V t P j x J d G V t T G 9 j Y X R p b 2 4 + P E l 0 Z W 1 U e X B l P k Z v c m 1 1 b G E 8 L 0 l 0 Z W 1 U e X B l P j x J d G V t U G F 0 a D 5 T Z W N 0 a W 9 u M S 9 U Y W J s Z T F f M S 9 V b n B p d m 9 0 Z W Q l M j B D b 2 x 1 b W 5 z P C 9 J d G V t U G F 0 a D 4 8 L 0 l 0 Z W 1 M b 2 N h d G l v b j 4 8 U 3 R h Y m x l R W 5 0 c m l l c y A v P j w v S X R l b T 4 8 S X R l b T 4 8 S X R l b U x v Y 2 F 0 a W 9 u P j x J d G V t V H l w Z T 5 G b 3 J t d W x h P C 9 J d G V t V H l w Z T 4 8 S X R l b V B h d G g + U 2 V j d G l v b j E v V G F i b G U x X z E v R m l s d G V y Z W Q l M j B S b 3 d z M T w v S X R l b V B h d G g + P C 9 J d G V t T G 9 j Y X R p b 2 4 + P F N 0 Y W J s Z U V u d H J p Z X M g L z 4 8 L 0 l 0 Z W 0 + P E l 0 Z W 0 + P E l 0 Z W 1 M b 2 N h d G l v b j 4 8 S X R l b V R 5 c G U + R m 9 y b X V s Y T w v S X R l b V R 5 c G U + P E l 0 Z W 1 Q Y X R o P l N l Y 3 R p b 2 4 x L 1 R h Y m x l M V 8 x L 1 J l b m F t Z W Q l M j B D b 2 x 1 b W 5 z 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Y 5 Z m E 5 N T M t N G M x M C 0 0 N G Y x L W F i Y j E t Z G E y M G Q 1 O G Y z N W M 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M S I g L z 4 8 R W 5 0 c n k g V H l w Z T 0 i R m l s b G V k Q 2 9 t c G x l d G V S Z X N 1 b H R U b 1 d v c m t z a G V l d C I g V m F s d W U 9 I m w x I i A v P j x F b n R y e S B U e X B l P S J B Z G R l Z F R v R G F 0 Y U 1 v Z G V s I i B W Y W x 1 Z T 0 i b D A i I C 8 + P E V u d H J 5 I F R 5 c G U 9 I k Z p b G x D b 3 V u d C I g V m F s d W U 9 I m w x N D Q i I C 8 + P E V u d H J 5 I F R 5 c G U 9 I k Z p b G x F c n J v c k N v Z G U i I F Z h b H V l P S J z V W 5 r b m 9 3 b i I g L z 4 8 R W 5 0 c n k g V H l w Z T 0 i R m l s b E V y c m 9 y Q 2 9 1 b n Q i I F Z h b H V l P S J s M C I g L z 4 8 R W 5 0 c n k g V H l w Z T 0 i R m l s b E x h c 3 R V c G R h d G V k I i B W Y W x 1 Z T 0 i Z D I w M j U t M D M t M D Z U M D U 6 M z E 6 N D k u M j Q 4 M j g w N 1 o i I C 8 + P E V u d H J 5 I F R 5 c G U 9 I k Z p b G x D b 2 x 1 b W 5 U e X B l c y I g V m F s d W U 9 I n N C Z 1 l G I i A v P j x F b n R y e S B U e X B l P S J G a W x s Q 2 9 s d W 1 u T m F t Z X M i I F Z h b H V l P S J z W y Z x d W 9 0 O 0 N v b H V t b j E m c X V v d D s s J n F 1 b 3 Q 7 T W 9 u d G g 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Q v Q X V 0 b 1 J l b W 9 2 Z W R D b 2 x 1 b W 5 z M S 5 7 Q 2 9 s d W 1 u M S w w f S Z x d W 9 0 O y w m c X V v d D t T Z W N 0 a W 9 u M S 9 U Y W J s Z T Q v Q X V 0 b 1 J l b W 9 2 Z W R D b 2 x 1 b W 5 z M S 5 7 T W 9 u d G g s M X 0 m c X V v d D s s J n F 1 b 3 Q 7 U 2 V j d G l v b j E v V G F i b G U 0 L 0 F 1 d G 9 S Z W 1 v d m V k Q 2 9 s d W 1 u c z E u e 1 Z h b H V l L D J 9 J n F 1 b 3 Q 7 X S w m c X V v d D t D b 2 x 1 b W 5 D b 3 V u d C Z x d W 9 0 O z o z L C Z x d W 9 0 O 0 t l e U N v b H V t b k 5 h b W V z J n F 1 b 3 Q 7 O l t d L C Z x d W 9 0 O 0 N v b H V t b k l k Z W 5 0 a X R p Z X M m c X V v d D s 6 W y Z x d W 9 0 O 1 N l Y 3 R p b 2 4 x L 1 R h Y m x l N C 9 B d X R v U m V t b 3 Z l Z E N v b H V t b n M x L n t D b 2 x 1 b W 4 x L D B 9 J n F 1 b 3 Q 7 L C Z x d W 9 0 O 1 N l Y 3 R p b 2 4 x L 1 R h Y m x l N C 9 B d X R v U m V t b 3 Z l Z E N v b H V t b n M x L n t N b 2 5 0 a C w x f S Z x d W 9 0 O y w m c X V v d D t T Z W N 0 a W 9 u M S 9 U Y W J s Z T Q v Q X V 0 b 1 J l b W 9 2 Z W R D b 2 x 1 b W 5 z M S 5 7 V m F s d W U s M 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V W 5 w a X Z v d G V k J T I w Q 2 9 s d W 1 u c z w v S X R l b V B h d G g + P C 9 J d G V t T G 9 j Y X R p b 2 4 + P F N 0 Y W J s Z U V u d H J p Z X M g L z 4 8 L 0 l 0 Z W 0 + P E l 0 Z W 0 + P E l 0 Z W 1 M b 2 N h d G l v b j 4 8 S X R l b V R 5 c G U + R m 9 y b X V s Y T w v S X R l b V R 5 c G U + P E l 0 Z W 1 Q Y X R o P l N l Y 3 R p b 2 4 x L 1 R h Y m x l N C 9 G a W x 0 Z X J l Z C U y M F J v d 3 M 8 L 0 l 0 Z W 1 Q Y X R o P j w v S X R l b U x v Y 2 F 0 a W 9 u P j x T d G F i b G V F b n R y a W V z I C 8 + P C 9 J d G V t P j x J d G V t P j x J d G V t T G 9 j Y X R p b 2 4 + P E l 0 Z W 1 U e X B l P k Z v c m 1 1 b G E 8 L 0 l 0 Z W 1 U e X B l P j x J d G V t U G F 0 a D 5 T Z W N 0 a W 9 u M S 9 U Y W J s Z T Q v U m V u Y W 1 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O W I z O W F m M y 0 w Z j R i L T Q x Y z c t O D k 5 N i 1 j N j A 0 Z j M 1 Y 2 F i Z j 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l 8 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R h Y m x l N i 9 B d X R v U m V t b 3 Z l Z E N v b H V t b n M x L n t D b 2 x 1 b W 4 x L D B 9 J n F 1 b 3 Q 7 L C Z x d W 9 0 O 1 N l Y 3 R p b 2 4 x L 1 R h Y m x l N i 9 B d X R v U m V t b 3 Z l Z E N v b H V t b n M x L n t E Y X R l L D F 9 J n F 1 b 3 Q 7 L C Z x d W 9 0 O 1 N l Y 3 R p b 2 4 x L 1 R h Y m x l N i 9 B d X R v U m V t b 3 Z l Z E N v b H V t b n M x L n t W Y W x 1 Z S w y f S Z x d W 9 0 O 1 0 s J n F 1 b 3 Q 7 Q 2 9 s d W 1 u Q 2 9 1 b n Q m c X V v d D s 6 M y w m c X V v d D t L Z X l D b 2 x 1 b W 5 O Y W 1 l c y Z x d W 9 0 O z p b X S w m c X V v d D t D b 2 x 1 b W 5 J Z G V u d G l 0 a W V z J n F 1 b 3 Q 7 O l s m c X V v d D t T Z W N 0 a W 9 u M S 9 U Y W J s Z T Y v Q X V 0 b 1 J l b W 9 2 Z W R D b 2 x 1 b W 5 z M S 5 7 Q 2 9 s d W 1 u M S w w f S Z x d W 9 0 O y w m c X V v d D t T Z W N 0 a W 9 u M S 9 U Y W J s Z T Y v Q X V 0 b 1 J l b W 9 2 Z W R D b 2 x 1 b W 5 z M S 5 7 R G F 0 Z S w x f S Z x d W 9 0 O y w m c X V v d D t T Z W N 0 a W 9 u M S 9 U Y W J s Z T Y v Q X V 0 b 1 J l b W 9 2 Z W R D b 2 x 1 b W 5 z M S 5 7 V m F s d W U s M n 0 m c X V v d D t d L C Z x d W 9 0 O 1 J l b G F 0 a W 9 u c 2 h p c E l u Z m 8 m c X V v d D s 6 W 1 1 9 I i A v P j x F b n R y e S B U e X B l P S J G a W x s U 3 R h d H V z I i B W Y W x 1 Z T 0 i c 0 N v b X B s Z X R l I i A v P j x F b n R y e S B U e X B l P S J G a W x s Q 2 9 s d W 1 u T m F t Z X M i I F Z h b H V l P S J z W y Z x d W 9 0 O 0 N v b H V t b j E m c X V v d D s s J n F 1 b 3 Q 7 R G F 0 Z S Z x d W 9 0 O y w m c X V v d D t W Y W x 1 Z S Z x d W 9 0 O 1 0 i I C 8 + P E V u d H J 5 I F R 5 c G U 9 I k Z p b G x D b 2 x 1 b W 5 U e X B l c y I g V m F s d W U 9 I n N C Z 1 l G I i A v P j x F b n R y e S B U e X B l P S J G a W x s T G F z d F V w Z G F 0 Z W Q i I F Z h b H V l P S J k M j A y N S 0 w M y 0 w N l Q w N T o z M T o 1 M C 4 z N z M 5 N D M 5 W i I g L z 4 8 R W 5 0 c n k g V H l w Z T 0 i R m l s b E V y c m 9 y Q 2 9 1 b n Q i I F Z h b H V l P S J s M C I g L z 4 8 R W 5 0 c n k g V H l w Z T 0 i R m l s b E V y c m 9 y Q 2 9 k Z S I g V m F s d W U 9 I n N V b m t u b 3 d u I i A v P j x F b n R y e S B U e X B l P S J G a W x s Q 2 9 1 b n Q i I F Z h b H V l P S J s M T M y I i A v P j x F b n R y e S B U e X B l P S J B Z G R l Z F R v R G F 0 Y U 1 v Z G V s I i B W Y W x 1 Z T 0 i b D A 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V b n B p d m 9 0 Z W Q l M j B D b 2 x 1 b W 5 z P C 9 J d G V t U G F 0 a D 4 8 L 0 l 0 Z W 1 M b 2 N h d G l v b j 4 8 U 3 R h Y m x l R W 5 0 c m l l c y A v P j w v S X R l b T 4 8 S X R l b T 4 8 S X R l b U x v Y 2 F 0 a W 9 u P j x J d G V t V H l w Z T 5 G b 3 J t d W x h P C 9 J d G V t V H l w Z T 4 8 S X R l b V B h d G g + U 2 V j d G l v b j E v V G F i b G U 2 L 0 Z p b H R l c m V k J T I w U m 9 3 c z w v S X R l b V B h d G g + P C 9 J d G V t T G 9 j Y X R p b 2 4 + P F N 0 Y W J s Z U V u d H J p Z X M g L z 4 8 L 0 l 0 Z W 0 + P E l 0 Z W 0 + P E l 0 Z W 1 M b 2 N h d G l v b j 4 8 S X R l b V R 5 c G U + R m 9 y b X V s Y T w v S X R l b V R 5 c G U + P E l 0 Z W 1 Q Y X R o P l N l Y 3 R p b 2 4 x L 1 R h Y m x l N i 9 S Z W 5 h b W 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z M z F i O D R m L W Q y M G Y t N D g w Z S 1 i O W E x L W V k M m U 4 O D c 0 N D k 1 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4 X z 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G F i b G U 4 L 0 F 1 d G 9 S Z W 1 v d m V k Q 2 9 s d W 1 u c z E u e 0 1 B U k l U S U 1 F I E N M V V N U R V I s M H 0 m c X V v d D s s J n F 1 b 3 Q 7 U 2 V j d G l v b j E v V G F i b G U 4 L 0 F 1 d G 9 S Z W 1 v d m V k Q 2 9 s d W 1 u c z E u e 0 F 0 d H J p Y n V 0 Z S w x f S Z x d W 9 0 O y w m c X V v d D t T Z W N 0 a W 9 u M S 9 U Y W J s Z T g v Q X V 0 b 1 J l b W 9 2 Z W R D b 2 x 1 b W 5 z M S 5 7 V m F s d W U s M n 0 m c X V v d D t d L C Z x d W 9 0 O 0 N v b H V t b k N v d W 5 0 J n F 1 b 3 Q 7 O j M s J n F 1 b 3 Q 7 S 2 V 5 Q 2 9 s d W 1 u T m F t Z X M m c X V v d D s 6 W 1 0 s J n F 1 b 3 Q 7 Q 2 9 s d W 1 u S W R l b n R p d G l l c y Z x d W 9 0 O z p b J n F 1 b 3 Q 7 U 2 V j d G l v b j E v V G F i b G U 4 L 0 F 1 d G 9 S Z W 1 v d m V k Q 2 9 s d W 1 u c z E u e 0 1 B U k l U S U 1 F I E N M V V N U R V I s M H 0 m c X V v d D s s J n F 1 b 3 Q 7 U 2 V j d G l v b j E v V G F i b G U 4 L 0 F 1 d G 9 S Z W 1 v d m V k Q 2 9 s d W 1 u c z E u e 0 F 0 d H J p Y n V 0 Z S w x f S Z x d W 9 0 O y w m c X V v d D t T Z W N 0 a W 9 u M S 9 U Y W J s Z T g v Q X V 0 b 1 J l b W 9 2 Z W R D b 2 x 1 b W 5 z M S 5 7 V m F s d W U s M n 0 m c X V v d D t d L C Z x d W 9 0 O 1 J l b G F 0 a W 9 u c 2 h p c E l u Z m 8 m c X V v d D s 6 W 1 1 9 I i A v P j x F b n R y e S B U e X B l P S J G a W x s U 3 R h d H V z I i B W Y W x 1 Z T 0 i c 0 N v b X B s Z X R l I i A v P j x F b n R y e S B U e X B l P S J G a W x s Q 2 9 s d W 1 u T m F t Z X M i I F Z h b H V l P S J z W y Z x d W 9 0 O 0 1 B U k l U S U 1 F I E N M V V N U R V I m c X V v d D s s J n F 1 b 3 Q 7 Q X R 0 c m l i d X R l J n F 1 b 3 Q 7 L C Z x d W 9 0 O 1 Z h b H V l J n F 1 b 3 Q 7 X S I g L z 4 8 R W 5 0 c n k g V H l w Z T 0 i R m l s b E N v b H V t b l R 5 c G V z I i B W Y W x 1 Z T 0 i c 0 J n W U Y i I C 8 + P E V u d H J 5 I F R 5 c G U 9 I k Z p b G x M Y X N 0 V X B k Y X R l Z C I g V m F s d W U 9 I m Q y M D I 1 L T A z L T A 2 V D A 1 O j M x O j U w L j Q w N T Y 2 N T h a I i A v P j x F b n R y e S B U e X B l P S J G a W x s R X J y b 3 J D b 3 V u d C I g V m F s d W U 9 I m w w I i A v P j x F b n R y e S B U e X B l P S J G a W x s R X J y b 3 J D b 2 R l I i B W Y W x 1 Z T 0 i c 1 V u a 2 5 v d 2 4 i I C 8 + P E V u d H J 5 I F R 5 c G U 9 I k Z p b G x D b 3 V u d C I g V m F s d W U 9 I m w x O D A i I C 8 + P E V u d H J 5 I F R 5 c G U 9 I k F k Z G V k V G 9 E Y X R h T W 9 k Z W w i I F Z h b H V l P S J s M C 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x J d G V t P j x J d G V t T G 9 j Y X R p b 2 4 + P E l 0 Z W 1 U e X B l P k Z v c m 1 1 b G E 8 L 0 l 0 Z W 1 U e X B l P j x J d G V t U G F 0 a D 5 T Z W N 0 a W 9 u M S 9 U Y W J s Z T g v R m l s d G V y Z W Q l M j B S b 3 d z 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1 Z T Q 4 O W I 5 L W N m Y m Q t N D d h Y S 0 4 N G V i L T Y y Y T g 1 O D A z M z A 4 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M F 8 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R h Y m x l M T A v Q X V 0 b 1 J l b W 9 2 Z W R D b 2 x 1 b W 5 z M S 5 7 Q 2 9 s d W 1 u M S w w f S Z x d W 9 0 O y w m c X V v d D t T Z W N 0 a W 9 u M S 9 U Y W J s Z T E w L 0 F 1 d G 9 S Z W 1 v d m V k Q 2 9 s d W 1 u c z E u e 0 F 0 d H J p Y n V 0 Z S w x f S Z x d W 9 0 O y w m c X V v d D t T Z W N 0 a W 9 u M S 9 U Y W J s Z T E w L 0 F 1 d G 9 S Z W 1 v d m V k Q 2 9 s d W 1 u c z E u e 1 Z h b H V l L D J 9 J n F 1 b 3 Q 7 X S w m c X V v d D t D b 2 x 1 b W 5 D b 3 V u d C Z x d W 9 0 O z o z L C Z x d W 9 0 O 0 t l e U N v b H V t b k 5 h b W V z J n F 1 b 3 Q 7 O l t d L C Z x d W 9 0 O 0 N v b H V t b k l k Z W 5 0 a X R p Z X M m c X V v d D s 6 W y Z x d W 9 0 O 1 N l Y 3 R p b 2 4 x L 1 R h Y m x l M T A v Q X V 0 b 1 J l b W 9 2 Z W R D b 2 x 1 b W 5 z M S 5 7 Q 2 9 s d W 1 u M S w w f S Z x d W 9 0 O y w m c X V v d D t T Z W N 0 a W 9 u M S 9 U Y W J s Z T E w L 0 F 1 d G 9 S Z W 1 v d m V k Q 2 9 s d W 1 u c z E u e 0 F 0 d H J p Y n V 0 Z S w x f S Z x d W 9 0 O y w m c X V v d D t T Z W N 0 a W 9 u M S 9 U Y W J s Z T E w L 0 F 1 d G 9 S Z W 1 v d m V k Q 2 9 s d W 1 u c z E u e 1 Z h b H V l L D J 9 J n F 1 b 3 Q 7 X S w m c X V v d D t S Z W x h d G l v b n N o a X B J b m Z v J n F 1 b 3 Q 7 O l t d f S I g L z 4 8 R W 5 0 c n k g V H l w Z T 0 i R m l s b F N 0 Y X R 1 c y I g V m F s d W U 9 I n N D b 2 1 w b G V 0 Z S I g L z 4 8 R W 5 0 c n k g V H l w Z T 0 i R m l s b E N v b H V t b k 5 h b W V z I i B W Y W x 1 Z T 0 i c 1 s m c X V v d D t D b 2 x 1 b W 4 x J n F 1 b 3 Q 7 L C Z x d W 9 0 O 0 F 0 d H J p Y n V 0 Z S Z x d W 9 0 O y w m c X V v d D t W Y W x 1 Z S Z x d W 9 0 O 1 0 i I C 8 + P E V u d H J 5 I F R 5 c G U 9 I k Z p b G x D b 2 x 1 b W 5 U e X B l c y I g V m F s d W U 9 I n N C Z 1 l G I i A v P j x F b n R y e S B U e X B l P S J G a W x s T G F z d F V w Z G F 0 Z W Q i I F Z h b H V l P S J k M j A y N S 0 w M y 0 w N l Q w N T o z M T o 1 M S 4 1 N z c 5 N z Y 2 W i I g L z 4 8 R W 5 0 c n k g V H l w Z T 0 i R m l s b E V y c m 9 y Q 2 9 1 b n Q i I F Z h b H V l P S J s M C I g L z 4 8 R W 5 0 c n k g V H l w Z T 0 i R m l s b E V y c m 9 y Q 2 9 k Z S I g V m F s d W U 9 I n N V b m t u b 3 d u I i A v P j x F b n R y e S B U e X B l P S J G a W x s Q 2 9 1 b n Q i I F Z h b H V l P S J s O D M i I C 8 + P E V u d H J 5 I F R 5 c G U 9 I k F k Z G V k V G 9 E Y X R h T W 9 k Z W w i I F Z h b H V l P S J s M C 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V u c G l 2 b 3 R l Z C U y M E N v b H V t b n M 8 L 0 l 0 Z W 1 Q Y X R o P j w v S X R l b U x v Y 2 F 0 a W 9 u P j x T d G F i b G V F b n R y a W V z I C 8 + P C 9 J d G V t P j x J d G V t P j x J d G V t T G 9 j Y X R p b 2 4 + P E l 0 Z W 1 U e X B l P k Z v c m 1 1 b G E 8 L 0 l 0 Z W 1 U e X B l P j x J d G V t U G F 0 a D 5 T Z W N 0 a W 9 u M S 9 U Y W J s Z T E w L 0 Z p b H R l c m V k J T I w U m 9 3 c z w v S X R l b V B h d G g + P C 9 J d G V t T G 9 j Y X R p b 2 4 + P F N 0 Y W J s Z U V u d H J p Z X M g L z 4 8 L 0 l 0 Z W 0 + P C 9 J d G V t c z 4 8 L 0 x v Y 2 F s U G F j a 2 F n Z U 1 l d G F k Y X R h R m l s Z T 4 W A A A A U E s F B g A A A A A A A A A A A A A A A A A A A A A A A C Y B A A A B A A A A 0 I y d 3 w E V 0 R G M e g D A T 8 K X 6 w E A A A C 4 / F / d B f V J S 7 H h v C h f H / n p A A A A A A I A A A A A A B B m A A A A A Q A A I A A A A G M 8 W j c H 7 E W 9 t F z / J 9 3 B 1 4 1 Q x M y i C z g w r / 5 W F L S V H U E X A A A A A A 6 A A A A A A g A A I A A A A B R K + C g B L M y j K u 8 X y O / Z W 3 d 5 Y t y 2 r P 1 e t 8 G C A T 9 P 9 + r z U A A A A J N Q i n 4 + / O 7 F G j H 4 k 4 d C w l e D W M z J w u q R 0 D i Q 8 z U o v O c n + e i H e C v F R 9 c / 0 x t X 1 l j f + U 2 g m F L / d m H M j X m 5 p T U s R Z 6 x / Z U U V f v w g j A + 2 J + p r Q 6 B Q A A A A J f M G M H 5 h G t L e 7 o f a V V a H y r / Q S 9 C Y 8 9 o F Y x 8 j 1 B S R g 9 T l f I K + j A p z 4 4 c 6 + K W B G J A 6 y J R e m l V K 7 o Y P K B y h h W F f g k = < / D a t a M a s h u p > 
</file>

<file path=customXml/itemProps1.xml><?xml version="1.0" encoding="utf-8"?>
<ds:datastoreItem xmlns:ds="http://schemas.openxmlformats.org/officeDocument/2006/customXml" ds:itemID="{96D96DF8-3D96-452D-A85E-9CCD523D6008}">
  <ds:schemaRefs>
    <ds:schemaRef ds:uri="http://schemas.microsoft.com/sharepoint/v3/contenttype/forms"/>
  </ds:schemaRefs>
</ds:datastoreItem>
</file>

<file path=customXml/itemProps2.xml><?xml version="1.0" encoding="utf-8"?>
<ds:datastoreItem xmlns:ds="http://schemas.openxmlformats.org/officeDocument/2006/customXml" ds:itemID="{32F163E9-A895-45CA-9DA7-7FB330DF6D33}">
  <ds:schemaRefs>
    <ds:schemaRef ds:uri="http://purl.org/dc/elements/1.1/"/>
    <ds:schemaRef ds:uri="http://schemas.microsoft.com/office/2006/documentManagement/types"/>
    <ds:schemaRef ds:uri="29194885-8eab-440d-8be1-8813a3b33168"/>
    <ds:schemaRef ds:uri="http://purl.org/dc/terms/"/>
    <ds:schemaRef ds:uri="http://schemas.openxmlformats.org/package/2006/metadata/core-properties"/>
    <ds:schemaRef ds:uri="ae0a16dd-dae4-40d8-bf50-72efdba70148"/>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F2CA058-AAE0-4974-A085-EAF385A07E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0a16dd-dae4-40d8-bf50-72efdba70148"/>
    <ds:schemaRef ds:uri="29194885-8eab-440d-8be1-8813a3b331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7D9C7EB-D364-440D-87F0-C4B2A66F32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Waste pivots</vt:lpstr>
      <vt:lpstr>WASTE VISUALS 2</vt:lpstr>
      <vt:lpstr>WASTE VISUALS</vt:lpstr>
      <vt:lpstr>WASTE ANA</vt:lpstr>
      <vt:lpstr>Table1</vt:lpstr>
      <vt:lpstr>Waste</vt:lpstr>
      <vt:lpstr>POWER CONS PIVOTS</vt:lpstr>
      <vt:lpstr>POWER CONS VISUALS</vt:lpstr>
      <vt:lpstr>POWER CONS</vt:lpstr>
      <vt:lpstr>Power Consumption</vt:lpstr>
      <vt:lpstr>water pivots</vt:lpstr>
      <vt:lpstr>WATER VISUALS</vt:lpstr>
      <vt:lpstr>WATER LYSIS</vt:lpstr>
      <vt:lpstr>Water Consumption</vt:lpstr>
      <vt:lpstr>Diesel consumption</vt:lpstr>
      <vt:lpstr>fuel pivots</vt:lpstr>
      <vt:lpstr>petrol consumption</vt:lpstr>
      <vt:lpstr>Fuel Consumption</vt:lpstr>
      <vt:lpstr>FUEL VISUALS</vt:lpstr>
      <vt:lpstr>Fuel Breakdown</vt:lpstr>
      <vt:lpstr>Fuel summary</vt:lpstr>
    </vt:vector>
  </TitlesOfParts>
  <Company>Abu Dhabi Ports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Irfan</dc:creator>
  <cp:lastModifiedBy>Alex Mogengo</cp:lastModifiedBy>
  <dcterms:created xsi:type="dcterms:W3CDTF">2021-06-01T05:20:08Z</dcterms:created>
  <dcterms:modified xsi:type="dcterms:W3CDTF">2025-03-06T12:21:44Z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0x0101004C836E3FB6104E48AD37F721A229A018</vt:lpwstr>
  </property>
</Properties>
</file>