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1\"/>
    </mc:Choice>
  </mc:AlternateContent>
  <xr:revisionPtr revIDLastSave="0" documentId="13_ncr:1_{838A8B8F-C65B-414A-8E0C-31AF89B32340}" xr6:coauthVersionLast="45" xr6:coauthVersionMax="45" xr10:uidLastSave="{00000000-0000-0000-0000-000000000000}"/>
  <bookViews>
    <workbookView xWindow="2688" yWindow="2688" windowWidth="17280" windowHeight="8964" firstSheet="1" activeTab="1" xr2:uid="{D5A977E6-9ABC-4101-B64E-5E201F264897}"/>
  </bookViews>
  <sheets>
    <sheet name="rekapitulace" sheetId="1" state="hidden" r:id="rId1"/>
    <sheet name="REKAP" sheetId="25" r:id="rId2"/>
    <sheet name="Zjišťovací_protokol" sheetId="23" r:id="rId3"/>
    <sheet name="rozpočet" sheetId="2" r:id="rId4"/>
    <sheet name="101.01" sheetId="3" state="hidden" r:id="rId5"/>
    <sheet name="101.02" sheetId="4" state="hidden" r:id="rId6"/>
    <sheet name="101.07" sheetId="9" state="hidden" r:id="rId7"/>
    <sheet name="101.08" sheetId="10" state="hidden" r:id="rId8"/>
    <sheet name="101.09" sheetId="11" state="hidden" r:id="rId9"/>
    <sheet name="101.10" sheetId="12" state="hidden" r:id="rId10"/>
    <sheet name="101.11" sheetId="13" state="hidden" r:id="rId11"/>
    <sheet name="101.12" sheetId="14" state="hidden" r:id="rId12"/>
    <sheet name="202" sheetId="22" state="hidden" r:id="rId13"/>
  </sheets>
  <definedNames>
    <definedName name="_xlnm._FilterDatabase" localSheetId="4" hidden="1">'101.01'!$B$1:$B$113</definedName>
    <definedName name="_xlnm.Print_Area" localSheetId="0">rekapitulace!$A$1:$L$33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7" i="23" l="1"/>
  <c r="I36" i="23"/>
  <c r="I35" i="23"/>
  <c r="I28" i="23"/>
  <c r="I27" i="23"/>
  <c r="I26" i="23"/>
  <c r="I25" i="23"/>
  <c r="I22" i="23"/>
  <c r="F25" i="23"/>
  <c r="Y305" i="2"/>
  <c r="Z305" i="2"/>
  <c r="AA305" i="2" s="1"/>
  <c r="AB305" i="2"/>
  <c r="AC305" i="2" s="1"/>
  <c r="Y306" i="2"/>
  <c r="Z306" i="2"/>
  <c r="AA306" i="2"/>
  <c r="AB306" i="2"/>
  <c r="AC306" i="2"/>
  <c r="Y307" i="2"/>
  <c r="Z307" i="2"/>
  <c r="AA307" i="2" s="1"/>
  <c r="Y308" i="2"/>
  <c r="Y303" i="2" s="1"/>
  <c r="Z308" i="2"/>
  <c r="AB308" i="2" s="1"/>
  <c r="AC308" i="2" s="1"/>
  <c r="AA308" i="2"/>
  <c r="Y309" i="2"/>
  <c r="Z309" i="2"/>
  <c r="AA309" i="2" s="1"/>
  <c r="AB309" i="2"/>
  <c r="AC309" i="2" s="1"/>
  <c r="Y310" i="2"/>
  <c r="Z310" i="2"/>
  <c r="AA310" i="2"/>
  <c r="AB310" i="2"/>
  <c r="AC310" i="2"/>
  <c r="Y311" i="2"/>
  <c r="Z311" i="2"/>
  <c r="AA311" i="2" s="1"/>
  <c r="Y312" i="2"/>
  <c r="Z312" i="2"/>
  <c r="AB312" i="2" s="1"/>
  <c r="AC312" i="2" s="1"/>
  <c r="AA312" i="2"/>
  <c r="Y298" i="2"/>
  <c r="Z298" i="2"/>
  <c r="AA298" i="2" s="1"/>
  <c r="AB298" i="2"/>
  <c r="AC298" i="2" s="1"/>
  <c r="Y299" i="2"/>
  <c r="Z299" i="2"/>
  <c r="AA299" i="2"/>
  <c r="AB299" i="2"/>
  <c r="AC299" i="2"/>
  <c r="Y300" i="2"/>
  <c r="Z300" i="2"/>
  <c r="AA300" i="2" s="1"/>
  <c r="Y284" i="2"/>
  <c r="Z284" i="2"/>
  <c r="AA284" i="2"/>
  <c r="AB284" i="2"/>
  <c r="AC284" i="2" s="1"/>
  <c r="Y285" i="2"/>
  <c r="Z285" i="2"/>
  <c r="AB285" i="2" s="1"/>
  <c r="AC285" i="2" s="1"/>
  <c r="AA285" i="2"/>
  <c r="Y286" i="2"/>
  <c r="Z286" i="2"/>
  <c r="AA286" i="2" s="1"/>
  <c r="Y287" i="2"/>
  <c r="Z287" i="2"/>
  <c r="AA287" i="2"/>
  <c r="AB287" i="2"/>
  <c r="AC287" i="2"/>
  <c r="Y288" i="2"/>
  <c r="Z288" i="2"/>
  <c r="AA288" i="2"/>
  <c r="AB288" i="2"/>
  <c r="AC288" i="2" s="1"/>
  <c r="Y289" i="2"/>
  <c r="Z289" i="2"/>
  <c r="AB289" i="2" s="1"/>
  <c r="AC289" i="2" s="1"/>
  <c r="AA289" i="2"/>
  <c r="Y277" i="2"/>
  <c r="Z277" i="2"/>
  <c r="AA277" i="2"/>
  <c r="AB277" i="2"/>
  <c r="AC277" i="2" s="1"/>
  <c r="Y278" i="2"/>
  <c r="Z278" i="2"/>
  <c r="AB278" i="2" s="1"/>
  <c r="AC278" i="2" s="1"/>
  <c r="AA278" i="2"/>
  <c r="Y279" i="2"/>
  <c r="Z279" i="2"/>
  <c r="AA279" i="2" s="1"/>
  <c r="Y267" i="2"/>
  <c r="Z267" i="2"/>
  <c r="AA267" i="2" s="1"/>
  <c r="AB267" i="2"/>
  <c r="AC267" i="2" s="1"/>
  <c r="Y268" i="2"/>
  <c r="Z268" i="2"/>
  <c r="AA268" i="2"/>
  <c r="AB268" i="2"/>
  <c r="AC268" i="2" s="1"/>
  <c r="Y269" i="2"/>
  <c r="Z269" i="2"/>
  <c r="AA269" i="2" s="1"/>
  <c r="Y270" i="2"/>
  <c r="Y265" i="2" s="1"/>
  <c r="Z270" i="2"/>
  <c r="AA270" i="2" s="1"/>
  <c r="Y241" i="2"/>
  <c r="Z241" i="2"/>
  <c r="AA241" i="2"/>
  <c r="AB241" i="2"/>
  <c r="AC241" i="2" s="1"/>
  <c r="Y242" i="2"/>
  <c r="Z242" i="2"/>
  <c r="AB242" i="2" s="1"/>
  <c r="AC242" i="2" s="1"/>
  <c r="AA242" i="2"/>
  <c r="Y243" i="2"/>
  <c r="Z243" i="2"/>
  <c r="AA243" i="2" s="1"/>
  <c r="Y244" i="2"/>
  <c r="Y239" i="2" s="1"/>
  <c r="Z244" i="2"/>
  <c r="AA244" i="2"/>
  <c r="AB244" i="2"/>
  <c r="AC244" i="2"/>
  <c r="Y245" i="2"/>
  <c r="Z245" i="2"/>
  <c r="AA245" i="2"/>
  <c r="AB245" i="2"/>
  <c r="AC245" i="2" s="1"/>
  <c r="Y246" i="2"/>
  <c r="Z246" i="2"/>
  <c r="AB246" i="2" s="1"/>
  <c r="AC246" i="2" s="1"/>
  <c r="AA246" i="2"/>
  <c r="Y247" i="2"/>
  <c r="Z247" i="2"/>
  <c r="AA247" i="2" s="1"/>
  <c r="Y248" i="2"/>
  <c r="Z248" i="2"/>
  <c r="AA248" i="2"/>
  <c r="AB248" i="2"/>
  <c r="AC248" i="2"/>
  <c r="Y249" i="2"/>
  <c r="Z249" i="2"/>
  <c r="AA249" i="2"/>
  <c r="AB249" i="2"/>
  <c r="AC249" i="2" s="1"/>
  <c r="Y250" i="2"/>
  <c r="Z250" i="2"/>
  <c r="AB250" i="2" s="1"/>
  <c r="AC250" i="2" s="1"/>
  <c r="AA250" i="2"/>
  <c r="Y251" i="2"/>
  <c r="Z251" i="2"/>
  <c r="AA251" i="2" s="1"/>
  <c r="Y252" i="2"/>
  <c r="Z252" i="2"/>
  <c r="AA252" i="2"/>
  <c r="AB252" i="2"/>
  <c r="AC252" i="2"/>
  <c r="Y253" i="2"/>
  <c r="Z253" i="2"/>
  <c r="AA253" i="2"/>
  <c r="AB253" i="2"/>
  <c r="AC253" i="2" s="1"/>
  <c r="Y254" i="2"/>
  <c r="Z254" i="2"/>
  <c r="AB254" i="2" s="1"/>
  <c r="AC254" i="2" s="1"/>
  <c r="AA254" i="2"/>
  <c r="Y255" i="2"/>
  <c r="Z255" i="2"/>
  <c r="AA255" i="2" s="1"/>
  <c r="Y256" i="2"/>
  <c r="Z256" i="2"/>
  <c r="AA256" i="2"/>
  <c r="AB256" i="2"/>
  <c r="AC256" i="2"/>
  <c r="Y257" i="2"/>
  <c r="Z257" i="2"/>
  <c r="AA257" i="2"/>
  <c r="AB257" i="2"/>
  <c r="AC257" i="2" s="1"/>
  <c r="Y258" i="2"/>
  <c r="Z258" i="2"/>
  <c r="AB258" i="2" s="1"/>
  <c r="AC258" i="2" s="1"/>
  <c r="AA258" i="2"/>
  <c r="Y259" i="2"/>
  <c r="Z259" i="2"/>
  <c r="AA259" i="2" s="1"/>
  <c r="Y260" i="2"/>
  <c r="Z260" i="2"/>
  <c r="AA260" i="2"/>
  <c r="AB260" i="2"/>
  <c r="AC260" i="2"/>
  <c r="Y261" i="2"/>
  <c r="Z261" i="2"/>
  <c r="AA261" i="2"/>
  <c r="AB261" i="2"/>
  <c r="AC261" i="2" s="1"/>
  <c r="Y262" i="2"/>
  <c r="Z262" i="2"/>
  <c r="AB262" i="2" s="1"/>
  <c r="AC262" i="2" s="1"/>
  <c r="AA262" i="2"/>
  <c r="Y263" i="2"/>
  <c r="Z263" i="2"/>
  <c r="AA263" i="2" s="1"/>
  <c r="Y264" i="2"/>
  <c r="Z264" i="2"/>
  <c r="AA264" i="2"/>
  <c r="AB264" i="2"/>
  <c r="AC264" i="2"/>
  <c r="Y230" i="2"/>
  <c r="Z230" i="2"/>
  <c r="AA230" i="2" s="1"/>
  <c r="AB230" i="2"/>
  <c r="AC230" i="2" s="1"/>
  <c r="Y231" i="2"/>
  <c r="Z231" i="2"/>
  <c r="AB231" i="2" s="1"/>
  <c r="AC231" i="2" s="1"/>
  <c r="AA231" i="2"/>
  <c r="Y232" i="2"/>
  <c r="Z232" i="2"/>
  <c r="AA232" i="2" s="1"/>
  <c r="Y233" i="2"/>
  <c r="Y228" i="2" s="1"/>
  <c r="Z233" i="2"/>
  <c r="AA233" i="2"/>
  <c r="AB233" i="2"/>
  <c r="AC233" i="2"/>
  <c r="Y234" i="2"/>
  <c r="Z234" i="2"/>
  <c r="AA234" i="2" s="1"/>
  <c r="AB234" i="2"/>
  <c r="AC234" i="2" s="1"/>
  <c r="Y235" i="2"/>
  <c r="Z235" i="2"/>
  <c r="AB235" i="2" s="1"/>
  <c r="AC235" i="2" s="1"/>
  <c r="AA235" i="2"/>
  <c r="Y236" i="2"/>
  <c r="Z236" i="2"/>
  <c r="AA236" i="2" s="1"/>
  <c r="Y216" i="2"/>
  <c r="Z216" i="2"/>
  <c r="AA216" i="2"/>
  <c r="AB216" i="2"/>
  <c r="AC216" i="2" s="1"/>
  <c r="Y217" i="2"/>
  <c r="Z217" i="2"/>
  <c r="AA217" i="2"/>
  <c r="AB217" i="2"/>
  <c r="AC217" i="2" s="1"/>
  <c r="Y218" i="2"/>
  <c r="Z218" i="2"/>
  <c r="AA218" i="2" s="1"/>
  <c r="Y219" i="2"/>
  <c r="Z219" i="2"/>
  <c r="AA219" i="2" s="1"/>
  <c r="Y220" i="2"/>
  <c r="Z220" i="2"/>
  <c r="AA220" i="2" s="1"/>
  <c r="AB220" i="2"/>
  <c r="AC220" i="2" s="1"/>
  <c r="Y221" i="2"/>
  <c r="Z221" i="2"/>
  <c r="AA221" i="2"/>
  <c r="AB221" i="2"/>
  <c r="AC221" i="2" s="1"/>
  <c r="Y222" i="2"/>
  <c r="Z222" i="2"/>
  <c r="AA222" i="2" s="1"/>
  <c r="Y223" i="2"/>
  <c r="Z223" i="2"/>
  <c r="AA223" i="2" s="1"/>
  <c r="Y186" i="2"/>
  <c r="Z186" i="2"/>
  <c r="AA186" i="2"/>
  <c r="AB186" i="2"/>
  <c r="AC186" i="2" s="1"/>
  <c r="Y187" i="2"/>
  <c r="Z187" i="2"/>
  <c r="AB187" i="2" s="1"/>
  <c r="AC187" i="2" s="1"/>
  <c r="AA187" i="2"/>
  <c r="Y188" i="2"/>
  <c r="Z188" i="2"/>
  <c r="AA188" i="2" s="1"/>
  <c r="Y189" i="2"/>
  <c r="Z189" i="2"/>
  <c r="AA189" i="2"/>
  <c r="AB189" i="2"/>
  <c r="AC189" i="2"/>
  <c r="Y190" i="2"/>
  <c r="Z190" i="2"/>
  <c r="AA190" i="2"/>
  <c r="AB190" i="2"/>
  <c r="AC190" i="2" s="1"/>
  <c r="Y191" i="2"/>
  <c r="Z191" i="2"/>
  <c r="AB191" i="2" s="1"/>
  <c r="AC191" i="2" s="1"/>
  <c r="AA191" i="2"/>
  <c r="Y192" i="2"/>
  <c r="Z192" i="2"/>
  <c r="AA192" i="2" s="1"/>
  <c r="Y193" i="2"/>
  <c r="Z193" i="2"/>
  <c r="AA193" i="2"/>
  <c r="AB193" i="2"/>
  <c r="AC193" i="2"/>
  <c r="Y194" i="2"/>
  <c r="Z194" i="2"/>
  <c r="AA194" i="2"/>
  <c r="AB194" i="2"/>
  <c r="AC194" i="2" s="1"/>
  <c r="Y195" i="2"/>
  <c r="Z195" i="2"/>
  <c r="AB195" i="2" s="1"/>
  <c r="AC195" i="2" s="1"/>
  <c r="AA195" i="2"/>
  <c r="Y196" i="2"/>
  <c r="Z196" i="2"/>
  <c r="AA196" i="2" s="1"/>
  <c r="Y197" i="2"/>
  <c r="Z197" i="2"/>
  <c r="AA197" i="2"/>
  <c r="AB197" i="2"/>
  <c r="AC197" i="2"/>
  <c r="Y198" i="2"/>
  <c r="Z198" i="2"/>
  <c r="AA198" i="2"/>
  <c r="AB198" i="2"/>
  <c r="AC198" i="2" s="1"/>
  <c r="Y199" i="2"/>
  <c r="Z199" i="2"/>
  <c r="AB199" i="2" s="1"/>
  <c r="AC199" i="2" s="1"/>
  <c r="AA199" i="2"/>
  <c r="Y200" i="2"/>
  <c r="Z200" i="2"/>
  <c r="AA200" i="2" s="1"/>
  <c r="Y201" i="2"/>
  <c r="Z201" i="2"/>
  <c r="AA201" i="2"/>
  <c r="AB201" i="2"/>
  <c r="AC201" i="2"/>
  <c r="Y202" i="2"/>
  <c r="Z202" i="2"/>
  <c r="AA202" i="2"/>
  <c r="AB202" i="2"/>
  <c r="AC202" i="2" s="1"/>
  <c r="Y203" i="2"/>
  <c r="Z203" i="2"/>
  <c r="AB203" i="2" s="1"/>
  <c r="AC203" i="2" s="1"/>
  <c r="AA203" i="2"/>
  <c r="Y204" i="2"/>
  <c r="Z204" i="2"/>
  <c r="AA204" i="2" s="1"/>
  <c r="Y205" i="2"/>
  <c r="Z205" i="2"/>
  <c r="AA205" i="2"/>
  <c r="AB205" i="2"/>
  <c r="AC205" i="2"/>
  <c r="Y180" i="2"/>
  <c r="Z180" i="2"/>
  <c r="AA180" i="2" s="1"/>
  <c r="AB180" i="2"/>
  <c r="AC180" i="2" s="1"/>
  <c r="Y181" i="2"/>
  <c r="Z181" i="2"/>
  <c r="AB181" i="2" s="1"/>
  <c r="AC181" i="2" s="1"/>
  <c r="AA181" i="2"/>
  <c r="Y182" i="2"/>
  <c r="Z182" i="2"/>
  <c r="AA182" i="2" s="1"/>
  <c r="Y183" i="2"/>
  <c r="Z183" i="2"/>
  <c r="AA183" i="2"/>
  <c r="AB183" i="2"/>
  <c r="AC183" i="2"/>
  <c r="Y168" i="2"/>
  <c r="Z168" i="2"/>
  <c r="AA168" i="2" s="1"/>
  <c r="AB168" i="2"/>
  <c r="AC168" i="2" s="1"/>
  <c r="Y169" i="2"/>
  <c r="Z169" i="2"/>
  <c r="AB169" i="2" s="1"/>
  <c r="AC169" i="2" s="1"/>
  <c r="AA169" i="2"/>
  <c r="Y170" i="2"/>
  <c r="Z170" i="2"/>
  <c r="AA170" i="2" s="1"/>
  <c r="Y171" i="2"/>
  <c r="Z171" i="2"/>
  <c r="AA171" i="2"/>
  <c r="AB171" i="2"/>
  <c r="AC171" i="2"/>
  <c r="Y172" i="2"/>
  <c r="Z172" i="2"/>
  <c r="AA172" i="2" s="1"/>
  <c r="AB172" i="2"/>
  <c r="AC172" i="2" s="1"/>
  <c r="Y173" i="2"/>
  <c r="Z173" i="2"/>
  <c r="AB173" i="2" s="1"/>
  <c r="AC173" i="2" s="1"/>
  <c r="AA173" i="2"/>
  <c r="Y174" i="2"/>
  <c r="Z174" i="2"/>
  <c r="AA174" i="2" s="1"/>
  <c r="Y164" i="2"/>
  <c r="Z164" i="2"/>
  <c r="AA164" i="2" s="1"/>
  <c r="AB164" i="2"/>
  <c r="AC164" i="2" s="1"/>
  <c r="Y165" i="2"/>
  <c r="Z165" i="2"/>
  <c r="AB165" i="2" s="1"/>
  <c r="AC165" i="2" s="1"/>
  <c r="AA165" i="2"/>
  <c r="Y149" i="2"/>
  <c r="Y150" i="2"/>
  <c r="Y151" i="2"/>
  <c r="Y152" i="2"/>
  <c r="Y153" i="2"/>
  <c r="Y154" i="2"/>
  <c r="Y155" i="2"/>
  <c r="Y156" i="2"/>
  <c r="Y157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12" i="2"/>
  <c r="Y113" i="2"/>
  <c r="Y114" i="2"/>
  <c r="Y115" i="2"/>
  <c r="Y116" i="2"/>
  <c r="Y117" i="2"/>
  <c r="Y118" i="2"/>
  <c r="Y98" i="2"/>
  <c r="Y99" i="2"/>
  <c r="Y100" i="2"/>
  <c r="Y101" i="2"/>
  <c r="Y102" i="2"/>
  <c r="Y103" i="2"/>
  <c r="Y104" i="2"/>
  <c r="Y105" i="2"/>
  <c r="Y68" i="2"/>
  <c r="Y69" i="2"/>
  <c r="Y70" i="2"/>
  <c r="Y71" i="2"/>
  <c r="Y72" i="2"/>
  <c r="Y73" i="2"/>
  <c r="Y74" i="2"/>
  <c r="Y75" i="2"/>
  <c r="Y76" i="2"/>
  <c r="Y77" i="2"/>
  <c r="Y54" i="2"/>
  <c r="Y55" i="2"/>
  <c r="Y56" i="2"/>
  <c r="Y57" i="2"/>
  <c r="Y58" i="2"/>
  <c r="Y59" i="2"/>
  <c r="Y60" i="2"/>
  <c r="Y61" i="2"/>
  <c r="Y40" i="2"/>
  <c r="Y41" i="2"/>
  <c r="Y42" i="2"/>
  <c r="Y43" i="2"/>
  <c r="Y44" i="2"/>
  <c r="Y45" i="2"/>
  <c r="Y46" i="2"/>
  <c r="Y47" i="2"/>
  <c r="Y48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14" i="2"/>
  <c r="Y304" i="2"/>
  <c r="Y302" i="2"/>
  <c r="Y297" i="2"/>
  <c r="Y295" i="2"/>
  <c r="Y294" i="2"/>
  <c r="Y293" i="2" s="1"/>
  <c r="Y291" i="2"/>
  <c r="Y290" i="2" s="1"/>
  <c r="Y283" i="2"/>
  <c r="Y281" i="2"/>
  <c r="Y276" i="2"/>
  <c r="Y275" i="2" s="1"/>
  <c r="Y274" i="2"/>
  <c r="Y273" i="2"/>
  <c r="Y272" i="2" s="1"/>
  <c r="Y266" i="2"/>
  <c r="Y240" i="2"/>
  <c r="Y238" i="2"/>
  <c r="Y237" i="2" s="1"/>
  <c r="Y229" i="2"/>
  <c r="Y227" i="2"/>
  <c r="Y226" i="2"/>
  <c r="Y225" i="2"/>
  <c r="Y215" i="2"/>
  <c r="Y214" i="2" s="1"/>
  <c r="Y213" i="2"/>
  <c r="Y212" i="2"/>
  <c r="Y209" i="2"/>
  <c r="Y208" i="2"/>
  <c r="Y207" i="2"/>
  <c r="Y185" i="2"/>
  <c r="Y179" i="2"/>
  <c r="Y177" i="2"/>
  <c r="Y175" i="2" s="1"/>
  <c r="Y176" i="2"/>
  <c r="Y167" i="2"/>
  <c r="Y163" i="2"/>
  <c r="Y162" i="2" s="1"/>
  <c r="Y161" i="2"/>
  <c r="Y159" i="2"/>
  <c r="Y148" i="2"/>
  <c r="Y146" i="2"/>
  <c r="Y145" i="2"/>
  <c r="Y142" i="2"/>
  <c r="Y141" i="2"/>
  <c r="Y140" i="2" s="1"/>
  <c r="Y120" i="2"/>
  <c r="Y111" i="2"/>
  <c r="Y109" i="2"/>
  <c r="Y108" i="2"/>
  <c r="Y107" i="2"/>
  <c r="Y97" i="2"/>
  <c r="Y95" i="2"/>
  <c r="Y94" i="2"/>
  <c r="Y91" i="2"/>
  <c r="Y90" i="2"/>
  <c r="Y89" i="2"/>
  <c r="Y88" i="2"/>
  <c r="Y86" i="2"/>
  <c r="Y84" i="2"/>
  <c r="Y83" i="2"/>
  <c r="Y82" i="2"/>
  <c r="Y81" i="2"/>
  <c r="Y80" i="2" s="1"/>
  <c r="Y79" i="2"/>
  <c r="Y67" i="2"/>
  <c r="Y65" i="2"/>
  <c r="Y64" i="2"/>
  <c r="Y63" i="2" s="1"/>
  <c r="Y53" i="2"/>
  <c r="Y51" i="2"/>
  <c r="Y49" i="2" s="1"/>
  <c r="Y50" i="2"/>
  <c r="Y37" i="2"/>
  <c r="Y19" i="2"/>
  <c r="Y17" i="2"/>
  <c r="Y16" i="2"/>
  <c r="Y15" i="2"/>
  <c r="Y12" i="2"/>
  <c r="Y11" i="2"/>
  <c r="Y10" i="2"/>
  <c r="Y8" i="2" s="1"/>
  <c r="Y7" i="2" s="1"/>
  <c r="Y9" i="2"/>
  <c r="Y313" i="2"/>
  <c r="Y301" i="2"/>
  <c r="Y296" i="2"/>
  <c r="Y280" i="2"/>
  <c r="Y224" i="2"/>
  <c r="Y184" i="2"/>
  <c r="Y178" i="2"/>
  <c r="Y160" i="2"/>
  <c r="Y158" i="2"/>
  <c r="Y144" i="2"/>
  <c r="Y106" i="2"/>
  <c r="Y93" i="2"/>
  <c r="Y85" i="2"/>
  <c r="Y78" i="2"/>
  <c r="Y36" i="2"/>
  <c r="Y14" i="2"/>
  <c r="AB311" i="2" l="1"/>
  <c r="AC311" i="2" s="1"/>
  <c r="AB307" i="2"/>
  <c r="AC307" i="2" s="1"/>
  <c r="AB300" i="2"/>
  <c r="AC300" i="2" s="1"/>
  <c r="AB286" i="2"/>
  <c r="AC286" i="2" s="1"/>
  <c r="AB279" i="2"/>
  <c r="AC279" i="2" s="1"/>
  <c r="AB270" i="2"/>
  <c r="AC270" i="2" s="1"/>
  <c r="AB269" i="2"/>
  <c r="AC269" i="2" s="1"/>
  <c r="AB263" i="2"/>
  <c r="AC263" i="2" s="1"/>
  <c r="AB259" i="2"/>
  <c r="AC259" i="2" s="1"/>
  <c r="AB255" i="2"/>
  <c r="AC255" i="2" s="1"/>
  <c r="AB251" i="2"/>
  <c r="AC251" i="2" s="1"/>
  <c r="AB247" i="2"/>
  <c r="AC247" i="2" s="1"/>
  <c r="AB243" i="2"/>
  <c r="AC243" i="2" s="1"/>
  <c r="AB236" i="2"/>
  <c r="AC236" i="2" s="1"/>
  <c r="AB232" i="2"/>
  <c r="AC232" i="2" s="1"/>
  <c r="AB223" i="2"/>
  <c r="AC223" i="2" s="1"/>
  <c r="AB219" i="2"/>
  <c r="AC219" i="2" s="1"/>
  <c r="AB222" i="2"/>
  <c r="AC222" i="2" s="1"/>
  <c r="AB218" i="2"/>
  <c r="AC218" i="2" s="1"/>
  <c r="AB204" i="2"/>
  <c r="AC204" i="2" s="1"/>
  <c r="AB200" i="2"/>
  <c r="AC200" i="2" s="1"/>
  <c r="AB196" i="2"/>
  <c r="AC196" i="2" s="1"/>
  <c r="AB192" i="2"/>
  <c r="AC192" i="2" s="1"/>
  <c r="AB188" i="2"/>
  <c r="AC188" i="2" s="1"/>
  <c r="AB182" i="2"/>
  <c r="AC182" i="2" s="1"/>
  <c r="AB174" i="2"/>
  <c r="AC174" i="2" s="1"/>
  <c r="AB170" i="2"/>
  <c r="AC170" i="2" s="1"/>
  <c r="Y206" i="2"/>
  <c r="Y18" i="2"/>
  <c r="Y96" i="2"/>
  <c r="Y211" i="2"/>
  <c r="Y110" i="2"/>
  <c r="Y52" i="2"/>
  <c r="Y119" i="2"/>
  <c r="Y66" i="2"/>
  <c r="Y92" i="2"/>
  <c r="Y87" i="2"/>
  <c r="Y166" i="2"/>
  <c r="Y147" i="2"/>
  <c r="Y292" i="2"/>
  <c r="Y282" i="2"/>
  <c r="Y271" i="2" s="1"/>
  <c r="Y210" i="2"/>
  <c r="R40" i="2"/>
  <c r="R43" i="2"/>
  <c r="R45" i="2"/>
  <c r="R46" i="2"/>
  <c r="R47" i="2"/>
  <c r="R48" i="2"/>
  <c r="R248" i="2"/>
  <c r="R256" i="2"/>
  <c r="R264" i="2"/>
  <c r="R235" i="2"/>
  <c r="R222" i="2"/>
  <c r="R201" i="2"/>
  <c r="R181" i="2"/>
  <c r="R173" i="2"/>
  <c r="R154" i="2"/>
  <c r="R128" i="2"/>
  <c r="R136" i="2"/>
  <c r="R114" i="2"/>
  <c r="R117" i="2"/>
  <c r="R101" i="2"/>
  <c r="R105" i="2"/>
  <c r="R83" i="2"/>
  <c r="R69" i="2"/>
  <c r="R73" i="2"/>
  <c r="R75" i="2"/>
  <c r="R57" i="2"/>
  <c r="R54" i="2"/>
  <c r="R20" i="2"/>
  <c r="R26" i="2"/>
  <c r="R27" i="2"/>
  <c r="R35" i="2"/>
  <c r="R16" i="2"/>
  <c r="S16" i="2"/>
  <c r="U16" i="2"/>
  <c r="V16" i="2" s="1"/>
  <c r="R17" i="2"/>
  <c r="S17" i="2"/>
  <c r="S20" i="2"/>
  <c r="R21" i="2"/>
  <c r="S21" i="2"/>
  <c r="R22" i="2"/>
  <c r="S22" i="2"/>
  <c r="R23" i="2"/>
  <c r="S23" i="2"/>
  <c r="R24" i="2"/>
  <c r="S24" i="2"/>
  <c r="U24" i="2"/>
  <c r="V24" i="2" s="1"/>
  <c r="R25" i="2"/>
  <c r="S25" i="2"/>
  <c r="S26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S35" i="2"/>
  <c r="S40" i="2"/>
  <c r="S41" i="2"/>
  <c r="S42" i="2"/>
  <c r="S43" i="2"/>
  <c r="S44" i="2"/>
  <c r="S45" i="2"/>
  <c r="S46" i="2"/>
  <c r="S47" i="2"/>
  <c r="S48" i="2"/>
  <c r="S54" i="2"/>
  <c r="R55" i="2"/>
  <c r="S55" i="2"/>
  <c r="R56" i="2"/>
  <c r="S56" i="2"/>
  <c r="U56" i="2"/>
  <c r="V56" i="2" s="1"/>
  <c r="S57" i="2"/>
  <c r="R58" i="2"/>
  <c r="S58" i="2"/>
  <c r="R59" i="2"/>
  <c r="S59" i="2"/>
  <c r="R60" i="2"/>
  <c r="S60" i="2"/>
  <c r="R61" i="2"/>
  <c r="S61" i="2"/>
  <c r="R68" i="2"/>
  <c r="S68" i="2"/>
  <c r="S69" i="2"/>
  <c r="U69" i="2" s="1"/>
  <c r="V69" i="2" s="1"/>
  <c r="R70" i="2"/>
  <c r="S70" i="2"/>
  <c r="R71" i="2"/>
  <c r="S71" i="2"/>
  <c r="R72" i="2"/>
  <c r="S72" i="2"/>
  <c r="S73" i="2"/>
  <c r="R74" i="2"/>
  <c r="S74" i="2"/>
  <c r="S75" i="2"/>
  <c r="R76" i="2"/>
  <c r="S76" i="2"/>
  <c r="R77" i="2"/>
  <c r="S77" i="2"/>
  <c r="T77" i="2"/>
  <c r="R82" i="2"/>
  <c r="S82" i="2"/>
  <c r="S83" i="2"/>
  <c r="R84" i="2"/>
  <c r="S84" i="2"/>
  <c r="R98" i="2"/>
  <c r="S98" i="2"/>
  <c r="R99" i="2"/>
  <c r="S99" i="2"/>
  <c r="T99" i="2"/>
  <c r="R100" i="2"/>
  <c r="S100" i="2"/>
  <c r="S101" i="2"/>
  <c r="R102" i="2"/>
  <c r="S102" i="2"/>
  <c r="R103" i="2"/>
  <c r="S103" i="2"/>
  <c r="R104" i="2"/>
  <c r="S104" i="2"/>
  <c r="S105" i="2"/>
  <c r="R112" i="2"/>
  <c r="S112" i="2"/>
  <c r="R113" i="2"/>
  <c r="S113" i="2"/>
  <c r="S114" i="2"/>
  <c r="R115" i="2"/>
  <c r="S115" i="2"/>
  <c r="R116" i="2"/>
  <c r="S116" i="2"/>
  <c r="U116" i="2"/>
  <c r="V116" i="2" s="1"/>
  <c r="S117" i="2"/>
  <c r="R118" i="2"/>
  <c r="S118" i="2"/>
  <c r="R121" i="2"/>
  <c r="S121" i="2"/>
  <c r="R122" i="2"/>
  <c r="S122" i="2"/>
  <c r="R123" i="2"/>
  <c r="S123" i="2"/>
  <c r="R124" i="2"/>
  <c r="S124" i="2"/>
  <c r="R125" i="2"/>
  <c r="S125" i="2"/>
  <c r="U125" i="2"/>
  <c r="V125" i="2" s="1"/>
  <c r="R126" i="2"/>
  <c r="S126" i="2"/>
  <c r="R127" i="2"/>
  <c r="S127" i="2"/>
  <c r="S128" i="2"/>
  <c r="R129" i="2"/>
  <c r="S129" i="2"/>
  <c r="R130" i="2"/>
  <c r="S130" i="2"/>
  <c r="R131" i="2"/>
  <c r="S131" i="2"/>
  <c r="R132" i="2"/>
  <c r="S132" i="2"/>
  <c r="R133" i="2"/>
  <c r="S133" i="2"/>
  <c r="U133" i="2"/>
  <c r="V133" i="2" s="1"/>
  <c r="R134" i="2"/>
  <c r="S134" i="2"/>
  <c r="R135" i="2"/>
  <c r="S135" i="2"/>
  <c r="S136" i="2"/>
  <c r="R137" i="2"/>
  <c r="S137" i="2"/>
  <c r="R138" i="2"/>
  <c r="S138" i="2"/>
  <c r="R139" i="2"/>
  <c r="S139" i="2"/>
  <c r="R149" i="2"/>
  <c r="S149" i="2"/>
  <c r="R150" i="2"/>
  <c r="S150" i="2"/>
  <c r="R151" i="2"/>
  <c r="S151" i="2"/>
  <c r="R152" i="2"/>
  <c r="S152" i="2"/>
  <c r="T152" i="2"/>
  <c r="R153" i="2"/>
  <c r="S153" i="2"/>
  <c r="S154" i="2"/>
  <c r="R155" i="2"/>
  <c r="S155" i="2"/>
  <c r="S156" i="2"/>
  <c r="R157" i="2"/>
  <c r="S157" i="2"/>
  <c r="R168" i="2"/>
  <c r="S168" i="2"/>
  <c r="T168" i="2" s="1"/>
  <c r="R169" i="2"/>
  <c r="S169" i="2"/>
  <c r="U169" i="2" s="1"/>
  <c r="V169" i="2" s="1"/>
  <c r="R170" i="2"/>
  <c r="S170" i="2"/>
  <c r="R171" i="2"/>
  <c r="S171" i="2"/>
  <c r="T171" i="2" s="1"/>
  <c r="R172" i="2"/>
  <c r="S172" i="2"/>
  <c r="T172" i="2" s="1"/>
  <c r="S173" i="2"/>
  <c r="T173" i="2" s="1"/>
  <c r="R174" i="2"/>
  <c r="S174" i="2"/>
  <c r="T174" i="2" s="1"/>
  <c r="R180" i="2"/>
  <c r="S180" i="2"/>
  <c r="T180" i="2" s="1"/>
  <c r="S181" i="2"/>
  <c r="T181" i="2"/>
  <c r="U181" i="2"/>
  <c r="V181" i="2" s="1"/>
  <c r="R182" i="2"/>
  <c r="S182" i="2"/>
  <c r="T182" i="2" s="1"/>
  <c r="R183" i="2"/>
  <c r="S183" i="2"/>
  <c r="U183" i="2" s="1"/>
  <c r="V183" i="2" s="1"/>
  <c r="R186" i="2"/>
  <c r="S186" i="2"/>
  <c r="T186" i="2" s="1"/>
  <c r="R187" i="2"/>
  <c r="S187" i="2"/>
  <c r="U187" i="2" s="1"/>
  <c r="V187" i="2" s="1"/>
  <c r="R188" i="2"/>
  <c r="S188" i="2"/>
  <c r="T188" i="2" s="1"/>
  <c r="U188" i="2"/>
  <c r="V188" i="2" s="1"/>
  <c r="R189" i="2"/>
  <c r="S189" i="2"/>
  <c r="T189" i="2" s="1"/>
  <c r="R190" i="2"/>
  <c r="S190" i="2"/>
  <c r="U190" i="2" s="1"/>
  <c r="V190" i="2" s="1"/>
  <c r="T190" i="2"/>
  <c r="R191" i="2"/>
  <c r="S191" i="2"/>
  <c r="U191" i="2" s="1"/>
  <c r="V191" i="2" s="1"/>
  <c r="R192" i="2"/>
  <c r="S192" i="2"/>
  <c r="T192" i="2" s="1"/>
  <c r="R193" i="2"/>
  <c r="S193" i="2"/>
  <c r="U193" i="2" s="1"/>
  <c r="V193" i="2" s="1"/>
  <c r="R194" i="2"/>
  <c r="S194" i="2"/>
  <c r="T194" i="2" s="1"/>
  <c r="R195" i="2"/>
  <c r="S195" i="2"/>
  <c r="U195" i="2" s="1"/>
  <c r="V195" i="2" s="1"/>
  <c r="T195" i="2"/>
  <c r="R196" i="2"/>
  <c r="S196" i="2"/>
  <c r="T196" i="2" s="1"/>
  <c r="R197" i="2"/>
  <c r="S197" i="2"/>
  <c r="T197" i="2" s="1"/>
  <c r="R198" i="2"/>
  <c r="S198" i="2"/>
  <c r="T198" i="2" s="1"/>
  <c r="R199" i="2"/>
  <c r="S199" i="2"/>
  <c r="U199" i="2" s="1"/>
  <c r="V199" i="2" s="1"/>
  <c r="R200" i="2"/>
  <c r="S200" i="2"/>
  <c r="T200" i="2" s="1"/>
  <c r="S201" i="2"/>
  <c r="T201" i="2" s="1"/>
  <c r="R202" i="2"/>
  <c r="S202" i="2"/>
  <c r="T202" i="2" s="1"/>
  <c r="R203" i="2"/>
  <c r="S203" i="2"/>
  <c r="U203" i="2" s="1"/>
  <c r="V203" i="2" s="1"/>
  <c r="R204" i="2"/>
  <c r="S204" i="2"/>
  <c r="T204" i="2" s="1"/>
  <c r="R205" i="2"/>
  <c r="S205" i="2"/>
  <c r="T205" i="2" s="1"/>
  <c r="R216" i="2"/>
  <c r="S216" i="2"/>
  <c r="T216" i="2" s="1"/>
  <c r="R217" i="2"/>
  <c r="S217" i="2"/>
  <c r="T217" i="2" s="1"/>
  <c r="U217" i="2"/>
  <c r="V217" i="2" s="1"/>
  <c r="R218" i="2"/>
  <c r="S218" i="2"/>
  <c r="T218" i="2" s="1"/>
  <c r="R219" i="2"/>
  <c r="S219" i="2"/>
  <c r="T219" i="2" s="1"/>
  <c r="R220" i="2"/>
  <c r="S220" i="2"/>
  <c r="T220" i="2" s="1"/>
  <c r="R221" i="2"/>
  <c r="S221" i="2"/>
  <c r="T221" i="2" s="1"/>
  <c r="S222" i="2"/>
  <c r="T222" i="2" s="1"/>
  <c r="R223" i="2"/>
  <c r="S223" i="2"/>
  <c r="R230" i="2"/>
  <c r="S230" i="2"/>
  <c r="T230" i="2" s="1"/>
  <c r="R231" i="2"/>
  <c r="S231" i="2"/>
  <c r="U231" i="2" s="1"/>
  <c r="V231" i="2" s="1"/>
  <c r="R232" i="2"/>
  <c r="S232" i="2"/>
  <c r="U232" i="2" s="1"/>
  <c r="V232" i="2" s="1"/>
  <c r="T232" i="2"/>
  <c r="R233" i="2"/>
  <c r="S233" i="2"/>
  <c r="U233" i="2" s="1"/>
  <c r="V233" i="2" s="1"/>
  <c r="R234" i="2"/>
  <c r="S234" i="2"/>
  <c r="U234" i="2" s="1"/>
  <c r="V234" i="2" s="1"/>
  <c r="S235" i="2"/>
  <c r="T235" i="2" s="1"/>
  <c r="R236" i="2"/>
  <c r="S236" i="2"/>
  <c r="T236" i="2" s="1"/>
  <c r="R241" i="2"/>
  <c r="S241" i="2"/>
  <c r="T241" i="2" s="1"/>
  <c r="R242" i="2"/>
  <c r="S242" i="2"/>
  <c r="U242" i="2" s="1"/>
  <c r="V242" i="2" s="1"/>
  <c r="R243" i="2"/>
  <c r="S243" i="2"/>
  <c r="T243" i="2" s="1"/>
  <c r="R244" i="2"/>
  <c r="S244" i="2"/>
  <c r="R245" i="2"/>
  <c r="S245" i="2"/>
  <c r="T245" i="2" s="1"/>
  <c r="R246" i="2"/>
  <c r="S246" i="2"/>
  <c r="T246" i="2" s="1"/>
  <c r="U246" i="2"/>
  <c r="V246" i="2" s="1"/>
  <c r="R247" i="2"/>
  <c r="S247" i="2"/>
  <c r="T247" i="2" s="1"/>
  <c r="S248" i="2"/>
  <c r="T248" i="2" s="1"/>
  <c r="R249" i="2"/>
  <c r="S249" i="2"/>
  <c r="T249" i="2" s="1"/>
  <c r="R250" i="2"/>
  <c r="S250" i="2"/>
  <c r="U250" i="2" s="1"/>
  <c r="V250" i="2" s="1"/>
  <c r="R251" i="2"/>
  <c r="S251" i="2"/>
  <c r="U251" i="2" s="1"/>
  <c r="V251" i="2" s="1"/>
  <c r="R252" i="2"/>
  <c r="S252" i="2"/>
  <c r="U252" i="2" s="1"/>
  <c r="V252" i="2" s="1"/>
  <c r="R253" i="2"/>
  <c r="S253" i="2"/>
  <c r="T253" i="2" s="1"/>
  <c r="U253" i="2"/>
  <c r="V253" i="2" s="1"/>
  <c r="R254" i="2"/>
  <c r="S254" i="2"/>
  <c r="T254" i="2" s="1"/>
  <c r="R255" i="2"/>
  <c r="S255" i="2"/>
  <c r="T255" i="2" s="1"/>
  <c r="S256" i="2"/>
  <c r="T256" i="2" s="1"/>
  <c r="R257" i="2"/>
  <c r="S257" i="2"/>
  <c r="T257" i="2" s="1"/>
  <c r="R258" i="2"/>
  <c r="S258" i="2"/>
  <c r="U258" i="2" s="1"/>
  <c r="V258" i="2" s="1"/>
  <c r="R259" i="2"/>
  <c r="S259" i="2"/>
  <c r="T259" i="2" s="1"/>
  <c r="R260" i="2"/>
  <c r="S260" i="2"/>
  <c r="U260" i="2" s="1"/>
  <c r="V260" i="2" s="1"/>
  <c r="T260" i="2"/>
  <c r="R261" i="2"/>
  <c r="S261" i="2"/>
  <c r="T261" i="2" s="1"/>
  <c r="U261" i="2"/>
  <c r="V261" i="2" s="1"/>
  <c r="R262" i="2"/>
  <c r="S262" i="2"/>
  <c r="T262" i="2" s="1"/>
  <c r="R263" i="2"/>
  <c r="S263" i="2"/>
  <c r="T263" i="2" s="1"/>
  <c r="S264" i="2"/>
  <c r="T264" i="2" s="1"/>
  <c r="R267" i="2"/>
  <c r="S267" i="2"/>
  <c r="T267" i="2" s="1"/>
  <c r="R268" i="2"/>
  <c r="S268" i="2"/>
  <c r="T268" i="2" s="1"/>
  <c r="R269" i="2"/>
  <c r="S269" i="2"/>
  <c r="T269" i="2" s="1"/>
  <c r="U269" i="2"/>
  <c r="V269" i="2" s="1"/>
  <c r="R270" i="2"/>
  <c r="S270" i="2"/>
  <c r="U270" i="2" s="1"/>
  <c r="V270" i="2" s="1"/>
  <c r="R277" i="2"/>
  <c r="S277" i="2"/>
  <c r="T277" i="2" s="1"/>
  <c r="R278" i="2"/>
  <c r="S278" i="2"/>
  <c r="U278" i="2" s="1"/>
  <c r="V278" i="2" s="1"/>
  <c r="R279" i="2"/>
  <c r="S279" i="2"/>
  <c r="T279" i="2" s="1"/>
  <c r="R284" i="2"/>
  <c r="S284" i="2"/>
  <c r="T284" i="2" s="1"/>
  <c r="R285" i="2"/>
  <c r="S285" i="2"/>
  <c r="U285" i="2" s="1"/>
  <c r="V285" i="2" s="1"/>
  <c r="R286" i="2"/>
  <c r="S286" i="2"/>
  <c r="U286" i="2" s="1"/>
  <c r="V286" i="2" s="1"/>
  <c r="R287" i="2"/>
  <c r="S287" i="2"/>
  <c r="U287" i="2" s="1"/>
  <c r="V287" i="2" s="1"/>
  <c r="R288" i="2"/>
  <c r="S288" i="2"/>
  <c r="T288" i="2" s="1"/>
  <c r="R289" i="2"/>
  <c r="S289" i="2"/>
  <c r="T289" i="2" s="1"/>
  <c r="U289" i="2"/>
  <c r="V289" i="2" s="1"/>
  <c r="R298" i="2"/>
  <c r="S298" i="2"/>
  <c r="T298" i="2" s="1"/>
  <c r="R299" i="2"/>
  <c r="S299" i="2"/>
  <c r="T299" i="2" s="1"/>
  <c r="R300" i="2"/>
  <c r="S300" i="2"/>
  <c r="U300" i="2" s="1"/>
  <c r="V300" i="2" s="1"/>
  <c r="R305" i="2"/>
  <c r="S305" i="2"/>
  <c r="T305" i="2" s="1"/>
  <c r="R306" i="2"/>
  <c r="S306" i="2"/>
  <c r="T306" i="2" s="1"/>
  <c r="R307" i="2"/>
  <c r="S307" i="2"/>
  <c r="R308" i="2"/>
  <c r="S308" i="2"/>
  <c r="T308" i="2" s="1"/>
  <c r="R309" i="2"/>
  <c r="S309" i="2"/>
  <c r="T309" i="2" s="1"/>
  <c r="U309" i="2"/>
  <c r="V309" i="2" s="1"/>
  <c r="R310" i="2"/>
  <c r="S310" i="2"/>
  <c r="T310" i="2" s="1"/>
  <c r="R311" i="2"/>
  <c r="S311" i="2"/>
  <c r="T311" i="2" s="1"/>
  <c r="R312" i="2"/>
  <c r="S312" i="2"/>
  <c r="U312" i="2" s="1"/>
  <c r="V312" i="2" s="1"/>
  <c r="S314" i="2"/>
  <c r="R314" i="2"/>
  <c r="R313" i="2" s="1"/>
  <c r="S304" i="2"/>
  <c r="R304" i="2"/>
  <c r="S302" i="2"/>
  <c r="R302" i="2"/>
  <c r="R301" i="2" s="1"/>
  <c r="S297" i="2"/>
  <c r="R297" i="2"/>
  <c r="R296" i="2" s="1"/>
  <c r="S295" i="2"/>
  <c r="R295" i="2"/>
  <c r="S294" i="2"/>
  <c r="R294" i="2"/>
  <c r="R293" i="2" s="1"/>
  <c r="S291" i="2"/>
  <c r="R291" i="2"/>
  <c r="R290" i="2" s="1"/>
  <c r="S283" i="2"/>
  <c r="R283" i="2"/>
  <c r="S281" i="2"/>
  <c r="R281" i="2"/>
  <c r="S276" i="2"/>
  <c r="R276" i="2"/>
  <c r="S274" i="2"/>
  <c r="R274" i="2"/>
  <c r="S273" i="2"/>
  <c r="R273" i="2"/>
  <c r="S266" i="2"/>
  <c r="R266" i="2"/>
  <c r="S240" i="2"/>
  <c r="R240" i="2"/>
  <c r="S238" i="2"/>
  <c r="R238" i="2"/>
  <c r="S229" i="2"/>
  <c r="R229" i="2"/>
  <c r="S227" i="2"/>
  <c r="R227" i="2"/>
  <c r="S226" i="2"/>
  <c r="R226" i="2"/>
  <c r="S225" i="2"/>
  <c r="R225" i="2"/>
  <c r="R224" i="2" s="1"/>
  <c r="S215" i="2"/>
  <c r="R215" i="2"/>
  <c r="S213" i="2"/>
  <c r="R213" i="2"/>
  <c r="S212" i="2"/>
  <c r="R212" i="2"/>
  <c r="S209" i="2"/>
  <c r="R209" i="2"/>
  <c r="S208" i="2"/>
  <c r="R208" i="2"/>
  <c r="S207" i="2"/>
  <c r="S185" i="2"/>
  <c r="R185" i="2"/>
  <c r="S179" i="2"/>
  <c r="R179" i="2"/>
  <c r="S177" i="2"/>
  <c r="R177" i="2"/>
  <c r="S176" i="2"/>
  <c r="R176" i="2"/>
  <c r="S167" i="2"/>
  <c r="R167" i="2"/>
  <c r="S165" i="2"/>
  <c r="T165" i="2" s="1"/>
  <c r="R165" i="2"/>
  <c r="S164" i="2"/>
  <c r="T164" i="2" s="1"/>
  <c r="R164" i="2"/>
  <c r="S163" i="2"/>
  <c r="R163" i="2"/>
  <c r="S161" i="2"/>
  <c r="R161" i="2"/>
  <c r="U159" i="2"/>
  <c r="V159" i="2" s="1"/>
  <c r="V158" i="2" s="1"/>
  <c r="S159" i="2"/>
  <c r="R159" i="2"/>
  <c r="R158" i="2" s="1"/>
  <c r="S148" i="2"/>
  <c r="R148" i="2"/>
  <c r="S146" i="2"/>
  <c r="R146" i="2"/>
  <c r="S145" i="2"/>
  <c r="R145" i="2"/>
  <c r="S142" i="2"/>
  <c r="R142" i="2"/>
  <c r="S141" i="2"/>
  <c r="R141" i="2"/>
  <c r="S120" i="2"/>
  <c r="R120" i="2"/>
  <c r="S111" i="2"/>
  <c r="R111" i="2"/>
  <c r="S109" i="2"/>
  <c r="R109" i="2"/>
  <c r="S108" i="2"/>
  <c r="R108" i="2"/>
  <c r="S107" i="2"/>
  <c r="R107" i="2"/>
  <c r="R106" i="2" s="1"/>
  <c r="S97" i="2"/>
  <c r="R97" i="2"/>
  <c r="S95" i="2"/>
  <c r="R95" i="2"/>
  <c r="S94" i="2"/>
  <c r="R94" i="2"/>
  <c r="S91" i="2"/>
  <c r="R91" i="2"/>
  <c r="S90" i="2"/>
  <c r="R90" i="2"/>
  <c r="S89" i="2"/>
  <c r="R89" i="2"/>
  <c r="S88" i="2"/>
  <c r="R88" i="2"/>
  <c r="S86" i="2"/>
  <c r="R86" i="2"/>
  <c r="R85" i="2" s="1"/>
  <c r="S81" i="2"/>
  <c r="R81" i="2"/>
  <c r="S79" i="2"/>
  <c r="R79" i="2"/>
  <c r="R78" i="2" s="1"/>
  <c r="S67" i="2"/>
  <c r="R67" i="2"/>
  <c r="S65" i="2"/>
  <c r="R65" i="2"/>
  <c r="S64" i="2"/>
  <c r="R64" i="2"/>
  <c r="S53" i="2"/>
  <c r="R53" i="2"/>
  <c r="S51" i="2"/>
  <c r="R51" i="2"/>
  <c r="R49" i="2" s="1"/>
  <c r="S50" i="2"/>
  <c r="R50" i="2"/>
  <c r="S39" i="2"/>
  <c r="S37" i="2"/>
  <c r="R37" i="2"/>
  <c r="R36" i="2" s="1"/>
  <c r="S19" i="2"/>
  <c r="R19" i="2"/>
  <c r="S15" i="2"/>
  <c r="R15" i="2"/>
  <c r="S12" i="2"/>
  <c r="R12" i="2"/>
  <c r="S11" i="2"/>
  <c r="R11" i="2"/>
  <c r="S10" i="2"/>
  <c r="R10" i="2"/>
  <c r="S9" i="2"/>
  <c r="R9" i="2"/>
  <c r="R280" i="2"/>
  <c r="R272" i="2"/>
  <c r="R237" i="2"/>
  <c r="R211" i="2"/>
  <c r="R160" i="2"/>
  <c r="U212" i="2" l="1"/>
  <c r="V212" i="2" s="1"/>
  <c r="Z212" i="2"/>
  <c r="T226" i="2"/>
  <c r="Z226" i="2"/>
  <c r="U240" i="2"/>
  <c r="V240" i="2" s="1"/>
  <c r="Z240" i="2"/>
  <c r="T273" i="2"/>
  <c r="Z273" i="2"/>
  <c r="U283" i="2"/>
  <c r="V283" i="2" s="1"/>
  <c r="Z283" i="2"/>
  <c r="Z17" i="2"/>
  <c r="T17" i="2"/>
  <c r="U17" i="2"/>
  <c r="V17" i="2" s="1"/>
  <c r="T161" i="2"/>
  <c r="T160" i="2" s="1"/>
  <c r="Z161" i="2"/>
  <c r="T167" i="2"/>
  <c r="Z167" i="2"/>
  <c r="U167" i="2"/>
  <c r="V167" i="2" s="1"/>
  <c r="U223" i="2"/>
  <c r="V223" i="2" s="1"/>
  <c r="T223" i="2"/>
  <c r="U208" i="2"/>
  <c r="V208" i="2" s="1"/>
  <c r="Z208" i="2"/>
  <c r="U215" i="2"/>
  <c r="V215" i="2" s="1"/>
  <c r="Z215" i="2"/>
  <c r="T229" i="2"/>
  <c r="Z229" i="2"/>
  <c r="U276" i="2"/>
  <c r="V276" i="2" s="1"/>
  <c r="Z276" i="2"/>
  <c r="U50" i="2"/>
  <c r="V50" i="2" s="1"/>
  <c r="Z50" i="2"/>
  <c r="U53" i="2"/>
  <c r="V53" i="2" s="1"/>
  <c r="Z53" i="2"/>
  <c r="U65" i="2"/>
  <c r="V65" i="2" s="1"/>
  <c r="Z65" i="2"/>
  <c r="T79" i="2"/>
  <c r="T78" i="2" s="1"/>
  <c r="Z79" i="2"/>
  <c r="U86" i="2"/>
  <c r="V86" i="2" s="1"/>
  <c r="V85" i="2" s="1"/>
  <c r="Z86" i="2"/>
  <c r="T89" i="2"/>
  <c r="Z89" i="2"/>
  <c r="U89" i="2"/>
  <c r="V89" i="2" s="1"/>
  <c r="T307" i="2"/>
  <c r="U307" i="2"/>
  <c r="V307" i="2" s="1"/>
  <c r="T48" i="2"/>
  <c r="Z48" i="2"/>
  <c r="T44" i="2"/>
  <c r="Z44" i="2"/>
  <c r="T40" i="2"/>
  <c r="Z40" i="2"/>
  <c r="T33" i="2"/>
  <c r="Z33" i="2"/>
  <c r="T31" i="2"/>
  <c r="Z31" i="2"/>
  <c r="T29" i="2"/>
  <c r="Z29" i="2"/>
  <c r="T27" i="2"/>
  <c r="Z27" i="2"/>
  <c r="Z9" i="2"/>
  <c r="T9" i="2"/>
  <c r="U9" i="2"/>
  <c r="V9" i="2" s="1"/>
  <c r="V8" i="2" s="1"/>
  <c r="V7" i="2" s="1"/>
  <c r="U244" i="2"/>
  <c r="V244" i="2" s="1"/>
  <c r="T244" i="2"/>
  <c r="T170" i="2"/>
  <c r="U170" i="2"/>
  <c r="V170" i="2" s="1"/>
  <c r="U156" i="2"/>
  <c r="V156" i="2" s="1"/>
  <c r="Z156" i="2"/>
  <c r="T153" i="2"/>
  <c r="Z153" i="2"/>
  <c r="T134" i="2"/>
  <c r="Z134" i="2"/>
  <c r="T126" i="2"/>
  <c r="Z126" i="2"/>
  <c r="T112" i="2"/>
  <c r="Z112" i="2"/>
  <c r="T82" i="2"/>
  <c r="Z82" i="2"/>
  <c r="T74" i="2"/>
  <c r="Z74" i="2"/>
  <c r="U11" i="2"/>
  <c r="V11" i="2" s="1"/>
  <c r="Z11" i="2"/>
  <c r="T15" i="2"/>
  <c r="Z15" i="2"/>
  <c r="T37" i="2"/>
  <c r="T36" i="2" s="1"/>
  <c r="Z37" i="2"/>
  <c r="U91" i="2"/>
  <c r="V91" i="2" s="1"/>
  <c r="Z91" i="2"/>
  <c r="T95" i="2"/>
  <c r="Z95" i="2"/>
  <c r="T107" i="2"/>
  <c r="Z107" i="2"/>
  <c r="U109" i="2"/>
  <c r="V109" i="2" s="1"/>
  <c r="Z109" i="2"/>
  <c r="T120" i="2"/>
  <c r="Z120" i="2"/>
  <c r="U142" i="2"/>
  <c r="V142" i="2" s="1"/>
  <c r="Z142" i="2"/>
  <c r="U146" i="2"/>
  <c r="V146" i="2" s="1"/>
  <c r="Z146" i="2"/>
  <c r="T159" i="2"/>
  <c r="T158" i="2" s="1"/>
  <c r="Z159" i="2"/>
  <c r="T177" i="2"/>
  <c r="Z177" i="2"/>
  <c r="U185" i="2"/>
  <c r="V185" i="2" s="1"/>
  <c r="Z185" i="2"/>
  <c r="U294" i="2"/>
  <c r="V294" i="2" s="1"/>
  <c r="Z294" i="2"/>
  <c r="U297" i="2"/>
  <c r="V297" i="2" s="1"/>
  <c r="Z297" i="2"/>
  <c r="U304" i="2"/>
  <c r="V304" i="2" s="1"/>
  <c r="Z304" i="2"/>
  <c r="T285" i="2"/>
  <c r="T233" i="2"/>
  <c r="U218" i="2"/>
  <c r="V218" i="2" s="1"/>
  <c r="U197" i="2"/>
  <c r="V197" i="2" s="1"/>
  <c r="U194" i="2"/>
  <c r="V194" i="2" s="1"/>
  <c r="U189" i="2"/>
  <c r="V189" i="2" s="1"/>
  <c r="T155" i="2"/>
  <c r="Z155" i="2"/>
  <c r="T151" i="2"/>
  <c r="Z151" i="2"/>
  <c r="T149" i="2"/>
  <c r="Z149" i="2"/>
  <c r="T138" i="2"/>
  <c r="Z138" i="2"/>
  <c r="T136" i="2"/>
  <c r="Z136" i="2"/>
  <c r="T132" i="2"/>
  <c r="Z132" i="2"/>
  <c r="T130" i="2"/>
  <c r="Z130" i="2"/>
  <c r="T128" i="2"/>
  <c r="Z128" i="2"/>
  <c r="T124" i="2"/>
  <c r="Z124" i="2"/>
  <c r="T122" i="2"/>
  <c r="Z122" i="2"/>
  <c r="T118" i="2"/>
  <c r="Z118" i="2"/>
  <c r="T116" i="2"/>
  <c r="Z116" i="2"/>
  <c r="U114" i="2"/>
  <c r="V114" i="2" s="1"/>
  <c r="Z114" i="2"/>
  <c r="T103" i="2"/>
  <c r="Z103" i="2"/>
  <c r="U101" i="2"/>
  <c r="V101" i="2" s="1"/>
  <c r="Z101" i="2"/>
  <c r="U99" i="2"/>
  <c r="V99" i="2" s="1"/>
  <c r="Z99" i="2"/>
  <c r="T84" i="2"/>
  <c r="Z84" i="2"/>
  <c r="U76" i="2"/>
  <c r="V76" i="2" s="1"/>
  <c r="Z76" i="2"/>
  <c r="T71" i="2"/>
  <c r="Z71" i="2"/>
  <c r="U61" i="2"/>
  <c r="V61" i="2" s="1"/>
  <c r="Z61" i="2"/>
  <c r="T59" i="2"/>
  <c r="Z59" i="2"/>
  <c r="T57" i="2"/>
  <c r="Z57" i="2"/>
  <c r="T55" i="2"/>
  <c r="Z55" i="2"/>
  <c r="T47" i="2"/>
  <c r="Z47" i="2"/>
  <c r="T43" i="2"/>
  <c r="Z43" i="2"/>
  <c r="T35" i="2"/>
  <c r="Z35" i="2"/>
  <c r="T26" i="2"/>
  <c r="Z26" i="2"/>
  <c r="T24" i="2"/>
  <c r="Z24" i="2"/>
  <c r="T22" i="2"/>
  <c r="Z22" i="2"/>
  <c r="T20" i="2"/>
  <c r="Z20" i="2"/>
  <c r="T51" i="2"/>
  <c r="Z51" i="2"/>
  <c r="U88" i="2"/>
  <c r="V88" i="2" s="1"/>
  <c r="Z88" i="2"/>
  <c r="T207" i="2"/>
  <c r="Z207" i="2"/>
  <c r="T225" i="2"/>
  <c r="Z225" i="2"/>
  <c r="T266" i="2"/>
  <c r="Z266" i="2"/>
  <c r="T291" i="2"/>
  <c r="T290" i="2" s="1"/>
  <c r="Z291" i="2"/>
  <c r="T157" i="2"/>
  <c r="Z157" i="2"/>
  <c r="T135" i="2"/>
  <c r="Z135" i="2"/>
  <c r="T127" i="2"/>
  <c r="Z127" i="2"/>
  <c r="T113" i="2"/>
  <c r="Z113" i="2"/>
  <c r="U105" i="2"/>
  <c r="V105" i="2" s="1"/>
  <c r="Z105" i="2"/>
  <c r="T100" i="2"/>
  <c r="Z100" i="2"/>
  <c r="T73" i="2"/>
  <c r="Z73" i="2"/>
  <c r="T69" i="2"/>
  <c r="Z69" i="2"/>
  <c r="T46" i="2"/>
  <c r="Z46" i="2"/>
  <c r="T42" i="2"/>
  <c r="Z42" i="2"/>
  <c r="T34" i="2"/>
  <c r="Z34" i="2"/>
  <c r="T32" i="2"/>
  <c r="Z32" i="2"/>
  <c r="T30" i="2"/>
  <c r="Z30" i="2"/>
  <c r="T28" i="2"/>
  <c r="Z28" i="2"/>
  <c r="T25" i="2"/>
  <c r="Z25" i="2"/>
  <c r="T39" i="2"/>
  <c r="Z39" i="2"/>
  <c r="T64" i="2"/>
  <c r="Z64" i="2"/>
  <c r="T67" i="2"/>
  <c r="Z67" i="2"/>
  <c r="T81" i="2"/>
  <c r="Z81" i="2"/>
  <c r="U163" i="2"/>
  <c r="V163" i="2" s="1"/>
  <c r="Z163" i="2"/>
  <c r="T209" i="2"/>
  <c r="Z209" i="2"/>
  <c r="U213" i="2"/>
  <c r="V213" i="2" s="1"/>
  <c r="Z213" i="2"/>
  <c r="T227" i="2"/>
  <c r="Z227" i="2"/>
  <c r="U238" i="2"/>
  <c r="V238" i="2" s="1"/>
  <c r="V237" i="2" s="1"/>
  <c r="Z238" i="2"/>
  <c r="T274" i="2"/>
  <c r="Z274" i="2"/>
  <c r="U281" i="2"/>
  <c r="V281" i="2" s="1"/>
  <c r="V280" i="2" s="1"/>
  <c r="Z281" i="2"/>
  <c r="U10" i="2"/>
  <c r="V10" i="2" s="1"/>
  <c r="Z10" i="2"/>
  <c r="T12" i="2"/>
  <c r="Z12" i="2"/>
  <c r="U19" i="2"/>
  <c r="V19" i="2" s="1"/>
  <c r="Z19" i="2"/>
  <c r="U90" i="2"/>
  <c r="V90" i="2" s="1"/>
  <c r="Z90" i="2"/>
  <c r="T94" i="2"/>
  <c r="Z94" i="2"/>
  <c r="U97" i="2"/>
  <c r="V97" i="2" s="1"/>
  <c r="Z97" i="2"/>
  <c r="U108" i="2"/>
  <c r="V108" i="2" s="1"/>
  <c r="Z108" i="2"/>
  <c r="U111" i="2"/>
  <c r="V111" i="2" s="1"/>
  <c r="Z111" i="2"/>
  <c r="T141" i="2"/>
  <c r="Z141" i="2"/>
  <c r="T145" i="2"/>
  <c r="Z145" i="2"/>
  <c r="T148" i="2"/>
  <c r="Z148" i="2"/>
  <c r="T176" i="2"/>
  <c r="Z176" i="2"/>
  <c r="T179" i="2"/>
  <c r="Z179" i="2"/>
  <c r="R282" i="2"/>
  <c r="U291" i="2"/>
  <c r="V291" i="2" s="1"/>
  <c r="V290" i="2" s="1"/>
  <c r="T295" i="2"/>
  <c r="Z295" i="2"/>
  <c r="U302" i="2"/>
  <c r="V302" i="2" s="1"/>
  <c r="V301" i="2" s="1"/>
  <c r="Z302" i="2"/>
  <c r="T314" i="2"/>
  <c r="T313" i="2" s="1"/>
  <c r="Z314" i="2"/>
  <c r="T154" i="2"/>
  <c r="Z154" i="2"/>
  <c r="U152" i="2"/>
  <c r="V152" i="2" s="1"/>
  <c r="Z152" i="2"/>
  <c r="U150" i="2"/>
  <c r="V150" i="2" s="1"/>
  <c r="Z150" i="2"/>
  <c r="U139" i="2"/>
  <c r="V139" i="2" s="1"/>
  <c r="Z139" i="2"/>
  <c r="T137" i="2"/>
  <c r="Z137" i="2"/>
  <c r="T133" i="2"/>
  <c r="Z133" i="2"/>
  <c r="T131" i="2"/>
  <c r="Z131" i="2"/>
  <c r="T129" i="2"/>
  <c r="Z129" i="2"/>
  <c r="T125" i="2"/>
  <c r="Z125" i="2"/>
  <c r="U123" i="2"/>
  <c r="V123" i="2" s="1"/>
  <c r="Z123" i="2"/>
  <c r="T121" i="2"/>
  <c r="Z121" i="2"/>
  <c r="T117" i="2"/>
  <c r="Z117" i="2"/>
  <c r="U115" i="2"/>
  <c r="V115" i="2" s="1"/>
  <c r="Z115" i="2"/>
  <c r="T104" i="2"/>
  <c r="Z104" i="2"/>
  <c r="T102" i="2"/>
  <c r="Z102" i="2"/>
  <c r="T98" i="2"/>
  <c r="Z98" i="2"/>
  <c r="T83" i="2"/>
  <c r="Z83" i="2"/>
  <c r="U77" i="2"/>
  <c r="V77" i="2" s="1"/>
  <c r="Z77" i="2"/>
  <c r="T75" i="2"/>
  <c r="Z75" i="2"/>
  <c r="T72" i="2"/>
  <c r="Z72" i="2"/>
  <c r="T70" i="2"/>
  <c r="Z70" i="2"/>
  <c r="T68" i="2"/>
  <c r="T66" i="2" s="1"/>
  <c r="Z68" i="2"/>
  <c r="T60" i="2"/>
  <c r="Z60" i="2"/>
  <c r="T58" i="2"/>
  <c r="Z58" i="2"/>
  <c r="T56" i="2"/>
  <c r="Z56" i="2"/>
  <c r="T54" i="2"/>
  <c r="Z54" i="2"/>
  <c r="T45" i="2"/>
  <c r="Z45" i="2"/>
  <c r="T41" i="2"/>
  <c r="Z41" i="2"/>
  <c r="T23" i="2"/>
  <c r="Z23" i="2"/>
  <c r="T21" i="2"/>
  <c r="Z21" i="2"/>
  <c r="T16" i="2"/>
  <c r="Z16" i="2"/>
  <c r="Y62" i="2"/>
  <c r="Y143" i="2"/>
  <c r="R63" i="2"/>
  <c r="U81" i="2"/>
  <c r="V81" i="2" s="1"/>
  <c r="U145" i="2"/>
  <c r="V145" i="2" s="1"/>
  <c r="U177" i="2"/>
  <c r="V177" i="2" s="1"/>
  <c r="U314" i="2"/>
  <c r="V314" i="2" s="1"/>
  <c r="V313" i="2" s="1"/>
  <c r="U79" i="2"/>
  <c r="V79" i="2" s="1"/>
  <c r="V78" i="2" s="1"/>
  <c r="U120" i="2"/>
  <c r="V120" i="2" s="1"/>
  <c r="U299" i="2"/>
  <c r="V299" i="2" s="1"/>
  <c r="U279" i="2"/>
  <c r="V279" i="2" s="1"/>
  <c r="V275" i="2" s="1"/>
  <c r="T278" i="2"/>
  <c r="T258" i="2"/>
  <c r="T251" i="2"/>
  <c r="U202" i="2"/>
  <c r="V202" i="2" s="1"/>
  <c r="U168" i="2"/>
  <c r="V168" i="2" s="1"/>
  <c r="U138" i="2"/>
  <c r="V138" i="2" s="1"/>
  <c r="U25" i="2"/>
  <c r="V25" i="2" s="1"/>
  <c r="U22" i="2"/>
  <c r="V22" i="2" s="1"/>
  <c r="U15" i="2"/>
  <c r="V15" i="2" s="1"/>
  <c r="V14" i="2" s="1"/>
  <c r="U95" i="2"/>
  <c r="V95" i="2" s="1"/>
  <c r="U226" i="2"/>
  <c r="V226" i="2" s="1"/>
  <c r="U64" i="2"/>
  <c r="V64" i="2" s="1"/>
  <c r="V63" i="2" s="1"/>
  <c r="R93" i="2"/>
  <c r="R140" i="2"/>
  <c r="U164" i="2"/>
  <c r="V164" i="2" s="1"/>
  <c r="T252" i="2"/>
  <c r="U245" i="2"/>
  <c r="V245" i="2" s="1"/>
  <c r="T242" i="2"/>
  <c r="T234" i="2"/>
  <c r="U205" i="2"/>
  <c r="V205" i="2" s="1"/>
  <c r="T187" i="2"/>
  <c r="U153" i="2"/>
  <c r="V153" i="2" s="1"/>
  <c r="T150" i="2"/>
  <c r="U130" i="2"/>
  <c r="V130" i="2" s="1"/>
  <c r="U126" i="2"/>
  <c r="V126" i="2" s="1"/>
  <c r="T123" i="2"/>
  <c r="T105" i="2"/>
  <c r="T76" i="2"/>
  <c r="U29" i="2"/>
  <c r="V29" i="2" s="1"/>
  <c r="U67" i="2"/>
  <c r="V67" i="2" s="1"/>
  <c r="U179" i="2"/>
  <c r="V179" i="2" s="1"/>
  <c r="U209" i="2"/>
  <c r="V209" i="2" s="1"/>
  <c r="U227" i="2"/>
  <c r="V227" i="2" s="1"/>
  <c r="U274" i="2"/>
  <c r="V274" i="2" s="1"/>
  <c r="T300" i="2"/>
  <c r="T287" i="2"/>
  <c r="U259" i="2"/>
  <c r="V259" i="2" s="1"/>
  <c r="T199" i="2"/>
  <c r="T191" i="2"/>
  <c r="U186" i="2"/>
  <c r="V186" i="2" s="1"/>
  <c r="T115" i="2"/>
  <c r="U102" i="2"/>
  <c r="V102" i="2" s="1"/>
  <c r="U72" i="2"/>
  <c r="V72" i="2" s="1"/>
  <c r="T50" i="2"/>
  <c r="T49" i="2" s="1"/>
  <c r="U141" i="2"/>
  <c r="V141" i="2" s="1"/>
  <c r="T146" i="2"/>
  <c r="T144" i="2" s="1"/>
  <c r="U176" i="2"/>
  <c r="V176" i="2" s="1"/>
  <c r="U225" i="2"/>
  <c r="V225" i="2" s="1"/>
  <c r="U266" i="2"/>
  <c r="V266" i="2" s="1"/>
  <c r="T312" i="2"/>
  <c r="U306" i="2"/>
  <c r="V306" i="2" s="1"/>
  <c r="T250" i="2"/>
  <c r="T169" i="2"/>
  <c r="T166" i="2" s="1"/>
  <c r="T156" i="2"/>
  <c r="U122" i="2"/>
  <c r="V122" i="2" s="1"/>
  <c r="U44" i="2"/>
  <c r="V44" i="2" s="1"/>
  <c r="T212" i="2"/>
  <c r="U229" i="2"/>
  <c r="V229" i="2" s="1"/>
  <c r="T302" i="2"/>
  <c r="T301" i="2" s="1"/>
  <c r="T286" i="2"/>
  <c r="U243" i="2"/>
  <c r="V243" i="2" s="1"/>
  <c r="U198" i="2"/>
  <c r="V198" i="2" s="1"/>
  <c r="T193" i="2"/>
  <c r="T183" i="2"/>
  <c r="T114" i="2"/>
  <c r="T101" i="2"/>
  <c r="U33" i="2"/>
  <c r="V33" i="2" s="1"/>
  <c r="U30" i="2"/>
  <c r="V30" i="2" s="1"/>
  <c r="U21" i="2"/>
  <c r="V21" i="2" s="1"/>
  <c r="U113" i="2"/>
  <c r="V113" i="2" s="1"/>
  <c r="U161" i="2"/>
  <c r="V161" i="2" s="1"/>
  <c r="V160" i="2" s="1"/>
  <c r="U165" i="2"/>
  <c r="V165" i="2" s="1"/>
  <c r="U254" i="2"/>
  <c r="V254" i="2" s="1"/>
  <c r="T231" i="2"/>
  <c r="U216" i="2"/>
  <c r="V216" i="2" s="1"/>
  <c r="U171" i="2"/>
  <c r="V171" i="2" s="1"/>
  <c r="U134" i="2"/>
  <c r="V134" i="2" s="1"/>
  <c r="U42" i="2"/>
  <c r="V42" i="2" s="1"/>
  <c r="U55" i="2"/>
  <c r="V55" i="2" s="1"/>
  <c r="U273" i="2"/>
  <c r="V273" i="2" s="1"/>
  <c r="U288" i="2"/>
  <c r="V288" i="2" s="1"/>
  <c r="U268" i="2"/>
  <c r="V268" i="2" s="1"/>
  <c r="U221" i="2"/>
  <c r="V221" i="2" s="1"/>
  <c r="T203" i="2"/>
  <c r="U151" i="2"/>
  <c r="V151" i="2" s="1"/>
  <c r="U137" i="2"/>
  <c r="V137" i="2" s="1"/>
  <c r="U131" i="2"/>
  <c r="V131" i="2" s="1"/>
  <c r="U129" i="2"/>
  <c r="V129" i="2" s="1"/>
  <c r="U100" i="2"/>
  <c r="V100" i="2" s="1"/>
  <c r="U70" i="2"/>
  <c r="V70" i="2" s="1"/>
  <c r="U58" i="2"/>
  <c r="V58" i="2" s="1"/>
  <c r="U59" i="2"/>
  <c r="V59" i="2" s="1"/>
  <c r="U207" i="2"/>
  <c r="V207" i="2" s="1"/>
  <c r="U41" i="2"/>
  <c r="V41" i="2" s="1"/>
  <c r="U12" i="2"/>
  <c r="V12" i="2" s="1"/>
  <c r="U37" i="2"/>
  <c r="V37" i="2" s="1"/>
  <c r="V36" i="2" s="1"/>
  <c r="U51" i="2"/>
  <c r="V51" i="2" s="1"/>
  <c r="U94" i="2"/>
  <c r="V94" i="2" s="1"/>
  <c r="V93" i="2" s="1"/>
  <c r="U107" i="2"/>
  <c r="V107" i="2" s="1"/>
  <c r="V106" i="2" s="1"/>
  <c r="U148" i="2"/>
  <c r="V148" i="2" s="1"/>
  <c r="U295" i="2"/>
  <c r="V295" i="2" s="1"/>
  <c r="V293" i="2" s="1"/>
  <c r="T304" i="2"/>
  <c r="T270" i="2"/>
  <c r="T265" i="2" s="1"/>
  <c r="U262" i="2"/>
  <c r="V262" i="2" s="1"/>
  <c r="U182" i="2"/>
  <c r="V182" i="2" s="1"/>
  <c r="T139" i="2"/>
  <c r="T119" i="2" s="1"/>
  <c r="U73" i="2"/>
  <c r="V73" i="2" s="1"/>
  <c r="T61" i="2"/>
  <c r="U32" i="2"/>
  <c r="V32" i="2" s="1"/>
  <c r="U103" i="2"/>
  <c r="V103" i="2" s="1"/>
  <c r="R144" i="2"/>
  <c r="R228" i="2"/>
  <c r="R175" i="2"/>
  <c r="R80" i="2"/>
  <c r="R239" i="2"/>
  <c r="R14" i="2"/>
  <c r="R41" i="2"/>
  <c r="R44" i="2"/>
  <c r="U40" i="2"/>
  <c r="V40" i="2" s="1"/>
  <c r="U39" i="2"/>
  <c r="V39" i="2" s="1"/>
  <c r="R39" i="2"/>
  <c r="R42" i="2"/>
  <c r="U48" i="2"/>
  <c r="V48" i="2" s="1"/>
  <c r="U47" i="2"/>
  <c r="V47" i="2" s="1"/>
  <c r="R303" i="2"/>
  <c r="R275" i="2"/>
  <c r="R271" i="2" s="1"/>
  <c r="R265" i="2"/>
  <c r="U235" i="2"/>
  <c r="V235" i="2" s="1"/>
  <c r="R214" i="2"/>
  <c r="R207" i="2"/>
  <c r="R206" i="2" s="1"/>
  <c r="U201" i="2"/>
  <c r="V201" i="2" s="1"/>
  <c r="R184" i="2"/>
  <c r="U173" i="2"/>
  <c r="V173" i="2" s="1"/>
  <c r="R178" i="2"/>
  <c r="R166" i="2"/>
  <c r="R162" i="2"/>
  <c r="R156" i="2"/>
  <c r="R147" i="2" s="1"/>
  <c r="U154" i="2"/>
  <c r="V154" i="2" s="1"/>
  <c r="U117" i="2"/>
  <c r="V117" i="2" s="1"/>
  <c r="R119" i="2"/>
  <c r="R110" i="2"/>
  <c r="R96" i="2"/>
  <c r="U83" i="2"/>
  <c r="V83" i="2" s="1"/>
  <c r="U75" i="2"/>
  <c r="V75" i="2" s="1"/>
  <c r="R66" i="2"/>
  <c r="U57" i="2"/>
  <c r="V57" i="2" s="1"/>
  <c r="R52" i="2"/>
  <c r="R18" i="2"/>
  <c r="T14" i="2"/>
  <c r="U35" i="2"/>
  <c r="V35" i="2" s="1"/>
  <c r="U27" i="2"/>
  <c r="V27" i="2" s="1"/>
  <c r="U28" i="2"/>
  <c r="V28" i="2" s="1"/>
  <c r="U20" i="2"/>
  <c r="V20" i="2" s="1"/>
  <c r="U31" i="2"/>
  <c r="V31" i="2" s="1"/>
  <c r="U23" i="2"/>
  <c r="V23" i="2" s="1"/>
  <c r="U34" i="2"/>
  <c r="V34" i="2" s="1"/>
  <c r="U26" i="2"/>
  <c r="V26" i="2" s="1"/>
  <c r="T38" i="2"/>
  <c r="U45" i="2"/>
  <c r="V45" i="2" s="1"/>
  <c r="U43" i="2"/>
  <c r="V43" i="2" s="1"/>
  <c r="U46" i="2"/>
  <c r="V46" i="2" s="1"/>
  <c r="U54" i="2"/>
  <c r="V54" i="2" s="1"/>
  <c r="U60" i="2"/>
  <c r="V60" i="2" s="1"/>
  <c r="U68" i="2"/>
  <c r="V68" i="2" s="1"/>
  <c r="U71" i="2"/>
  <c r="V71" i="2" s="1"/>
  <c r="U74" i="2"/>
  <c r="V74" i="2" s="1"/>
  <c r="T80" i="2"/>
  <c r="U84" i="2"/>
  <c r="V84" i="2" s="1"/>
  <c r="U82" i="2"/>
  <c r="V82" i="2" s="1"/>
  <c r="U98" i="2"/>
  <c r="V98" i="2" s="1"/>
  <c r="U104" i="2"/>
  <c r="V104" i="2" s="1"/>
  <c r="U112" i="2"/>
  <c r="V112" i="2" s="1"/>
  <c r="U118" i="2"/>
  <c r="V118" i="2" s="1"/>
  <c r="U136" i="2"/>
  <c r="V136" i="2" s="1"/>
  <c r="U128" i="2"/>
  <c r="V128" i="2" s="1"/>
  <c r="U121" i="2"/>
  <c r="V121" i="2" s="1"/>
  <c r="U132" i="2"/>
  <c r="V132" i="2" s="1"/>
  <c r="U124" i="2"/>
  <c r="V124" i="2" s="1"/>
  <c r="U135" i="2"/>
  <c r="V135" i="2" s="1"/>
  <c r="U127" i="2"/>
  <c r="V127" i="2" s="1"/>
  <c r="T147" i="2"/>
  <c r="U157" i="2"/>
  <c r="V157" i="2" s="1"/>
  <c r="U149" i="2"/>
  <c r="V149" i="2" s="1"/>
  <c r="U155" i="2"/>
  <c r="V155" i="2" s="1"/>
  <c r="U172" i="2"/>
  <c r="V172" i="2" s="1"/>
  <c r="U174" i="2"/>
  <c r="V174" i="2" s="1"/>
  <c r="T178" i="2"/>
  <c r="U180" i="2"/>
  <c r="V180" i="2" s="1"/>
  <c r="U204" i="2"/>
  <c r="V204" i="2" s="1"/>
  <c r="U196" i="2"/>
  <c r="V196" i="2" s="1"/>
  <c r="U200" i="2"/>
  <c r="V200" i="2" s="1"/>
  <c r="U192" i="2"/>
  <c r="V192" i="2" s="1"/>
  <c r="U220" i="2"/>
  <c r="V220" i="2" s="1"/>
  <c r="U219" i="2"/>
  <c r="V219" i="2" s="1"/>
  <c r="U222" i="2"/>
  <c r="V222" i="2" s="1"/>
  <c r="U230" i="2"/>
  <c r="V230" i="2" s="1"/>
  <c r="U236" i="2"/>
  <c r="V236" i="2" s="1"/>
  <c r="U264" i="2"/>
  <c r="V264" i="2" s="1"/>
  <c r="U256" i="2"/>
  <c r="V256" i="2" s="1"/>
  <c r="U248" i="2"/>
  <c r="V248" i="2" s="1"/>
  <c r="U257" i="2"/>
  <c r="V257" i="2" s="1"/>
  <c r="U249" i="2"/>
  <c r="V249" i="2" s="1"/>
  <c r="U241" i="2"/>
  <c r="V241" i="2" s="1"/>
  <c r="U263" i="2"/>
  <c r="V263" i="2" s="1"/>
  <c r="U255" i="2"/>
  <c r="V255" i="2" s="1"/>
  <c r="U247" i="2"/>
  <c r="V247" i="2" s="1"/>
  <c r="U267" i="2"/>
  <c r="V267" i="2" s="1"/>
  <c r="U277" i="2"/>
  <c r="V277" i="2" s="1"/>
  <c r="U284" i="2"/>
  <c r="V284" i="2" s="1"/>
  <c r="U298" i="2"/>
  <c r="V298" i="2" s="1"/>
  <c r="V296" i="2" s="1"/>
  <c r="U310" i="2"/>
  <c r="V310" i="2" s="1"/>
  <c r="U305" i="2"/>
  <c r="V305" i="2" s="1"/>
  <c r="U308" i="2"/>
  <c r="V308" i="2" s="1"/>
  <c r="U311" i="2"/>
  <c r="V311" i="2" s="1"/>
  <c r="T297" i="2"/>
  <c r="T294" i="2"/>
  <c r="T293" i="2" s="1"/>
  <c r="T283" i="2"/>
  <c r="T281" i="2"/>
  <c r="T280" i="2" s="1"/>
  <c r="T276" i="2"/>
  <c r="T272" i="2"/>
  <c r="T240" i="2"/>
  <c r="T238" i="2"/>
  <c r="T237" i="2" s="1"/>
  <c r="T224" i="2"/>
  <c r="T215" i="2"/>
  <c r="T214" i="2" s="1"/>
  <c r="V211" i="2"/>
  <c r="T213" i="2"/>
  <c r="T211" i="2" s="1"/>
  <c r="T208" i="2"/>
  <c r="T206" i="2" s="1"/>
  <c r="T185" i="2"/>
  <c r="T175" i="2"/>
  <c r="V162" i="2"/>
  <c r="T163" i="2"/>
  <c r="T162" i="2" s="1"/>
  <c r="V144" i="2"/>
  <c r="V140" i="2"/>
  <c r="T142" i="2"/>
  <c r="T140" i="2" s="1"/>
  <c r="T111" i="2"/>
  <c r="T109" i="2"/>
  <c r="T108" i="2"/>
  <c r="T97" i="2"/>
  <c r="T93" i="2"/>
  <c r="T91" i="2"/>
  <c r="T90" i="2"/>
  <c r="R87" i="2"/>
  <c r="V87" i="2"/>
  <c r="T88" i="2"/>
  <c r="T86" i="2"/>
  <c r="T85" i="2" s="1"/>
  <c r="T65" i="2"/>
  <c r="T63" i="2" s="1"/>
  <c r="T53" i="2"/>
  <c r="V49" i="2"/>
  <c r="T19" i="2"/>
  <c r="T18" i="2" s="1"/>
  <c r="T11" i="2"/>
  <c r="T10" i="2"/>
  <c r="T8" i="2" s="1"/>
  <c r="T7" i="2" s="1"/>
  <c r="R8" i="2"/>
  <c r="R7" i="2" s="1"/>
  <c r="R292" i="2"/>
  <c r="V224" i="2"/>
  <c r="H9" i="2"/>
  <c r="K21" i="2"/>
  <c r="M21" i="2"/>
  <c r="N21" i="2"/>
  <c r="O21" i="2" s="1"/>
  <c r="K22" i="2"/>
  <c r="M22" i="2"/>
  <c r="N22" i="2"/>
  <c r="O22" i="2" s="1"/>
  <c r="K23" i="2"/>
  <c r="M23" i="2"/>
  <c r="N23" i="2"/>
  <c r="O23" i="2" s="1"/>
  <c r="K24" i="2"/>
  <c r="M24" i="2"/>
  <c r="N24" i="2"/>
  <c r="O24" i="2" s="1"/>
  <c r="K25" i="2"/>
  <c r="M25" i="2"/>
  <c r="N25" i="2"/>
  <c r="O25" i="2" s="1"/>
  <c r="K26" i="2"/>
  <c r="M26" i="2"/>
  <c r="N26" i="2"/>
  <c r="O26" i="2" s="1"/>
  <c r="K27" i="2"/>
  <c r="M27" i="2"/>
  <c r="N27" i="2"/>
  <c r="O27" i="2" s="1"/>
  <c r="K28" i="2"/>
  <c r="M28" i="2"/>
  <c r="N28" i="2"/>
  <c r="O28" i="2" s="1"/>
  <c r="K29" i="2"/>
  <c r="M29" i="2"/>
  <c r="N29" i="2"/>
  <c r="O29" i="2" s="1"/>
  <c r="K30" i="2"/>
  <c r="M30" i="2"/>
  <c r="N30" i="2"/>
  <c r="O30" i="2" s="1"/>
  <c r="K31" i="2"/>
  <c r="M31" i="2"/>
  <c r="N31" i="2"/>
  <c r="O31" i="2" s="1"/>
  <c r="K32" i="2"/>
  <c r="M32" i="2"/>
  <c r="N32" i="2"/>
  <c r="O32" i="2" s="1"/>
  <c r="K33" i="2"/>
  <c r="M33" i="2"/>
  <c r="N33" i="2"/>
  <c r="O33" i="2" s="1"/>
  <c r="K34" i="2"/>
  <c r="M34" i="2"/>
  <c r="N34" i="2"/>
  <c r="O34" i="2" s="1"/>
  <c r="K35" i="2"/>
  <c r="M35" i="2"/>
  <c r="N35" i="2"/>
  <c r="O35" i="2" s="1"/>
  <c r="N20" i="2"/>
  <c r="O20" i="2" s="1"/>
  <c r="M20" i="2"/>
  <c r="K20" i="2"/>
  <c r="K41" i="2"/>
  <c r="M41" i="2"/>
  <c r="N41" i="2"/>
  <c r="O41" i="2" s="1"/>
  <c r="K42" i="2"/>
  <c r="M42" i="2"/>
  <c r="N42" i="2"/>
  <c r="O42" i="2" s="1"/>
  <c r="K43" i="2"/>
  <c r="M43" i="2"/>
  <c r="N43" i="2"/>
  <c r="O43" i="2" s="1"/>
  <c r="K44" i="2"/>
  <c r="M44" i="2"/>
  <c r="N44" i="2"/>
  <c r="O44" i="2" s="1"/>
  <c r="K45" i="2"/>
  <c r="M45" i="2"/>
  <c r="N45" i="2"/>
  <c r="O45" i="2" s="1"/>
  <c r="K46" i="2"/>
  <c r="M46" i="2"/>
  <c r="N46" i="2"/>
  <c r="O46" i="2" s="1"/>
  <c r="K47" i="2"/>
  <c r="M47" i="2"/>
  <c r="N47" i="2"/>
  <c r="O47" i="2" s="1"/>
  <c r="K48" i="2"/>
  <c r="M48" i="2"/>
  <c r="N48" i="2"/>
  <c r="O48" i="2" s="1"/>
  <c r="N40" i="2"/>
  <c r="O40" i="2" s="1"/>
  <c r="M40" i="2"/>
  <c r="K40" i="2"/>
  <c r="K55" i="2"/>
  <c r="M55" i="2"/>
  <c r="N55" i="2"/>
  <c r="O55" i="2" s="1"/>
  <c r="K56" i="2"/>
  <c r="M56" i="2"/>
  <c r="N56" i="2"/>
  <c r="O56" i="2" s="1"/>
  <c r="K57" i="2"/>
  <c r="M57" i="2"/>
  <c r="N57" i="2"/>
  <c r="O57" i="2" s="1"/>
  <c r="K58" i="2"/>
  <c r="M58" i="2"/>
  <c r="N58" i="2"/>
  <c r="O58" i="2" s="1"/>
  <c r="K59" i="2"/>
  <c r="M59" i="2"/>
  <c r="N59" i="2"/>
  <c r="O59" i="2" s="1"/>
  <c r="K60" i="2"/>
  <c r="M60" i="2"/>
  <c r="N60" i="2"/>
  <c r="O60" i="2" s="1"/>
  <c r="K61" i="2"/>
  <c r="M61" i="2"/>
  <c r="N61" i="2"/>
  <c r="O61" i="2" s="1"/>
  <c r="N54" i="2"/>
  <c r="O54" i="2" s="1"/>
  <c r="M54" i="2"/>
  <c r="K54" i="2"/>
  <c r="M66" i="2"/>
  <c r="U66" i="2" s="1"/>
  <c r="N66" i="2"/>
  <c r="K67" i="2"/>
  <c r="M67" i="2"/>
  <c r="N67" i="2"/>
  <c r="O67" i="2" s="1"/>
  <c r="K68" i="2"/>
  <c r="M68" i="2"/>
  <c r="N68" i="2"/>
  <c r="O68" i="2" s="1"/>
  <c r="K69" i="2"/>
  <c r="M69" i="2"/>
  <c r="N69" i="2"/>
  <c r="O69" i="2" s="1"/>
  <c r="K70" i="2"/>
  <c r="M70" i="2"/>
  <c r="N70" i="2"/>
  <c r="O70" i="2" s="1"/>
  <c r="K71" i="2"/>
  <c r="M71" i="2"/>
  <c r="N71" i="2"/>
  <c r="O71" i="2" s="1"/>
  <c r="K72" i="2"/>
  <c r="M72" i="2"/>
  <c r="N72" i="2"/>
  <c r="O72" i="2" s="1"/>
  <c r="K73" i="2"/>
  <c r="M73" i="2"/>
  <c r="N73" i="2"/>
  <c r="O73" i="2" s="1"/>
  <c r="K74" i="2"/>
  <c r="M74" i="2"/>
  <c r="N74" i="2"/>
  <c r="O74" i="2" s="1"/>
  <c r="K75" i="2"/>
  <c r="M75" i="2"/>
  <c r="N75" i="2"/>
  <c r="O75" i="2" s="1"/>
  <c r="K76" i="2"/>
  <c r="M76" i="2"/>
  <c r="N76" i="2"/>
  <c r="O76" i="2" s="1"/>
  <c r="K77" i="2"/>
  <c r="M77" i="2"/>
  <c r="N77" i="2"/>
  <c r="O77" i="2" s="1"/>
  <c r="N65" i="2"/>
  <c r="O65" i="2" s="1"/>
  <c r="M65" i="2"/>
  <c r="K65" i="2"/>
  <c r="K99" i="2"/>
  <c r="M99" i="2"/>
  <c r="N99" i="2"/>
  <c r="O99" i="2" s="1"/>
  <c r="K100" i="2"/>
  <c r="M100" i="2"/>
  <c r="N100" i="2"/>
  <c r="O100" i="2" s="1"/>
  <c r="K101" i="2"/>
  <c r="M101" i="2"/>
  <c r="N101" i="2"/>
  <c r="O101" i="2" s="1"/>
  <c r="K102" i="2"/>
  <c r="M102" i="2"/>
  <c r="N102" i="2"/>
  <c r="O102" i="2" s="1"/>
  <c r="K103" i="2"/>
  <c r="M103" i="2"/>
  <c r="N103" i="2"/>
  <c r="O103" i="2" s="1"/>
  <c r="K104" i="2"/>
  <c r="M104" i="2"/>
  <c r="N104" i="2"/>
  <c r="O104" i="2" s="1"/>
  <c r="K105" i="2"/>
  <c r="M105" i="2"/>
  <c r="N105" i="2"/>
  <c r="O105" i="2" s="1"/>
  <c r="N98" i="2"/>
  <c r="O98" i="2" s="1"/>
  <c r="M98" i="2"/>
  <c r="K98" i="2"/>
  <c r="N118" i="2"/>
  <c r="O118" i="2" s="1"/>
  <c r="M118" i="2"/>
  <c r="K118" i="2"/>
  <c r="K113" i="2"/>
  <c r="M113" i="2"/>
  <c r="N113" i="2"/>
  <c r="O113" i="2" s="1"/>
  <c r="K114" i="2"/>
  <c r="M114" i="2"/>
  <c r="N114" i="2"/>
  <c r="O114" i="2" s="1"/>
  <c r="K115" i="2"/>
  <c r="M115" i="2"/>
  <c r="N115" i="2"/>
  <c r="O115" i="2" s="1"/>
  <c r="K116" i="2"/>
  <c r="M116" i="2"/>
  <c r="N116" i="2"/>
  <c r="O116" i="2" s="1"/>
  <c r="K117" i="2"/>
  <c r="M117" i="2"/>
  <c r="N117" i="2"/>
  <c r="O117" i="2" s="1"/>
  <c r="N112" i="2"/>
  <c r="O112" i="2" s="1"/>
  <c r="M112" i="2"/>
  <c r="K112" i="2"/>
  <c r="K122" i="2"/>
  <c r="M122" i="2"/>
  <c r="N122" i="2"/>
  <c r="O122" i="2" s="1"/>
  <c r="K123" i="2"/>
  <c r="M123" i="2"/>
  <c r="N123" i="2"/>
  <c r="O123" i="2" s="1"/>
  <c r="K124" i="2"/>
  <c r="M124" i="2"/>
  <c r="N124" i="2"/>
  <c r="O124" i="2" s="1"/>
  <c r="K125" i="2"/>
  <c r="M125" i="2"/>
  <c r="N125" i="2"/>
  <c r="O125" i="2" s="1"/>
  <c r="K126" i="2"/>
  <c r="M126" i="2"/>
  <c r="N126" i="2"/>
  <c r="O126" i="2" s="1"/>
  <c r="K127" i="2"/>
  <c r="M127" i="2"/>
  <c r="N127" i="2"/>
  <c r="O127" i="2" s="1"/>
  <c r="K128" i="2"/>
  <c r="M128" i="2"/>
  <c r="N128" i="2"/>
  <c r="O128" i="2" s="1"/>
  <c r="K129" i="2"/>
  <c r="M129" i="2"/>
  <c r="N129" i="2"/>
  <c r="O129" i="2" s="1"/>
  <c r="K130" i="2"/>
  <c r="M130" i="2"/>
  <c r="N130" i="2"/>
  <c r="O130" i="2" s="1"/>
  <c r="K131" i="2"/>
  <c r="M131" i="2"/>
  <c r="N131" i="2"/>
  <c r="O131" i="2" s="1"/>
  <c r="K132" i="2"/>
  <c r="M132" i="2"/>
  <c r="N132" i="2"/>
  <c r="O132" i="2" s="1"/>
  <c r="K133" i="2"/>
  <c r="M133" i="2"/>
  <c r="N133" i="2"/>
  <c r="O133" i="2" s="1"/>
  <c r="K134" i="2"/>
  <c r="M134" i="2"/>
  <c r="N134" i="2"/>
  <c r="O134" i="2" s="1"/>
  <c r="K135" i="2"/>
  <c r="M135" i="2"/>
  <c r="N135" i="2"/>
  <c r="O135" i="2" s="1"/>
  <c r="K136" i="2"/>
  <c r="M136" i="2"/>
  <c r="N136" i="2"/>
  <c r="O136" i="2" s="1"/>
  <c r="K137" i="2"/>
  <c r="M137" i="2"/>
  <c r="N137" i="2"/>
  <c r="O137" i="2" s="1"/>
  <c r="K138" i="2"/>
  <c r="M138" i="2"/>
  <c r="N138" i="2"/>
  <c r="O138" i="2" s="1"/>
  <c r="K139" i="2"/>
  <c r="M139" i="2"/>
  <c r="N139" i="2"/>
  <c r="O139" i="2" s="1"/>
  <c r="N121" i="2"/>
  <c r="O121" i="2" s="1"/>
  <c r="M121" i="2"/>
  <c r="K121" i="2"/>
  <c r="K150" i="2"/>
  <c r="M150" i="2"/>
  <c r="N150" i="2"/>
  <c r="O150" i="2" s="1"/>
  <c r="K151" i="2"/>
  <c r="M151" i="2"/>
  <c r="N151" i="2"/>
  <c r="O151" i="2" s="1"/>
  <c r="K152" i="2"/>
  <c r="M152" i="2"/>
  <c r="N152" i="2"/>
  <c r="O152" i="2" s="1"/>
  <c r="K153" i="2"/>
  <c r="M153" i="2"/>
  <c r="N153" i="2"/>
  <c r="O153" i="2" s="1"/>
  <c r="K154" i="2"/>
  <c r="M154" i="2"/>
  <c r="N154" i="2"/>
  <c r="O154" i="2" s="1"/>
  <c r="K155" i="2"/>
  <c r="M155" i="2"/>
  <c r="N155" i="2"/>
  <c r="O155" i="2" s="1"/>
  <c r="K156" i="2"/>
  <c r="M156" i="2"/>
  <c r="N156" i="2"/>
  <c r="O156" i="2" s="1"/>
  <c r="K157" i="2"/>
  <c r="M157" i="2"/>
  <c r="N157" i="2"/>
  <c r="O157" i="2" s="1"/>
  <c r="N149" i="2"/>
  <c r="O149" i="2" s="1"/>
  <c r="M149" i="2"/>
  <c r="K149" i="2"/>
  <c r="K169" i="2"/>
  <c r="M169" i="2"/>
  <c r="N169" i="2"/>
  <c r="O169" i="2" s="1"/>
  <c r="K170" i="2"/>
  <c r="M170" i="2"/>
  <c r="N170" i="2"/>
  <c r="O170" i="2" s="1"/>
  <c r="K171" i="2"/>
  <c r="M171" i="2"/>
  <c r="N171" i="2"/>
  <c r="O171" i="2" s="1"/>
  <c r="K172" i="2"/>
  <c r="M172" i="2"/>
  <c r="N172" i="2"/>
  <c r="O172" i="2" s="1"/>
  <c r="K173" i="2"/>
  <c r="M173" i="2"/>
  <c r="N173" i="2"/>
  <c r="O173" i="2" s="1"/>
  <c r="K174" i="2"/>
  <c r="M174" i="2"/>
  <c r="N174" i="2"/>
  <c r="O174" i="2" s="1"/>
  <c r="N168" i="2"/>
  <c r="O168" i="2" s="1"/>
  <c r="M168" i="2"/>
  <c r="K168" i="2"/>
  <c r="K181" i="2"/>
  <c r="M181" i="2"/>
  <c r="N181" i="2"/>
  <c r="O181" i="2" s="1"/>
  <c r="K182" i="2"/>
  <c r="M182" i="2"/>
  <c r="N182" i="2"/>
  <c r="O182" i="2" s="1"/>
  <c r="K183" i="2"/>
  <c r="M183" i="2"/>
  <c r="N183" i="2"/>
  <c r="O183" i="2" s="1"/>
  <c r="N180" i="2"/>
  <c r="O180" i="2" s="1"/>
  <c r="M180" i="2"/>
  <c r="K180" i="2"/>
  <c r="K187" i="2"/>
  <c r="M187" i="2"/>
  <c r="N187" i="2"/>
  <c r="O187" i="2" s="1"/>
  <c r="K188" i="2"/>
  <c r="M188" i="2"/>
  <c r="N188" i="2"/>
  <c r="O188" i="2" s="1"/>
  <c r="K189" i="2"/>
  <c r="M189" i="2"/>
  <c r="N189" i="2"/>
  <c r="O189" i="2" s="1"/>
  <c r="K190" i="2"/>
  <c r="M190" i="2"/>
  <c r="N190" i="2"/>
  <c r="O190" i="2" s="1"/>
  <c r="K191" i="2"/>
  <c r="M191" i="2"/>
  <c r="N191" i="2"/>
  <c r="O191" i="2" s="1"/>
  <c r="K192" i="2"/>
  <c r="M192" i="2"/>
  <c r="N192" i="2"/>
  <c r="O192" i="2" s="1"/>
  <c r="K193" i="2"/>
  <c r="M193" i="2"/>
  <c r="N193" i="2"/>
  <c r="O193" i="2" s="1"/>
  <c r="K194" i="2"/>
  <c r="M194" i="2"/>
  <c r="N194" i="2"/>
  <c r="O194" i="2" s="1"/>
  <c r="K195" i="2"/>
  <c r="M195" i="2"/>
  <c r="N195" i="2"/>
  <c r="O195" i="2" s="1"/>
  <c r="K196" i="2"/>
  <c r="M196" i="2"/>
  <c r="N196" i="2"/>
  <c r="O196" i="2"/>
  <c r="K197" i="2"/>
  <c r="M197" i="2"/>
  <c r="N197" i="2"/>
  <c r="O197" i="2" s="1"/>
  <c r="K198" i="2"/>
  <c r="M198" i="2"/>
  <c r="N198" i="2"/>
  <c r="O198" i="2" s="1"/>
  <c r="K199" i="2"/>
  <c r="M199" i="2"/>
  <c r="N199" i="2"/>
  <c r="O199" i="2" s="1"/>
  <c r="K200" i="2"/>
  <c r="M200" i="2"/>
  <c r="N200" i="2"/>
  <c r="O200" i="2" s="1"/>
  <c r="K201" i="2"/>
  <c r="M201" i="2"/>
  <c r="N201" i="2"/>
  <c r="O201" i="2" s="1"/>
  <c r="K202" i="2"/>
  <c r="M202" i="2"/>
  <c r="N202" i="2"/>
  <c r="O202" i="2" s="1"/>
  <c r="K203" i="2"/>
  <c r="M203" i="2"/>
  <c r="N203" i="2"/>
  <c r="O203" i="2" s="1"/>
  <c r="K204" i="2"/>
  <c r="M204" i="2"/>
  <c r="N204" i="2"/>
  <c r="O204" i="2" s="1"/>
  <c r="K205" i="2"/>
  <c r="M205" i="2"/>
  <c r="N205" i="2"/>
  <c r="O205" i="2" s="1"/>
  <c r="N186" i="2"/>
  <c r="O186" i="2" s="1"/>
  <c r="M186" i="2"/>
  <c r="K186" i="2"/>
  <c r="K217" i="2"/>
  <c r="M217" i="2"/>
  <c r="N217" i="2"/>
  <c r="O217" i="2" s="1"/>
  <c r="K218" i="2"/>
  <c r="M218" i="2"/>
  <c r="N218" i="2"/>
  <c r="O218" i="2" s="1"/>
  <c r="K219" i="2"/>
  <c r="M219" i="2"/>
  <c r="N219" i="2"/>
  <c r="O219" i="2" s="1"/>
  <c r="K220" i="2"/>
  <c r="M220" i="2"/>
  <c r="N220" i="2"/>
  <c r="O220" i="2" s="1"/>
  <c r="K221" i="2"/>
  <c r="M221" i="2"/>
  <c r="N221" i="2"/>
  <c r="O221" i="2" s="1"/>
  <c r="K222" i="2"/>
  <c r="M222" i="2"/>
  <c r="N222" i="2"/>
  <c r="O222" i="2" s="1"/>
  <c r="K223" i="2"/>
  <c r="M223" i="2"/>
  <c r="N223" i="2"/>
  <c r="O223" i="2" s="1"/>
  <c r="N216" i="2"/>
  <c r="O216" i="2" s="1"/>
  <c r="M216" i="2"/>
  <c r="K216" i="2"/>
  <c r="K231" i="2"/>
  <c r="M231" i="2"/>
  <c r="N231" i="2"/>
  <c r="O231" i="2" s="1"/>
  <c r="K232" i="2"/>
  <c r="M232" i="2"/>
  <c r="N232" i="2"/>
  <c r="O232" i="2" s="1"/>
  <c r="K233" i="2"/>
  <c r="M233" i="2"/>
  <c r="N233" i="2"/>
  <c r="O233" i="2" s="1"/>
  <c r="K234" i="2"/>
  <c r="M234" i="2"/>
  <c r="N234" i="2"/>
  <c r="O234" i="2" s="1"/>
  <c r="K235" i="2"/>
  <c r="M235" i="2"/>
  <c r="N235" i="2"/>
  <c r="O235" i="2" s="1"/>
  <c r="K236" i="2"/>
  <c r="M236" i="2"/>
  <c r="N236" i="2"/>
  <c r="O236" i="2" s="1"/>
  <c r="N230" i="2"/>
  <c r="O230" i="2" s="1"/>
  <c r="M230" i="2"/>
  <c r="K230" i="2"/>
  <c r="K242" i="2"/>
  <c r="M242" i="2"/>
  <c r="N242" i="2"/>
  <c r="O242" i="2" s="1"/>
  <c r="K243" i="2"/>
  <c r="M243" i="2"/>
  <c r="N243" i="2"/>
  <c r="O243" i="2" s="1"/>
  <c r="K244" i="2"/>
  <c r="M244" i="2"/>
  <c r="N244" i="2"/>
  <c r="O244" i="2" s="1"/>
  <c r="K245" i="2"/>
  <c r="M245" i="2"/>
  <c r="N245" i="2"/>
  <c r="O245" i="2" s="1"/>
  <c r="K246" i="2"/>
  <c r="M246" i="2"/>
  <c r="N246" i="2"/>
  <c r="O246" i="2" s="1"/>
  <c r="K247" i="2"/>
  <c r="M247" i="2"/>
  <c r="N247" i="2"/>
  <c r="O247" i="2" s="1"/>
  <c r="K248" i="2"/>
  <c r="M248" i="2"/>
  <c r="N248" i="2"/>
  <c r="O248" i="2" s="1"/>
  <c r="K249" i="2"/>
  <c r="M249" i="2"/>
  <c r="N249" i="2"/>
  <c r="O249" i="2" s="1"/>
  <c r="K250" i="2"/>
  <c r="M250" i="2"/>
  <c r="N250" i="2"/>
  <c r="O250" i="2" s="1"/>
  <c r="K251" i="2"/>
  <c r="M251" i="2"/>
  <c r="N251" i="2"/>
  <c r="O251" i="2" s="1"/>
  <c r="K252" i="2"/>
  <c r="M252" i="2"/>
  <c r="N252" i="2"/>
  <c r="O252" i="2" s="1"/>
  <c r="K253" i="2"/>
  <c r="M253" i="2"/>
  <c r="N253" i="2"/>
  <c r="O253" i="2" s="1"/>
  <c r="K254" i="2"/>
  <c r="M254" i="2"/>
  <c r="N254" i="2"/>
  <c r="O254" i="2" s="1"/>
  <c r="K255" i="2"/>
  <c r="M255" i="2"/>
  <c r="N255" i="2"/>
  <c r="O255" i="2" s="1"/>
  <c r="K256" i="2"/>
  <c r="M256" i="2"/>
  <c r="N256" i="2"/>
  <c r="O256" i="2" s="1"/>
  <c r="K257" i="2"/>
  <c r="M257" i="2"/>
  <c r="N257" i="2"/>
  <c r="O257" i="2" s="1"/>
  <c r="K258" i="2"/>
  <c r="M258" i="2"/>
  <c r="N258" i="2"/>
  <c r="O258" i="2" s="1"/>
  <c r="K259" i="2"/>
  <c r="M259" i="2"/>
  <c r="N259" i="2"/>
  <c r="O259" i="2" s="1"/>
  <c r="K260" i="2"/>
  <c r="M260" i="2"/>
  <c r="N260" i="2"/>
  <c r="O260" i="2" s="1"/>
  <c r="K261" i="2"/>
  <c r="M261" i="2"/>
  <c r="N261" i="2"/>
  <c r="O261" i="2" s="1"/>
  <c r="K262" i="2"/>
  <c r="M262" i="2"/>
  <c r="N262" i="2"/>
  <c r="O262" i="2" s="1"/>
  <c r="K263" i="2"/>
  <c r="M263" i="2"/>
  <c r="N263" i="2"/>
  <c r="O263" i="2" s="1"/>
  <c r="K264" i="2"/>
  <c r="M264" i="2"/>
  <c r="N264" i="2"/>
  <c r="O264" i="2" s="1"/>
  <c r="N241" i="2"/>
  <c r="O241" i="2" s="1"/>
  <c r="M241" i="2"/>
  <c r="K241" i="2"/>
  <c r="K268" i="2"/>
  <c r="M268" i="2"/>
  <c r="N268" i="2"/>
  <c r="O268" i="2" s="1"/>
  <c r="K269" i="2"/>
  <c r="M269" i="2"/>
  <c r="N269" i="2"/>
  <c r="O269" i="2" s="1"/>
  <c r="K270" i="2"/>
  <c r="M270" i="2"/>
  <c r="N270" i="2"/>
  <c r="O270" i="2" s="1"/>
  <c r="N267" i="2"/>
  <c r="O267" i="2" s="1"/>
  <c r="M267" i="2"/>
  <c r="K267" i="2"/>
  <c r="K273" i="2"/>
  <c r="K274" i="2"/>
  <c r="K276" i="2"/>
  <c r="K285" i="2"/>
  <c r="M285" i="2"/>
  <c r="N285" i="2"/>
  <c r="O285" i="2" s="1"/>
  <c r="K286" i="2"/>
  <c r="M286" i="2"/>
  <c r="N286" i="2"/>
  <c r="O286" i="2" s="1"/>
  <c r="K287" i="2"/>
  <c r="M287" i="2"/>
  <c r="N287" i="2"/>
  <c r="O287" i="2" s="1"/>
  <c r="K288" i="2"/>
  <c r="M288" i="2"/>
  <c r="N288" i="2"/>
  <c r="O288" i="2" s="1"/>
  <c r="K289" i="2"/>
  <c r="M289" i="2"/>
  <c r="N289" i="2"/>
  <c r="O289" i="2" s="1"/>
  <c r="K278" i="2"/>
  <c r="M278" i="2"/>
  <c r="N278" i="2"/>
  <c r="O278" i="2" s="1"/>
  <c r="K279" i="2"/>
  <c r="M279" i="2"/>
  <c r="N279" i="2"/>
  <c r="O279" i="2" s="1"/>
  <c r="N284" i="2"/>
  <c r="O284" i="2" s="1"/>
  <c r="M284" i="2"/>
  <c r="K284" i="2"/>
  <c r="N277" i="2"/>
  <c r="O277" i="2" s="1"/>
  <c r="M277" i="2"/>
  <c r="K277" i="2"/>
  <c r="K299" i="2"/>
  <c r="M299" i="2"/>
  <c r="N299" i="2"/>
  <c r="O299" i="2" s="1"/>
  <c r="K300" i="2"/>
  <c r="M300" i="2"/>
  <c r="N300" i="2"/>
  <c r="O300" i="2" s="1"/>
  <c r="N298" i="2"/>
  <c r="O298" i="2" s="1"/>
  <c r="M298" i="2"/>
  <c r="K298" i="2"/>
  <c r="K306" i="2"/>
  <c r="M306" i="2"/>
  <c r="N306" i="2"/>
  <c r="O306" i="2" s="1"/>
  <c r="K307" i="2"/>
  <c r="M307" i="2"/>
  <c r="N307" i="2"/>
  <c r="O307" i="2" s="1"/>
  <c r="K308" i="2"/>
  <c r="M308" i="2"/>
  <c r="N308" i="2"/>
  <c r="O308" i="2" s="1"/>
  <c r="K309" i="2"/>
  <c r="M309" i="2"/>
  <c r="N309" i="2"/>
  <c r="O309" i="2" s="1"/>
  <c r="K310" i="2"/>
  <c r="M310" i="2"/>
  <c r="N310" i="2"/>
  <c r="O310" i="2" s="1"/>
  <c r="K311" i="2"/>
  <c r="M311" i="2"/>
  <c r="N311" i="2"/>
  <c r="O311" i="2" s="1"/>
  <c r="K312" i="2"/>
  <c r="M312" i="2"/>
  <c r="N312" i="2"/>
  <c r="O312" i="2" s="1"/>
  <c r="N305" i="2"/>
  <c r="O305" i="2" s="1"/>
  <c r="M305" i="2"/>
  <c r="K305" i="2"/>
  <c r="N314" i="2"/>
  <c r="O314" i="2" s="1"/>
  <c r="O313" i="2" s="1"/>
  <c r="M314" i="2"/>
  <c r="M313" i="2" s="1"/>
  <c r="K314" i="2"/>
  <c r="K313" i="2" s="1"/>
  <c r="N304" i="2"/>
  <c r="O304" i="2" s="1"/>
  <c r="M304" i="2"/>
  <c r="K304" i="2"/>
  <c r="N302" i="2"/>
  <c r="O302" i="2" s="1"/>
  <c r="O301" i="2" s="1"/>
  <c r="M302" i="2"/>
  <c r="M301" i="2" s="1"/>
  <c r="K302" i="2"/>
  <c r="K301" i="2" s="1"/>
  <c r="N297" i="2"/>
  <c r="O297" i="2" s="1"/>
  <c r="M297" i="2"/>
  <c r="K297" i="2"/>
  <c r="N295" i="2"/>
  <c r="O295" i="2" s="1"/>
  <c r="M295" i="2"/>
  <c r="K295" i="2"/>
  <c r="N294" i="2"/>
  <c r="O294" i="2" s="1"/>
  <c r="M294" i="2"/>
  <c r="K294" i="2"/>
  <c r="K293" i="2" s="1"/>
  <c r="N291" i="2"/>
  <c r="O291" i="2" s="1"/>
  <c r="O290" i="2" s="1"/>
  <c r="M291" i="2"/>
  <c r="M290" i="2" s="1"/>
  <c r="K291" i="2"/>
  <c r="K290" i="2" s="1"/>
  <c r="N283" i="2"/>
  <c r="O283" i="2" s="1"/>
  <c r="M283" i="2"/>
  <c r="K283" i="2"/>
  <c r="N281" i="2"/>
  <c r="O281" i="2" s="1"/>
  <c r="O280" i="2" s="1"/>
  <c r="M281" i="2"/>
  <c r="M280" i="2" s="1"/>
  <c r="K281" i="2"/>
  <c r="K280" i="2" s="1"/>
  <c r="N276" i="2"/>
  <c r="O276" i="2" s="1"/>
  <c r="M276" i="2"/>
  <c r="N274" i="2"/>
  <c r="O274" i="2" s="1"/>
  <c r="M274" i="2"/>
  <c r="N273" i="2"/>
  <c r="O273" i="2" s="1"/>
  <c r="M273" i="2"/>
  <c r="N266" i="2"/>
  <c r="O266" i="2" s="1"/>
  <c r="M266" i="2"/>
  <c r="K266" i="2"/>
  <c r="N240" i="2"/>
  <c r="O240" i="2" s="1"/>
  <c r="M240" i="2"/>
  <c r="K240" i="2"/>
  <c r="N238" i="2"/>
  <c r="O238" i="2" s="1"/>
  <c r="O237" i="2" s="1"/>
  <c r="M238" i="2"/>
  <c r="M237" i="2" s="1"/>
  <c r="K238" i="2"/>
  <c r="K237" i="2" s="1"/>
  <c r="N229" i="2"/>
  <c r="O229" i="2" s="1"/>
  <c r="M229" i="2"/>
  <c r="K229" i="2"/>
  <c r="N227" i="2"/>
  <c r="O227" i="2" s="1"/>
  <c r="M227" i="2"/>
  <c r="K227" i="2"/>
  <c r="N226" i="2"/>
  <c r="O226" i="2" s="1"/>
  <c r="M226" i="2"/>
  <c r="K226" i="2"/>
  <c r="N225" i="2"/>
  <c r="O225" i="2" s="1"/>
  <c r="M225" i="2"/>
  <c r="K225" i="2"/>
  <c r="N215" i="2"/>
  <c r="O215" i="2" s="1"/>
  <c r="M215" i="2"/>
  <c r="K215" i="2"/>
  <c r="N213" i="2"/>
  <c r="O213" i="2" s="1"/>
  <c r="M213" i="2"/>
  <c r="K213" i="2"/>
  <c r="N212" i="2"/>
  <c r="O212" i="2" s="1"/>
  <c r="M212" i="2"/>
  <c r="K212" i="2"/>
  <c r="N209" i="2"/>
  <c r="O209" i="2" s="1"/>
  <c r="M209" i="2"/>
  <c r="K209" i="2"/>
  <c r="N208" i="2"/>
  <c r="O208" i="2" s="1"/>
  <c r="M208" i="2"/>
  <c r="K208" i="2"/>
  <c r="N207" i="2"/>
  <c r="O207" i="2" s="1"/>
  <c r="M207" i="2"/>
  <c r="K207" i="2"/>
  <c r="N185" i="2"/>
  <c r="O185" i="2" s="1"/>
  <c r="M185" i="2"/>
  <c r="K185" i="2"/>
  <c r="N179" i="2"/>
  <c r="O179" i="2" s="1"/>
  <c r="M179" i="2"/>
  <c r="K179" i="2"/>
  <c r="N177" i="2"/>
  <c r="O177" i="2" s="1"/>
  <c r="M177" i="2"/>
  <c r="K177" i="2"/>
  <c r="N176" i="2"/>
  <c r="O176" i="2" s="1"/>
  <c r="O175" i="2" s="1"/>
  <c r="M176" i="2"/>
  <c r="K176" i="2"/>
  <c r="N167" i="2"/>
  <c r="O167" i="2" s="1"/>
  <c r="M167" i="2"/>
  <c r="K167" i="2"/>
  <c r="N165" i="2"/>
  <c r="O165" i="2" s="1"/>
  <c r="M165" i="2"/>
  <c r="K165" i="2"/>
  <c r="N164" i="2"/>
  <c r="O164" i="2" s="1"/>
  <c r="M164" i="2"/>
  <c r="K164" i="2"/>
  <c r="N163" i="2"/>
  <c r="O163" i="2" s="1"/>
  <c r="M163" i="2"/>
  <c r="K163" i="2"/>
  <c r="N161" i="2"/>
  <c r="O161" i="2" s="1"/>
  <c r="O160" i="2" s="1"/>
  <c r="M161" i="2"/>
  <c r="M160" i="2" s="1"/>
  <c r="K161" i="2"/>
  <c r="K160" i="2" s="1"/>
  <c r="N159" i="2"/>
  <c r="O159" i="2" s="1"/>
  <c r="O158" i="2" s="1"/>
  <c r="M159" i="2"/>
  <c r="M158" i="2" s="1"/>
  <c r="K159" i="2"/>
  <c r="K158" i="2" s="1"/>
  <c r="N148" i="2"/>
  <c r="O148" i="2" s="1"/>
  <c r="M148" i="2"/>
  <c r="K148" i="2"/>
  <c r="N146" i="2"/>
  <c r="O146" i="2" s="1"/>
  <c r="M146" i="2"/>
  <c r="K146" i="2"/>
  <c r="N145" i="2"/>
  <c r="O145" i="2" s="1"/>
  <c r="M145" i="2"/>
  <c r="K145" i="2"/>
  <c r="N142" i="2"/>
  <c r="O142" i="2" s="1"/>
  <c r="M142" i="2"/>
  <c r="K142" i="2"/>
  <c r="N141" i="2"/>
  <c r="O141" i="2" s="1"/>
  <c r="M141" i="2"/>
  <c r="K141" i="2"/>
  <c r="N120" i="2"/>
  <c r="O120" i="2" s="1"/>
  <c r="M120" i="2"/>
  <c r="K120" i="2"/>
  <c r="N111" i="2"/>
  <c r="O111" i="2" s="1"/>
  <c r="M111" i="2"/>
  <c r="K111" i="2"/>
  <c r="N109" i="2"/>
  <c r="O109" i="2" s="1"/>
  <c r="M109" i="2"/>
  <c r="K109" i="2"/>
  <c r="N108" i="2"/>
  <c r="O108" i="2" s="1"/>
  <c r="M108" i="2"/>
  <c r="K108" i="2"/>
  <c r="N107" i="2"/>
  <c r="O107" i="2" s="1"/>
  <c r="M107" i="2"/>
  <c r="K107" i="2"/>
  <c r="N97" i="2"/>
  <c r="O97" i="2" s="1"/>
  <c r="M97" i="2"/>
  <c r="K97" i="2"/>
  <c r="N95" i="2"/>
  <c r="O95" i="2" s="1"/>
  <c r="M95" i="2"/>
  <c r="K95" i="2"/>
  <c r="N94" i="2"/>
  <c r="O94" i="2" s="1"/>
  <c r="M94" i="2"/>
  <c r="K94" i="2"/>
  <c r="N91" i="2"/>
  <c r="O91" i="2" s="1"/>
  <c r="M91" i="2"/>
  <c r="K91" i="2"/>
  <c r="N90" i="2"/>
  <c r="O90" i="2" s="1"/>
  <c r="M90" i="2"/>
  <c r="K90" i="2"/>
  <c r="N89" i="2"/>
  <c r="O89" i="2" s="1"/>
  <c r="M89" i="2"/>
  <c r="K89" i="2"/>
  <c r="N88" i="2"/>
  <c r="O88" i="2" s="1"/>
  <c r="M88" i="2"/>
  <c r="K88" i="2"/>
  <c r="N86" i="2"/>
  <c r="O86" i="2" s="1"/>
  <c r="O85" i="2" s="1"/>
  <c r="M86" i="2"/>
  <c r="M85" i="2" s="1"/>
  <c r="K86" i="2"/>
  <c r="K85" i="2" s="1"/>
  <c r="N84" i="2"/>
  <c r="O84" i="2" s="1"/>
  <c r="M84" i="2"/>
  <c r="K84" i="2"/>
  <c r="N83" i="2"/>
  <c r="O83" i="2" s="1"/>
  <c r="M83" i="2"/>
  <c r="K83" i="2"/>
  <c r="N82" i="2"/>
  <c r="O82" i="2" s="1"/>
  <c r="M82" i="2"/>
  <c r="K82" i="2"/>
  <c r="N81" i="2"/>
  <c r="O81" i="2" s="1"/>
  <c r="M81" i="2"/>
  <c r="K81" i="2"/>
  <c r="N79" i="2"/>
  <c r="O79" i="2" s="1"/>
  <c r="O78" i="2" s="1"/>
  <c r="M79" i="2"/>
  <c r="M78" i="2" s="1"/>
  <c r="K79" i="2"/>
  <c r="K78" i="2" s="1"/>
  <c r="N64" i="2"/>
  <c r="O64" i="2" s="1"/>
  <c r="M64" i="2"/>
  <c r="K64" i="2"/>
  <c r="K63" i="2" s="1"/>
  <c r="N53" i="2"/>
  <c r="O53" i="2" s="1"/>
  <c r="M53" i="2"/>
  <c r="K53" i="2"/>
  <c r="N51" i="2"/>
  <c r="O51" i="2" s="1"/>
  <c r="M51" i="2"/>
  <c r="K51" i="2"/>
  <c r="N50" i="2"/>
  <c r="O50" i="2" s="1"/>
  <c r="M50" i="2"/>
  <c r="K50" i="2"/>
  <c r="N39" i="2"/>
  <c r="O39" i="2" s="1"/>
  <c r="M39" i="2"/>
  <c r="K39" i="2"/>
  <c r="N37" i="2"/>
  <c r="O37" i="2" s="1"/>
  <c r="O36" i="2" s="1"/>
  <c r="M37" i="2"/>
  <c r="M36" i="2" s="1"/>
  <c r="K37" i="2"/>
  <c r="K36" i="2" s="1"/>
  <c r="N19" i="2"/>
  <c r="O19" i="2" s="1"/>
  <c r="M19" i="2"/>
  <c r="K19" i="2"/>
  <c r="N17" i="2"/>
  <c r="O17" i="2" s="1"/>
  <c r="M17" i="2"/>
  <c r="K17" i="2"/>
  <c r="N16" i="2"/>
  <c r="O16" i="2" s="1"/>
  <c r="M16" i="2"/>
  <c r="K16" i="2"/>
  <c r="N15" i="2"/>
  <c r="O15" i="2" s="1"/>
  <c r="M15" i="2"/>
  <c r="K15" i="2"/>
  <c r="N12" i="2"/>
  <c r="O12" i="2" s="1"/>
  <c r="M12" i="2"/>
  <c r="K12" i="2"/>
  <c r="N11" i="2"/>
  <c r="O11" i="2" s="1"/>
  <c r="M11" i="2"/>
  <c r="K11" i="2"/>
  <c r="N10" i="2"/>
  <c r="O10" i="2" s="1"/>
  <c r="M10" i="2"/>
  <c r="K10" i="2"/>
  <c r="N9" i="2"/>
  <c r="O9" i="2" s="1"/>
  <c r="M9" i="2"/>
  <c r="K9" i="2"/>
  <c r="AB89" i="2" l="1"/>
  <c r="AC89" i="2" s="1"/>
  <c r="AA89" i="2"/>
  <c r="AB79" i="2"/>
  <c r="AC79" i="2" s="1"/>
  <c r="AC78" i="2" s="1"/>
  <c r="AA79" i="2"/>
  <c r="AA78" i="2" s="1"/>
  <c r="AB53" i="2"/>
  <c r="AC53" i="2" s="1"/>
  <c r="AA53" i="2"/>
  <c r="AA276" i="2"/>
  <c r="AA275" i="2" s="1"/>
  <c r="AB276" i="2"/>
  <c r="AC276" i="2" s="1"/>
  <c r="AC275" i="2" s="1"/>
  <c r="AC271" i="2" s="1"/>
  <c r="AB215" i="2"/>
  <c r="AC215" i="2" s="1"/>
  <c r="AC214" i="2" s="1"/>
  <c r="AA215" i="2"/>
  <c r="AA214" i="2" s="1"/>
  <c r="AB273" i="2"/>
  <c r="AC273" i="2" s="1"/>
  <c r="AC272" i="2" s="1"/>
  <c r="AA273" i="2"/>
  <c r="AA272" i="2" s="1"/>
  <c r="AB226" i="2"/>
  <c r="AC226" i="2" s="1"/>
  <c r="AA226" i="2"/>
  <c r="AB23" i="2"/>
  <c r="AC23" i="2" s="1"/>
  <c r="AA23" i="2"/>
  <c r="AA56" i="2"/>
  <c r="AB56" i="2"/>
  <c r="AC56" i="2" s="1"/>
  <c r="AA70" i="2"/>
  <c r="AB70" i="2"/>
  <c r="AC70" i="2" s="1"/>
  <c r="AA83" i="2"/>
  <c r="AB83" i="2"/>
  <c r="AC83" i="2" s="1"/>
  <c r="AB115" i="2"/>
  <c r="AC115" i="2" s="1"/>
  <c r="AA115" i="2"/>
  <c r="AA125" i="2"/>
  <c r="AB125" i="2"/>
  <c r="AC125" i="2" s="1"/>
  <c r="AB137" i="2"/>
  <c r="AC137" i="2" s="1"/>
  <c r="AA137" i="2"/>
  <c r="AB154" i="2"/>
  <c r="AC154" i="2" s="1"/>
  <c r="AA154" i="2"/>
  <c r="AB302" i="2"/>
  <c r="AC302" i="2" s="1"/>
  <c r="AC301" i="2" s="1"/>
  <c r="AA302" i="2"/>
  <c r="AA301" i="2" s="1"/>
  <c r="AB176" i="2"/>
  <c r="AC176" i="2" s="1"/>
  <c r="AA176" i="2"/>
  <c r="AB111" i="2"/>
  <c r="AC111" i="2" s="1"/>
  <c r="AA111" i="2"/>
  <c r="AB90" i="2"/>
  <c r="AC90" i="2" s="1"/>
  <c r="AA90" i="2"/>
  <c r="AB281" i="2"/>
  <c r="AC281" i="2" s="1"/>
  <c r="AC280" i="2" s="1"/>
  <c r="AA281" i="2"/>
  <c r="AA280" i="2" s="1"/>
  <c r="AB213" i="2"/>
  <c r="AC213" i="2" s="1"/>
  <c r="AA213" i="2"/>
  <c r="AA67" i="2"/>
  <c r="AB67" i="2"/>
  <c r="AC67" i="2" s="1"/>
  <c r="AA28" i="2"/>
  <c r="AB28" i="2"/>
  <c r="AC28" i="2" s="1"/>
  <c r="AA42" i="2"/>
  <c r="AB42" i="2"/>
  <c r="AA100" i="2"/>
  <c r="AB100" i="2"/>
  <c r="AC100" i="2" s="1"/>
  <c r="AA135" i="2"/>
  <c r="AB135" i="2"/>
  <c r="AC135" i="2" s="1"/>
  <c r="AB225" i="2"/>
  <c r="AC225" i="2" s="1"/>
  <c r="AA225" i="2"/>
  <c r="AB20" i="2"/>
  <c r="AC20" i="2" s="1"/>
  <c r="AA20" i="2"/>
  <c r="AA35" i="2"/>
  <c r="AB35" i="2"/>
  <c r="AC35" i="2" s="1"/>
  <c r="AA57" i="2"/>
  <c r="AB57" i="2"/>
  <c r="AC57" i="2" s="1"/>
  <c r="AB76" i="2"/>
  <c r="AC76" i="2" s="1"/>
  <c r="AA76" i="2"/>
  <c r="AA103" i="2"/>
  <c r="AB103" i="2"/>
  <c r="AC103" i="2" s="1"/>
  <c r="AA122" i="2"/>
  <c r="AB122" i="2"/>
  <c r="AC122" i="2" s="1"/>
  <c r="AA132" i="2"/>
  <c r="AB132" i="2"/>
  <c r="AC132" i="2" s="1"/>
  <c r="AB138" i="2"/>
  <c r="AC138" i="2" s="1"/>
  <c r="AA138" i="2"/>
  <c r="AB151" i="2"/>
  <c r="AC151" i="2" s="1"/>
  <c r="AA151" i="2"/>
  <c r="AB185" i="2"/>
  <c r="AC185" i="2" s="1"/>
  <c r="AC184" i="2" s="1"/>
  <c r="AA185" i="2"/>
  <c r="AA184" i="2" s="1"/>
  <c r="AB142" i="2"/>
  <c r="AC142" i="2" s="1"/>
  <c r="AA142" i="2"/>
  <c r="AA95" i="2"/>
  <c r="AB95" i="2"/>
  <c r="AC95" i="2" s="1"/>
  <c r="AB11" i="2"/>
  <c r="AC11" i="2" s="1"/>
  <c r="AA11" i="2"/>
  <c r="T228" i="2"/>
  <c r="V272" i="2"/>
  <c r="V175" i="2"/>
  <c r="AB29" i="2"/>
  <c r="AC29" i="2" s="1"/>
  <c r="AA29" i="2"/>
  <c r="AB33" i="2"/>
  <c r="AC33" i="2" s="1"/>
  <c r="AA33" i="2"/>
  <c r="AA44" i="2"/>
  <c r="AB44" i="2"/>
  <c r="AB161" i="2"/>
  <c r="AC161" i="2" s="1"/>
  <c r="AC160" i="2" s="1"/>
  <c r="AA161" i="2"/>
  <c r="AA160" i="2" s="1"/>
  <c r="AB17" i="2"/>
  <c r="AC17" i="2" s="1"/>
  <c r="AA17" i="2"/>
  <c r="AB16" i="2"/>
  <c r="AC16" i="2" s="1"/>
  <c r="AA16" i="2"/>
  <c r="AB45" i="2"/>
  <c r="AA45" i="2"/>
  <c r="AA60" i="2"/>
  <c r="AB60" i="2"/>
  <c r="AC60" i="2" s="1"/>
  <c r="AA75" i="2"/>
  <c r="AB75" i="2"/>
  <c r="AC75" i="2" s="1"/>
  <c r="AA102" i="2"/>
  <c r="AB102" i="2"/>
  <c r="AC102" i="2" s="1"/>
  <c r="AA121" i="2"/>
  <c r="AB121" i="2"/>
  <c r="AC121" i="2" s="1"/>
  <c r="AA131" i="2"/>
  <c r="AB131" i="2"/>
  <c r="AC131" i="2" s="1"/>
  <c r="AA150" i="2"/>
  <c r="AB150" i="2"/>
  <c r="AC150" i="2" s="1"/>
  <c r="AB145" i="2"/>
  <c r="AC145" i="2" s="1"/>
  <c r="AA145" i="2"/>
  <c r="AA144" i="2" s="1"/>
  <c r="AB97" i="2"/>
  <c r="AC97" i="2" s="1"/>
  <c r="AA97" i="2"/>
  <c r="AB12" i="2"/>
  <c r="AC12" i="2" s="1"/>
  <c r="AA12" i="2"/>
  <c r="AB238" i="2"/>
  <c r="AC238" i="2" s="1"/>
  <c r="AC237" i="2" s="1"/>
  <c r="AA238" i="2"/>
  <c r="AA237" i="2" s="1"/>
  <c r="AB163" i="2"/>
  <c r="AC163" i="2" s="1"/>
  <c r="AC162" i="2" s="1"/>
  <c r="AA163" i="2"/>
  <c r="AA162" i="2" s="1"/>
  <c r="AA39" i="2"/>
  <c r="AB32" i="2"/>
  <c r="AC32" i="2" s="1"/>
  <c r="AA32" i="2"/>
  <c r="AB69" i="2"/>
  <c r="AC69" i="2" s="1"/>
  <c r="AA69" i="2"/>
  <c r="AB113" i="2"/>
  <c r="AC113" i="2" s="1"/>
  <c r="AA113" i="2"/>
  <c r="AA291" i="2"/>
  <c r="AA290" i="2" s="1"/>
  <c r="AB291" i="2"/>
  <c r="AC291" i="2" s="1"/>
  <c r="AC290" i="2" s="1"/>
  <c r="AB88" i="2"/>
  <c r="AC88" i="2" s="1"/>
  <c r="AA88" i="2"/>
  <c r="AB24" i="2"/>
  <c r="AC24" i="2" s="1"/>
  <c r="AA24" i="2"/>
  <c r="AB47" i="2"/>
  <c r="AA47" i="2"/>
  <c r="AA61" i="2"/>
  <c r="AB61" i="2"/>
  <c r="AC61" i="2" s="1"/>
  <c r="AB99" i="2"/>
  <c r="AC99" i="2" s="1"/>
  <c r="AA99" i="2"/>
  <c r="AB116" i="2"/>
  <c r="AC116" i="2" s="1"/>
  <c r="AA116" i="2"/>
  <c r="AA128" i="2"/>
  <c r="AB128" i="2"/>
  <c r="AC128" i="2" s="1"/>
  <c r="AB297" i="2"/>
  <c r="AC297" i="2" s="1"/>
  <c r="AC296" i="2" s="1"/>
  <c r="AA297" i="2"/>
  <c r="AA296" i="2" s="1"/>
  <c r="AB159" i="2"/>
  <c r="AC159" i="2" s="1"/>
  <c r="AC158" i="2" s="1"/>
  <c r="AA159" i="2"/>
  <c r="AA158" i="2" s="1"/>
  <c r="AA109" i="2"/>
  <c r="AB109" i="2"/>
  <c r="AC109" i="2" s="1"/>
  <c r="AB37" i="2"/>
  <c r="AC37" i="2" s="1"/>
  <c r="AC36" i="2" s="1"/>
  <c r="AA37" i="2"/>
  <c r="AA36" i="2" s="1"/>
  <c r="AB82" i="2"/>
  <c r="AC82" i="2" s="1"/>
  <c r="AA82" i="2"/>
  <c r="AB126" i="2"/>
  <c r="AC126" i="2" s="1"/>
  <c r="AA126" i="2"/>
  <c r="AA153" i="2"/>
  <c r="AB153" i="2"/>
  <c r="AC153" i="2" s="1"/>
  <c r="T296" i="2"/>
  <c r="V178" i="2"/>
  <c r="V206" i="2"/>
  <c r="AB21" i="2"/>
  <c r="AC21" i="2" s="1"/>
  <c r="AA21" i="2"/>
  <c r="AB41" i="2"/>
  <c r="AA41" i="2"/>
  <c r="AB54" i="2"/>
  <c r="AC54" i="2" s="1"/>
  <c r="AA54" i="2"/>
  <c r="AB58" i="2"/>
  <c r="AC58" i="2" s="1"/>
  <c r="AA58" i="2"/>
  <c r="AB68" i="2"/>
  <c r="AC68" i="2" s="1"/>
  <c r="AA68" i="2"/>
  <c r="AB72" i="2"/>
  <c r="AC72" i="2" s="1"/>
  <c r="AA72" i="2"/>
  <c r="AB77" i="2"/>
  <c r="AC77" i="2" s="1"/>
  <c r="AA77" i="2"/>
  <c r="AA98" i="2"/>
  <c r="AB98" i="2"/>
  <c r="AC98" i="2" s="1"/>
  <c r="AA104" i="2"/>
  <c r="AB104" i="2"/>
  <c r="AC104" i="2" s="1"/>
  <c r="AB117" i="2"/>
  <c r="AC117" i="2" s="1"/>
  <c r="AA117" i="2"/>
  <c r="AA123" i="2"/>
  <c r="AB123" i="2"/>
  <c r="AC123" i="2" s="1"/>
  <c r="AA129" i="2"/>
  <c r="AB129" i="2"/>
  <c r="AC129" i="2" s="1"/>
  <c r="AA133" i="2"/>
  <c r="AB133" i="2"/>
  <c r="AC133" i="2" s="1"/>
  <c r="AA139" i="2"/>
  <c r="AB139" i="2"/>
  <c r="AC139" i="2" s="1"/>
  <c r="AA152" i="2"/>
  <c r="AB152" i="2"/>
  <c r="AC152" i="2" s="1"/>
  <c r="AB314" i="2"/>
  <c r="AC314" i="2" s="1"/>
  <c r="AC313" i="2" s="1"/>
  <c r="AA314" i="2"/>
  <c r="AA313" i="2" s="1"/>
  <c r="AB295" i="2"/>
  <c r="AC295" i="2" s="1"/>
  <c r="AA295" i="2"/>
  <c r="AB179" i="2"/>
  <c r="AC179" i="2" s="1"/>
  <c r="AC178" i="2" s="1"/>
  <c r="AA179" i="2"/>
  <c r="AA178" i="2" s="1"/>
  <c r="AB148" i="2"/>
  <c r="AC148" i="2" s="1"/>
  <c r="AA148" i="2"/>
  <c r="AA141" i="2"/>
  <c r="AB141" i="2"/>
  <c r="AC141" i="2" s="1"/>
  <c r="AC140" i="2" s="1"/>
  <c r="AB108" i="2"/>
  <c r="AC108" i="2" s="1"/>
  <c r="AA108" i="2"/>
  <c r="AB94" i="2"/>
  <c r="AC94" i="2" s="1"/>
  <c r="AC93" i="2" s="1"/>
  <c r="AA94" i="2"/>
  <c r="AA93" i="2" s="1"/>
  <c r="AB19" i="2"/>
  <c r="AC19" i="2" s="1"/>
  <c r="AA19" i="2"/>
  <c r="AA10" i="2"/>
  <c r="AB10" i="2"/>
  <c r="AC10" i="2" s="1"/>
  <c r="AB274" i="2"/>
  <c r="AC274" i="2" s="1"/>
  <c r="AA274" i="2"/>
  <c r="AB227" i="2"/>
  <c r="AC227" i="2" s="1"/>
  <c r="AA227" i="2"/>
  <c r="AB209" i="2"/>
  <c r="AC209" i="2" s="1"/>
  <c r="AA209" i="2"/>
  <c r="AB81" i="2"/>
  <c r="AC81" i="2" s="1"/>
  <c r="AA81" i="2"/>
  <c r="AA80" i="2" s="1"/>
  <c r="AB64" i="2"/>
  <c r="AC64" i="2" s="1"/>
  <c r="AA64" i="2"/>
  <c r="AB25" i="2"/>
  <c r="AC25" i="2" s="1"/>
  <c r="AA25" i="2"/>
  <c r="AA30" i="2"/>
  <c r="AB30" i="2"/>
  <c r="AC30" i="2" s="1"/>
  <c r="AA34" i="2"/>
  <c r="AB34" i="2"/>
  <c r="AC34" i="2" s="1"/>
  <c r="AA46" i="2"/>
  <c r="AB46" i="2"/>
  <c r="AB73" i="2"/>
  <c r="AC73" i="2" s="1"/>
  <c r="AA73" i="2"/>
  <c r="AA105" i="2"/>
  <c r="AB105" i="2"/>
  <c r="AC105" i="2" s="1"/>
  <c r="AA127" i="2"/>
  <c r="AB127" i="2"/>
  <c r="AC127" i="2" s="1"/>
  <c r="AA157" i="2"/>
  <c r="AB157" i="2"/>
  <c r="AC157" i="2" s="1"/>
  <c r="AA266" i="2"/>
  <c r="AA265" i="2" s="1"/>
  <c r="AB266" i="2"/>
  <c r="AC266" i="2" s="1"/>
  <c r="AC265" i="2" s="1"/>
  <c r="AB207" i="2"/>
  <c r="AC207" i="2" s="1"/>
  <c r="AA207" i="2"/>
  <c r="AB51" i="2"/>
  <c r="AC51" i="2" s="1"/>
  <c r="AA51" i="2"/>
  <c r="AA22" i="2"/>
  <c r="AB22" i="2"/>
  <c r="AC22" i="2" s="1"/>
  <c r="AA26" i="2"/>
  <c r="AB26" i="2"/>
  <c r="AC26" i="2" s="1"/>
  <c r="AA43" i="2"/>
  <c r="AB43" i="2"/>
  <c r="AB55" i="2"/>
  <c r="AC55" i="2" s="1"/>
  <c r="AA55" i="2"/>
  <c r="AB59" i="2"/>
  <c r="AC59" i="2" s="1"/>
  <c r="AA59" i="2"/>
  <c r="AA71" i="2"/>
  <c r="AB71" i="2"/>
  <c r="AC71" i="2" s="1"/>
  <c r="AB84" i="2"/>
  <c r="AC84" i="2" s="1"/>
  <c r="AA84" i="2"/>
  <c r="AA101" i="2"/>
  <c r="AB101" i="2"/>
  <c r="AC101" i="2" s="1"/>
  <c r="AA114" i="2"/>
  <c r="AB114" i="2"/>
  <c r="AC114" i="2" s="1"/>
  <c r="AA118" i="2"/>
  <c r="AB118" i="2"/>
  <c r="AC118" i="2" s="1"/>
  <c r="AA124" i="2"/>
  <c r="AB124" i="2"/>
  <c r="AC124" i="2" s="1"/>
  <c r="AB130" i="2"/>
  <c r="AC130" i="2" s="1"/>
  <c r="AA130" i="2"/>
  <c r="AA136" i="2"/>
  <c r="AB136" i="2"/>
  <c r="AC136" i="2" s="1"/>
  <c r="AA149" i="2"/>
  <c r="AB149" i="2"/>
  <c r="AC149" i="2" s="1"/>
  <c r="AB155" i="2"/>
  <c r="AC155" i="2" s="1"/>
  <c r="AA155" i="2"/>
  <c r="AA304" i="2"/>
  <c r="AA303" i="2" s="1"/>
  <c r="AB304" i="2"/>
  <c r="AC304" i="2" s="1"/>
  <c r="AC303" i="2" s="1"/>
  <c r="AB294" i="2"/>
  <c r="AC294" i="2" s="1"/>
  <c r="AC293" i="2" s="1"/>
  <c r="AA294" i="2"/>
  <c r="AA293" i="2" s="1"/>
  <c r="AB177" i="2"/>
  <c r="AC177" i="2" s="1"/>
  <c r="AA177" i="2"/>
  <c r="AB146" i="2"/>
  <c r="AC146" i="2" s="1"/>
  <c r="AA146" i="2"/>
  <c r="AB120" i="2"/>
  <c r="AC120" i="2" s="1"/>
  <c r="AA120" i="2"/>
  <c r="AB107" i="2"/>
  <c r="AC107" i="2" s="1"/>
  <c r="AC106" i="2" s="1"/>
  <c r="AA107" i="2"/>
  <c r="AB91" i="2"/>
  <c r="AC91" i="2" s="1"/>
  <c r="AA91" i="2"/>
  <c r="AB15" i="2"/>
  <c r="AC15" i="2" s="1"/>
  <c r="AA15" i="2"/>
  <c r="AA74" i="2"/>
  <c r="AB74" i="2"/>
  <c r="AC74" i="2" s="1"/>
  <c r="AA112" i="2"/>
  <c r="AB112" i="2"/>
  <c r="AC112" i="2" s="1"/>
  <c r="AB134" i="2"/>
  <c r="AC134" i="2" s="1"/>
  <c r="AA134" i="2"/>
  <c r="AA156" i="2"/>
  <c r="AB156" i="2"/>
  <c r="AC156" i="2" s="1"/>
  <c r="AA9" i="2"/>
  <c r="AB9" i="2"/>
  <c r="AC9" i="2" s="1"/>
  <c r="AC8" i="2" s="1"/>
  <c r="AC7" i="2" s="1"/>
  <c r="AB86" i="2"/>
  <c r="AC86" i="2" s="1"/>
  <c r="AC85" i="2" s="1"/>
  <c r="AA86" i="2"/>
  <c r="AA85" i="2" s="1"/>
  <c r="AB65" i="2"/>
  <c r="AC65" i="2" s="1"/>
  <c r="AA65" i="2"/>
  <c r="AB50" i="2"/>
  <c r="AC50" i="2" s="1"/>
  <c r="AA50" i="2"/>
  <c r="AB229" i="2"/>
  <c r="AC229" i="2" s="1"/>
  <c r="AC228" i="2" s="1"/>
  <c r="AA229" i="2"/>
  <c r="AA228" i="2" s="1"/>
  <c r="AB208" i="2"/>
  <c r="AC208" i="2" s="1"/>
  <c r="AA208" i="2"/>
  <c r="AB283" i="2"/>
  <c r="AC283" i="2" s="1"/>
  <c r="AC282" i="2" s="1"/>
  <c r="AA283" i="2"/>
  <c r="AA282" i="2" s="1"/>
  <c r="AA240" i="2"/>
  <c r="AA239" i="2" s="1"/>
  <c r="AB240" i="2"/>
  <c r="AC240" i="2" s="1"/>
  <c r="AC239" i="2" s="1"/>
  <c r="AA212" i="2"/>
  <c r="AA211" i="2" s="1"/>
  <c r="AB212" i="2"/>
  <c r="AC212" i="2" s="1"/>
  <c r="AC211" i="2" s="1"/>
  <c r="AA27" i="2"/>
  <c r="AB27" i="2"/>
  <c r="AC27" i="2" s="1"/>
  <c r="AA31" i="2"/>
  <c r="AB31" i="2"/>
  <c r="AC31" i="2" s="1"/>
  <c r="AA40" i="2"/>
  <c r="AB40" i="2"/>
  <c r="AA48" i="2"/>
  <c r="AB48" i="2"/>
  <c r="AB167" i="2"/>
  <c r="AC167" i="2" s="1"/>
  <c r="AC166" i="2" s="1"/>
  <c r="AA167" i="2"/>
  <c r="AA166" i="2" s="1"/>
  <c r="AA292" i="2"/>
  <c r="T303" i="2"/>
  <c r="M38" i="2"/>
  <c r="T239" i="2"/>
  <c r="T210" i="2" s="1"/>
  <c r="O63" i="2"/>
  <c r="K296" i="2"/>
  <c r="T110" i="2"/>
  <c r="V282" i="2"/>
  <c r="V147" i="2"/>
  <c r="O93" i="2"/>
  <c r="M106" i="2"/>
  <c r="O140" i="2"/>
  <c r="M175" i="2"/>
  <c r="M265" i="2"/>
  <c r="T275" i="2"/>
  <c r="T271" i="2" s="1"/>
  <c r="K110" i="2"/>
  <c r="K184" i="2"/>
  <c r="O228" i="2"/>
  <c r="M296" i="2"/>
  <c r="T184" i="2"/>
  <c r="V265" i="2"/>
  <c r="V166" i="2"/>
  <c r="V143" i="2" s="1"/>
  <c r="V303" i="2"/>
  <c r="K52" i="2"/>
  <c r="O110" i="2"/>
  <c r="K214" i="2"/>
  <c r="M272" i="2"/>
  <c r="M293" i="2"/>
  <c r="T52" i="2"/>
  <c r="T13" i="2" s="1"/>
  <c r="M147" i="2"/>
  <c r="K272" i="2"/>
  <c r="T282" i="2"/>
  <c r="V228" i="2"/>
  <c r="T96" i="2"/>
  <c r="M184" i="2"/>
  <c r="M178" i="2"/>
  <c r="T106" i="2"/>
  <c r="V214" i="2"/>
  <c r="V110" i="2"/>
  <c r="V18" i="2"/>
  <c r="R92" i="2"/>
  <c r="V96" i="2"/>
  <c r="V52" i="2"/>
  <c r="V184" i="2"/>
  <c r="R210" i="2"/>
  <c r="R38" i="2"/>
  <c r="R13" i="2" s="1"/>
  <c r="V38" i="2"/>
  <c r="V239" i="2"/>
  <c r="R143" i="2"/>
  <c r="V119" i="2"/>
  <c r="V80" i="2"/>
  <c r="V66" i="2"/>
  <c r="R62" i="2"/>
  <c r="T292" i="2"/>
  <c r="V292" i="2"/>
  <c r="T143" i="2"/>
  <c r="T87" i="2"/>
  <c r="T62" i="2" s="1"/>
  <c r="V271" i="2"/>
  <c r="K38" i="2"/>
  <c r="M110" i="2"/>
  <c r="O296" i="2"/>
  <c r="K87" i="2"/>
  <c r="M14" i="2"/>
  <c r="O38" i="2"/>
  <c r="M52" i="2"/>
  <c r="K80" i="2"/>
  <c r="M87" i="2"/>
  <c r="K119" i="2"/>
  <c r="K162" i="2"/>
  <c r="K206" i="2"/>
  <c r="M214" i="2"/>
  <c r="O272" i="2"/>
  <c r="K282" i="2"/>
  <c r="O293" i="2"/>
  <c r="O14" i="2"/>
  <c r="M18" i="2"/>
  <c r="K49" i="2"/>
  <c r="O52" i="2"/>
  <c r="M80" i="2"/>
  <c r="O87" i="2"/>
  <c r="K96" i="2"/>
  <c r="M119" i="2"/>
  <c r="K144" i="2"/>
  <c r="O147" i="2"/>
  <c r="M162" i="2"/>
  <c r="K166" i="2"/>
  <c r="M206" i="2"/>
  <c r="K211" i="2"/>
  <c r="O214" i="2"/>
  <c r="K239" i="2"/>
  <c r="M282" i="2"/>
  <c r="K14" i="2"/>
  <c r="M49" i="2"/>
  <c r="O80" i="2"/>
  <c r="M96" i="2"/>
  <c r="M144" i="2"/>
  <c r="M166" i="2"/>
  <c r="K178" i="2"/>
  <c r="M211" i="2"/>
  <c r="K224" i="2"/>
  <c r="M239" i="2"/>
  <c r="O282" i="2"/>
  <c r="K303" i="2"/>
  <c r="K275" i="2"/>
  <c r="O49" i="2"/>
  <c r="M63" i="2"/>
  <c r="K93" i="2"/>
  <c r="O144" i="2"/>
  <c r="M224" i="2"/>
  <c r="K228" i="2"/>
  <c r="M275" i="2"/>
  <c r="M303" i="2"/>
  <c r="M8" i="2"/>
  <c r="M7" i="2" s="1"/>
  <c r="M93" i="2"/>
  <c r="K106" i="2"/>
  <c r="M140" i="2"/>
  <c r="K175" i="2"/>
  <c r="O178" i="2"/>
  <c r="M228" i="2"/>
  <c r="O275" i="2"/>
  <c r="O303" i="2"/>
  <c r="O119" i="2"/>
  <c r="K140" i="2"/>
  <c r="O166" i="2"/>
  <c r="O211" i="2"/>
  <c r="O224" i="2"/>
  <c r="K66" i="2"/>
  <c r="O106" i="2"/>
  <c r="O162" i="2"/>
  <c r="K265" i="2"/>
  <c r="O184" i="2"/>
  <c r="O96" i="2"/>
  <c r="K147" i="2"/>
  <c r="K18" i="2"/>
  <c r="O18" i="2"/>
  <c r="O239" i="2"/>
  <c r="O206" i="2"/>
  <c r="O66" i="2"/>
  <c r="O8" i="2"/>
  <c r="O7" i="2" s="1"/>
  <c r="K8" i="2"/>
  <c r="K7" i="2" s="1"/>
  <c r="O265" i="2"/>
  <c r="H314" i="2"/>
  <c r="H312" i="2"/>
  <c r="H311" i="2"/>
  <c r="H310" i="2"/>
  <c r="H309" i="2"/>
  <c r="H308" i="2"/>
  <c r="H307" i="2"/>
  <c r="H306" i="2"/>
  <c r="H305" i="2"/>
  <c r="H304" i="2"/>
  <c r="H302" i="2"/>
  <c r="H300" i="2"/>
  <c r="H299" i="2"/>
  <c r="H298" i="2"/>
  <c r="H297" i="2"/>
  <c r="H295" i="2"/>
  <c r="H294" i="2"/>
  <c r="H291" i="2"/>
  <c r="H289" i="2"/>
  <c r="H288" i="2"/>
  <c r="H287" i="2"/>
  <c r="H286" i="2"/>
  <c r="H285" i="2"/>
  <c r="H284" i="2"/>
  <c r="H283" i="2"/>
  <c r="H281" i="2"/>
  <c r="H279" i="2"/>
  <c r="H278" i="2"/>
  <c r="H277" i="2"/>
  <c r="H276" i="2"/>
  <c r="H274" i="2"/>
  <c r="H273" i="2"/>
  <c r="H270" i="2"/>
  <c r="H269" i="2"/>
  <c r="H268" i="2"/>
  <c r="H267" i="2"/>
  <c r="H266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8" i="2"/>
  <c r="H236" i="2"/>
  <c r="H235" i="2"/>
  <c r="H234" i="2"/>
  <c r="H233" i="2"/>
  <c r="H232" i="2"/>
  <c r="H231" i="2"/>
  <c r="H230" i="2"/>
  <c r="H229" i="2"/>
  <c r="H227" i="2"/>
  <c r="H226" i="2"/>
  <c r="H225" i="2"/>
  <c r="H223" i="2"/>
  <c r="H222" i="2"/>
  <c r="H221" i="2"/>
  <c r="H220" i="2"/>
  <c r="H219" i="2"/>
  <c r="H218" i="2"/>
  <c r="H217" i="2"/>
  <c r="H216" i="2"/>
  <c r="H215" i="2"/>
  <c r="H213" i="2"/>
  <c r="H212" i="2"/>
  <c r="H209" i="2"/>
  <c r="H208" i="2"/>
  <c r="H207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3" i="2"/>
  <c r="H182" i="2"/>
  <c r="H181" i="2"/>
  <c r="H180" i="2"/>
  <c r="H179" i="2"/>
  <c r="H177" i="2"/>
  <c r="H176" i="2"/>
  <c r="H174" i="2"/>
  <c r="H173" i="2"/>
  <c r="H172" i="2"/>
  <c r="H171" i="2"/>
  <c r="H170" i="2"/>
  <c r="H169" i="2"/>
  <c r="H168" i="2"/>
  <c r="H167" i="2"/>
  <c r="H165" i="2"/>
  <c r="H164" i="2"/>
  <c r="H163" i="2"/>
  <c r="H161" i="2"/>
  <c r="H159" i="2"/>
  <c r="H157" i="2"/>
  <c r="H156" i="2"/>
  <c r="H155" i="2"/>
  <c r="H154" i="2"/>
  <c r="H153" i="2"/>
  <c r="H152" i="2"/>
  <c r="H151" i="2"/>
  <c r="H150" i="2"/>
  <c r="H149" i="2"/>
  <c r="H148" i="2"/>
  <c r="H146" i="2"/>
  <c r="H145" i="2"/>
  <c r="H142" i="2"/>
  <c r="H141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8" i="2"/>
  <c r="H117" i="2"/>
  <c r="H116" i="2"/>
  <c r="H115" i="2"/>
  <c r="H114" i="2"/>
  <c r="H113" i="2"/>
  <c r="H112" i="2"/>
  <c r="H111" i="2"/>
  <c r="H109" i="2"/>
  <c r="H108" i="2"/>
  <c r="H107" i="2"/>
  <c r="H105" i="2"/>
  <c r="H104" i="2"/>
  <c r="H103" i="2"/>
  <c r="H102" i="2"/>
  <c r="H101" i="2"/>
  <c r="H100" i="2"/>
  <c r="H99" i="2"/>
  <c r="H98" i="2"/>
  <c r="H97" i="2"/>
  <c r="H95" i="2"/>
  <c r="H94" i="2"/>
  <c r="H91" i="2"/>
  <c r="H90" i="2"/>
  <c r="H89" i="2"/>
  <c r="H88" i="2"/>
  <c r="H86" i="2"/>
  <c r="H85" i="2" s="1"/>
  <c r="H84" i="2"/>
  <c r="H83" i="2"/>
  <c r="H82" i="2"/>
  <c r="H81" i="2"/>
  <c r="H79" i="2"/>
  <c r="H78" i="2" s="1"/>
  <c r="H77" i="2"/>
  <c r="H76" i="2"/>
  <c r="H75" i="2"/>
  <c r="H74" i="2"/>
  <c r="H73" i="2"/>
  <c r="H72" i="2"/>
  <c r="H71" i="2"/>
  <c r="H70" i="2"/>
  <c r="H69" i="2"/>
  <c r="H68" i="2"/>
  <c r="H67" i="2"/>
  <c r="H65" i="2"/>
  <c r="H64" i="2"/>
  <c r="H61" i="2"/>
  <c r="H60" i="2"/>
  <c r="H59" i="2"/>
  <c r="H58" i="2"/>
  <c r="H57" i="2"/>
  <c r="H56" i="2"/>
  <c r="H55" i="2"/>
  <c r="H54" i="2"/>
  <c r="H53" i="2"/>
  <c r="H51" i="2"/>
  <c r="H48" i="2"/>
  <c r="H47" i="2"/>
  <c r="H46" i="2"/>
  <c r="H45" i="2"/>
  <c r="H44" i="2"/>
  <c r="H43" i="2"/>
  <c r="H42" i="2"/>
  <c r="H41" i="2"/>
  <c r="H39" i="2"/>
  <c r="H40" i="2"/>
  <c r="H37" i="2"/>
  <c r="H36" i="2" s="1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0" i="2"/>
  <c r="H19" i="2"/>
  <c r="H17" i="2"/>
  <c r="H15" i="2"/>
  <c r="H50" i="2"/>
  <c r="H21" i="2"/>
  <c r="H16" i="2"/>
  <c r="AC45" i="2" l="1"/>
  <c r="AC42" i="2"/>
  <c r="AC48" i="2"/>
  <c r="AC41" i="2"/>
  <c r="AC40" i="2"/>
  <c r="AC43" i="2"/>
  <c r="AC46" i="2"/>
  <c r="AC47" i="2"/>
  <c r="AC44" i="2"/>
  <c r="AC292" i="2"/>
  <c r="AA110" i="2"/>
  <c r="AC66" i="2"/>
  <c r="M271" i="2"/>
  <c r="AA8" i="2"/>
  <c r="AA7" i="2" s="1"/>
  <c r="AC119" i="2"/>
  <c r="AC80" i="2"/>
  <c r="AA140" i="2"/>
  <c r="AA87" i="2"/>
  <c r="AA66" i="2"/>
  <c r="AC110" i="2"/>
  <c r="AA271" i="2"/>
  <c r="O62" i="2"/>
  <c r="K13" i="2"/>
  <c r="M92" i="2"/>
  <c r="M62" i="2"/>
  <c r="K62" i="2"/>
  <c r="AA49" i="2"/>
  <c r="AA14" i="2"/>
  <c r="AA106" i="2"/>
  <c r="AA206" i="2"/>
  <c r="AA63" i="2"/>
  <c r="AA18" i="2"/>
  <c r="AA147" i="2"/>
  <c r="AA143" i="2" s="1"/>
  <c r="AC87" i="2"/>
  <c r="AC144" i="2"/>
  <c r="AA224" i="2"/>
  <c r="AA210" i="2" s="1"/>
  <c r="AC96" i="2"/>
  <c r="AA175" i="2"/>
  <c r="AA52" i="2"/>
  <c r="AA119" i="2"/>
  <c r="K92" i="2"/>
  <c r="M292" i="2"/>
  <c r="AC49" i="2"/>
  <c r="AC14" i="2"/>
  <c r="AC206" i="2"/>
  <c r="AC63" i="2"/>
  <c r="AC62" i="2" s="1"/>
  <c r="AC18" i="2"/>
  <c r="AC147" i="2"/>
  <c r="AA38" i="2"/>
  <c r="AA96" i="2"/>
  <c r="AA92" i="2" s="1"/>
  <c r="AC224" i="2"/>
  <c r="AC210" i="2" s="1"/>
  <c r="AC175" i="2"/>
  <c r="AC52" i="2"/>
  <c r="F43" i="23"/>
  <c r="K210" i="2"/>
  <c r="O143" i="2"/>
  <c r="O292" i="2"/>
  <c r="M143" i="2"/>
  <c r="T92" i="2"/>
  <c r="O92" i="2"/>
  <c r="O271" i="2"/>
  <c r="K292" i="2"/>
  <c r="M210" i="2"/>
  <c r="V13" i="2"/>
  <c r="V92" i="2"/>
  <c r="K271" i="2"/>
  <c r="M13" i="2"/>
  <c r="K143" i="2"/>
  <c r="V210" i="2"/>
  <c r="R6" i="2"/>
  <c r="V62" i="2"/>
  <c r="T6" i="2"/>
  <c r="O210" i="2"/>
  <c r="O13" i="2"/>
  <c r="H63" i="2"/>
  <c r="M6" i="2"/>
  <c r="H87" i="2"/>
  <c r="H80" i="2"/>
  <c r="H66" i="2"/>
  <c r="H49" i="2"/>
  <c r="H38" i="2"/>
  <c r="H18" i="2"/>
  <c r="H14" i="2"/>
  <c r="H52" i="2"/>
  <c r="AA6" i="2" l="1"/>
  <c r="K6" i="2"/>
  <c r="AA13" i="2"/>
  <c r="AC143" i="2"/>
  <c r="AC92" i="2"/>
  <c r="AA62" i="2"/>
  <c r="O6" i="2"/>
  <c r="V6" i="2"/>
  <c r="K43" i="23"/>
  <c r="H62" i="2"/>
  <c r="B3" i="25" s="1"/>
  <c r="H13" i="2"/>
  <c r="B2" i="25" s="1"/>
  <c r="H313" i="2" l="1"/>
  <c r="H303" i="2" l="1"/>
  <c r="H301" i="2"/>
  <c r="H296" i="2"/>
  <c r="H293" i="2"/>
  <c r="H290" i="2"/>
  <c r="H282" i="2"/>
  <c r="H280" i="2"/>
  <c r="H275" i="2"/>
  <c r="H272" i="2"/>
  <c r="H265" i="2"/>
  <c r="H239" i="2"/>
  <c r="H237" i="2"/>
  <c r="H228" i="2"/>
  <c r="H224" i="2"/>
  <c r="H214" i="2"/>
  <c r="H211" i="2"/>
  <c r="H206" i="2"/>
  <c r="H184" i="2"/>
  <c r="H178" i="2"/>
  <c r="H175" i="2"/>
  <c r="H166" i="2"/>
  <c r="H162" i="2"/>
  <c r="H160" i="2"/>
  <c r="H158" i="2"/>
  <c r="H147" i="2"/>
  <c r="H144" i="2"/>
  <c r="H140" i="2"/>
  <c r="H119" i="2"/>
  <c r="H110" i="2"/>
  <c r="H106" i="2"/>
  <c r="H96" i="2"/>
  <c r="H93" i="2"/>
  <c r="H292" i="2" l="1"/>
  <c r="B8" i="25" s="1"/>
  <c r="H271" i="2"/>
  <c r="B7" i="25" s="1"/>
  <c r="H210" i="2"/>
  <c r="B6" i="25" s="1"/>
  <c r="H143" i="2"/>
  <c r="B5" i="25" s="1"/>
  <c r="H92" i="2"/>
  <c r="B4" i="25" s="1"/>
  <c r="B61" i="23" l="1"/>
  <c r="E8" i="1" l="1"/>
  <c r="C13" i="1"/>
  <c r="H10" i="2"/>
  <c r="H11" i="2"/>
  <c r="H12" i="2"/>
  <c r="H12" i="3"/>
  <c r="O12" i="3"/>
  <c r="H14" i="3"/>
  <c r="O14" i="3"/>
  <c r="H16" i="3"/>
  <c r="O16" i="3"/>
  <c r="H21" i="3"/>
  <c r="O21" i="3"/>
  <c r="H23" i="3"/>
  <c r="O23" i="3"/>
  <c r="H25" i="3"/>
  <c r="O25" i="3"/>
  <c r="H27" i="3"/>
  <c r="O27" i="3"/>
  <c r="H29" i="3"/>
  <c r="O29" i="3"/>
  <c r="H31" i="3"/>
  <c r="O31" i="3"/>
  <c r="H33" i="3"/>
  <c r="O33" i="3"/>
  <c r="H35" i="3"/>
  <c r="O35" i="3"/>
  <c r="H37" i="3"/>
  <c r="O37" i="3"/>
  <c r="H39" i="3"/>
  <c r="O39" i="3"/>
  <c r="H41" i="3"/>
  <c r="O41" i="3"/>
  <c r="H43" i="3"/>
  <c r="O43" i="3"/>
  <c r="H45" i="3"/>
  <c r="O45" i="3"/>
  <c r="H47" i="3"/>
  <c r="O47" i="3"/>
  <c r="H49" i="3"/>
  <c r="O49" i="3"/>
  <c r="H51" i="3"/>
  <c r="O51" i="3"/>
  <c r="H53" i="3"/>
  <c r="O53" i="3"/>
  <c r="H58" i="3"/>
  <c r="H60" i="3" s="1"/>
  <c r="O58" i="3"/>
  <c r="H63" i="3"/>
  <c r="O63" i="3"/>
  <c r="H65" i="3"/>
  <c r="O65" i="3"/>
  <c r="H67" i="3"/>
  <c r="O67" i="3"/>
  <c r="H69" i="3"/>
  <c r="O69" i="3"/>
  <c r="H71" i="3"/>
  <c r="O71" i="3"/>
  <c r="H73" i="3"/>
  <c r="O73" i="3"/>
  <c r="H75" i="3"/>
  <c r="O75" i="3"/>
  <c r="H77" i="3"/>
  <c r="O77" i="3"/>
  <c r="H79" i="3"/>
  <c r="O79" i="3"/>
  <c r="H81" i="3"/>
  <c r="O81" i="3"/>
  <c r="H86" i="3"/>
  <c r="O86" i="3"/>
  <c r="H88" i="3"/>
  <c r="O88" i="3"/>
  <c r="H93" i="3"/>
  <c r="O93" i="3"/>
  <c r="H95" i="3"/>
  <c r="O95" i="3"/>
  <c r="H97" i="3"/>
  <c r="O97" i="3"/>
  <c r="H99" i="3"/>
  <c r="O99" i="3"/>
  <c r="H101" i="3"/>
  <c r="O101" i="3"/>
  <c r="H103" i="3"/>
  <c r="O103" i="3"/>
  <c r="H105" i="3"/>
  <c r="O105" i="3"/>
  <c r="H107" i="3"/>
  <c r="O107" i="3"/>
  <c r="H109" i="3"/>
  <c r="O109" i="3"/>
  <c r="H12" i="4"/>
  <c r="O12" i="4"/>
  <c r="H14" i="4"/>
  <c r="O14" i="4"/>
  <c r="H19" i="4"/>
  <c r="O19" i="4"/>
  <c r="H21" i="4"/>
  <c r="O21" i="4"/>
  <c r="H23" i="4"/>
  <c r="O23" i="4"/>
  <c r="H25" i="4"/>
  <c r="O25" i="4"/>
  <c r="H27" i="4"/>
  <c r="O27" i="4"/>
  <c r="H29" i="4"/>
  <c r="O29" i="4"/>
  <c r="H31" i="4"/>
  <c r="O31" i="4"/>
  <c r="H33" i="4"/>
  <c r="O33" i="4"/>
  <c r="H35" i="4"/>
  <c r="O35" i="4"/>
  <c r="H37" i="4"/>
  <c r="O37" i="4"/>
  <c r="H39" i="4"/>
  <c r="O39" i="4"/>
  <c r="H44" i="4"/>
  <c r="H46" i="4" s="1"/>
  <c r="O44" i="4"/>
  <c r="H49" i="4"/>
  <c r="O49" i="4"/>
  <c r="H51" i="4"/>
  <c r="O51" i="4"/>
  <c r="H53" i="4"/>
  <c r="O53" i="4"/>
  <c r="H55" i="4"/>
  <c r="O55" i="4"/>
  <c r="H57" i="4"/>
  <c r="O57" i="4"/>
  <c r="H62" i="4"/>
  <c r="H64" i="4" s="1"/>
  <c r="O62" i="4"/>
  <c r="H67" i="4"/>
  <c r="O67" i="4"/>
  <c r="H69" i="4"/>
  <c r="O69" i="4"/>
  <c r="H71" i="4"/>
  <c r="O71" i="4"/>
  <c r="H73" i="4"/>
  <c r="O73" i="4"/>
  <c r="H75" i="4"/>
  <c r="O75" i="4"/>
  <c r="H12" i="9"/>
  <c r="O12" i="9"/>
  <c r="H14" i="9"/>
  <c r="O14" i="9"/>
  <c r="C19" i="1"/>
  <c r="H19" i="9"/>
  <c r="O19" i="9"/>
  <c r="H21" i="9"/>
  <c r="O21" i="9"/>
  <c r="H23" i="9"/>
  <c r="O23" i="9"/>
  <c r="H25" i="9"/>
  <c r="O25" i="9"/>
  <c r="H27" i="9"/>
  <c r="O27" i="9"/>
  <c r="H29" i="9"/>
  <c r="O29" i="9"/>
  <c r="H31" i="9"/>
  <c r="O31" i="9"/>
  <c r="H33" i="9"/>
  <c r="O33" i="9"/>
  <c r="H35" i="9"/>
  <c r="O35" i="9"/>
  <c r="H37" i="9"/>
  <c r="O37" i="9"/>
  <c r="H39" i="9"/>
  <c r="O39" i="9"/>
  <c r="H44" i="9"/>
  <c r="H46" i="9" s="1"/>
  <c r="O44" i="9"/>
  <c r="H49" i="9"/>
  <c r="O49" i="9"/>
  <c r="H51" i="9"/>
  <c r="O51" i="9"/>
  <c r="H56" i="9"/>
  <c r="H58" i="9" s="1"/>
  <c r="O56" i="9"/>
  <c r="H61" i="9"/>
  <c r="O61" i="9"/>
  <c r="H63" i="9"/>
  <c r="O63" i="9"/>
  <c r="H12" i="10"/>
  <c r="O12" i="10"/>
  <c r="H14" i="10"/>
  <c r="O14" i="10"/>
  <c r="H19" i="10"/>
  <c r="O19" i="10"/>
  <c r="H21" i="10"/>
  <c r="O21" i="10"/>
  <c r="H23" i="10"/>
  <c r="O23" i="10"/>
  <c r="H25" i="10"/>
  <c r="O25" i="10"/>
  <c r="H27" i="10"/>
  <c r="O27" i="10"/>
  <c r="H29" i="10"/>
  <c r="O29" i="10"/>
  <c r="H31" i="10"/>
  <c r="O31" i="10"/>
  <c r="H33" i="10"/>
  <c r="O33" i="10"/>
  <c r="H35" i="10"/>
  <c r="O35" i="10"/>
  <c r="H37" i="10"/>
  <c r="O37" i="10"/>
  <c r="H39" i="10"/>
  <c r="O39" i="10"/>
  <c r="H44" i="10"/>
  <c r="H46" i="10" s="1"/>
  <c r="O44" i="10"/>
  <c r="H49" i="10"/>
  <c r="O49" i="10"/>
  <c r="H51" i="10"/>
  <c r="O51" i="10"/>
  <c r="H56" i="10"/>
  <c r="H58" i="10" s="1"/>
  <c r="O56" i="10"/>
  <c r="H61" i="10"/>
  <c r="O61" i="10"/>
  <c r="H63" i="10"/>
  <c r="O63" i="10"/>
  <c r="H12" i="11"/>
  <c r="O12" i="11"/>
  <c r="H14" i="11"/>
  <c r="O14" i="11"/>
  <c r="H19" i="11"/>
  <c r="O19" i="11"/>
  <c r="H21" i="11"/>
  <c r="O21" i="11"/>
  <c r="H23" i="11"/>
  <c r="O23" i="11"/>
  <c r="H25" i="11"/>
  <c r="O25" i="11"/>
  <c r="H27" i="11"/>
  <c r="O27" i="11"/>
  <c r="H29" i="11"/>
  <c r="O29" i="11"/>
  <c r="H31" i="11"/>
  <c r="O31" i="11"/>
  <c r="H33" i="11"/>
  <c r="O33" i="11"/>
  <c r="H35" i="11"/>
  <c r="O35" i="11"/>
  <c r="H37" i="11"/>
  <c r="O37" i="11"/>
  <c r="H39" i="11"/>
  <c r="O39" i="11"/>
  <c r="H44" i="11"/>
  <c r="H46" i="11" s="1"/>
  <c r="O44" i="11"/>
  <c r="H49" i="11"/>
  <c r="O49" i="11"/>
  <c r="H51" i="11"/>
  <c r="O51" i="11"/>
  <c r="H53" i="11"/>
  <c r="O53" i="11"/>
  <c r="H55" i="11"/>
  <c r="O55" i="11"/>
  <c r="H60" i="11"/>
  <c r="H62" i="11" s="1"/>
  <c r="O60" i="11"/>
  <c r="H65" i="11"/>
  <c r="O65" i="11"/>
  <c r="H67" i="11"/>
  <c r="O67" i="11"/>
  <c r="H69" i="11"/>
  <c r="O69" i="11"/>
  <c r="H71" i="11"/>
  <c r="O71" i="11"/>
  <c r="H12" i="12"/>
  <c r="O12" i="12"/>
  <c r="H14" i="12"/>
  <c r="O14" i="12"/>
  <c r="H19" i="12"/>
  <c r="O19" i="12"/>
  <c r="H21" i="12"/>
  <c r="O21" i="12"/>
  <c r="H23" i="12"/>
  <c r="O23" i="12"/>
  <c r="H25" i="12"/>
  <c r="O25" i="12"/>
  <c r="H27" i="12"/>
  <c r="O27" i="12"/>
  <c r="H29" i="12"/>
  <c r="O29" i="12"/>
  <c r="H31" i="12"/>
  <c r="O31" i="12"/>
  <c r="H33" i="12"/>
  <c r="O33" i="12"/>
  <c r="H35" i="12"/>
  <c r="O35" i="12"/>
  <c r="H37" i="12"/>
  <c r="O37" i="12"/>
  <c r="H39" i="12"/>
  <c r="O39" i="12"/>
  <c r="H41" i="12"/>
  <c r="O41" i="12"/>
  <c r="H43" i="12"/>
  <c r="O43" i="12"/>
  <c r="H48" i="12"/>
  <c r="O48" i="12"/>
  <c r="H50" i="12"/>
  <c r="O50" i="12"/>
  <c r="H52" i="12"/>
  <c r="O52" i="12"/>
  <c r="H57" i="12"/>
  <c r="O57" i="12"/>
  <c r="H59" i="12"/>
  <c r="O59" i="12"/>
  <c r="H61" i="12"/>
  <c r="O61" i="12"/>
  <c r="H63" i="12"/>
  <c r="O63" i="12"/>
  <c r="H68" i="12"/>
  <c r="H70" i="12" s="1"/>
  <c r="O68" i="12"/>
  <c r="H73" i="12"/>
  <c r="O73" i="12"/>
  <c r="H75" i="12"/>
  <c r="O75" i="12"/>
  <c r="H77" i="12"/>
  <c r="O77" i="12"/>
  <c r="H79" i="12"/>
  <c r="O79" i="12"/>
  <c r="H81" i="12"/>
  <c r="O81" i="12"/>
  <c r="H83" i="12"/>
  <c r="O83" i="12"/>
  <c r="H12" i="13"/>
  <c r="O12" i="13"/>
  <c r="H14" i="13"/>
  <c r="O14" i="13"/>
  <c r="H16" i="13"/>
  <c r="O16" i="13"/>
  <c r="H21" i="13"/>
  <c r="O21" i="13"/>
  <c r="H23" i="13"/>
  <c r="O23" i="13"/>
  <c r="H25" i="13"/>
  <c r="O25" i="13"/>
  <c r="H27" i="13"/>
  <c r="O27" i="13"/>
  <c r="H29" i="13"/>
  <c r="O29" i="13"/>
  <c r="H31" i="13"/>
  <c r="O31" i="13"/>
  <c r="H33" i="13"/>
  <c r="O33" i="13"/>
  <c r="H35" i="13"/>
  <c r="O35" i="13"/>
  <c r="H37" i="13"/>
  <c r="O37" i="13"/>
  <c r="H39" i="13"/>
  <c r="O39" i="13"/>
  <c r="H41" i="13"/>
  <c r="O41" i="13"/>
  <c r="H43" i="13"/>
  <c r="O43" i="13"/>
  <c r="H45" i="13"/>
  <c r="O45" i="13"/>
  <c r="H47" i="13"/>
  <c r="O47" i="13"/>
  <c r="H49" i="13"/>
  <c r="O49" i="13"/>
  <c r="H51" i="13"/>
  <c r="O51" i="13"/>
  <c r="H56" i="13"/>
  <c r="H58" i="13" s="1"/>
  <c r="O56" i="13"/>
  <c r="H61" i="13"/>
  <c r="P61" i="13" s="1"/>
  <c r="O61" i="13"/>
  <c r="H63" i="13"/>
  <c r="O63" i="13"/>
  <c r="H65" i="13"/>
  <c r="O65" i="13"/>
  <c r="H67" i="13"/>
  <c r="O67" i="13"/>
  <c r="H69" i="13"/>
  <c r="O69" i="13"/>
  <c r="H71" i="13"/>
  <c r="O71" i="13"/>
  <c r="H73" i="13"/>
  <c r="O73" i="13"/>
  <c r="H75" i="13"/>
  <c r="O75" i="13"/>
  <c r="H77" i="13"/>
  <c r="O77" i="13"/>
  <c r="H82" i="13"/>
  <c r="O82" i="13"/>
  <c r="H87" i="13"/>
  <c r="O87" i="13"/>
  <c r="H89" i="13"/>
  <c r="O89" i="13"/>
  <c r="H91" i="13"/>
  <c r="O91" i="13"/>
  <c r="H93" i="13"/>
  <c r="O93" i="13"/>
  <c r="H95" i="13"/>
  <c r="O95" i="13"/>
  <c r="H97" i="13"/>
  <c r="O97" i="13"/>
  <c r="H99" i="13"/>
  <c r="O99" i="13"/>
  <c r="H12" i="14"/>
  <c r="O12" i="14"/>
  <c r="H14" i="14"/>
  <c r="O14" i="14"/>
  <c r="H16" i="14"/>
  <c r="O16" i="14"/>
  <c r="H21" i="14"/>
  <c r="O21" i="14"/>
  <c r="H23" i="14"/>
  <c r="O23" i="14"/>
  <c r="H25" i="14"/>
  <c r="O25" i="14"/>
  <c r="H27" i="14"/>
  <c r="O27" i="14"/>
  <c r="H29" i="14"/>
  <c r="O29" i="14"/>
  <c r="H31" i="14"/>
  <c r="O31" i="14"/>
  <c r="H33" i="14"/>
  <c r="O33" i="14"/>
  <c r="H35" i="14"/>
  <c r="O35" i="14"/>
  <c r="H37" i="14"/>
  <c r="P37" i="14" s="1"/>
  <c r="O37" i="14"/>
  <c r="H39" i="14"/>
  <c r="O39" i="14"/>
  <c r="H41" i="14"/>
  <c r="O41" i="14"/>
  <c r="H43" i="14"/>
  <c r="O43" i="14"/>
  <c r="H45" i="14"/>
  <c r="O45" i="14"/>
  <c r="H47" i="14"/>
  <c r="O47" i="14"/>
  <c r="H52" i="14"/>
  <c r="O52" i="14"/>
  <c r="H54" i="14"/>
  <c r="O54" i="14"/>
  <c r="H56" i="14"/>
  <c r="O56" i="14"/>
  <c r="H61" i="14"/>
  <c r="O61" i="14"/>
  <c r="H63" i="14"/>
  <c r="O63" i="14"/>
  <c r="H65" i="14"/>
  <c r="O65" i="14"/>
  <c r="H67" i="14"/>
  <c r="O67" i="14"/>
  <c r="H69" i="14"/>
  <c r="O69" i="14"/>
  <c r="H71" i="14"/>
  <c r="O71" i="14"/>
  <c r="H73" i="14"/>
  <c r="O73" i="14"/>
  <c r="H78" i="14"/>
  <c r="H80" i="14" s="1"/>
  <c r="O78" i="14"/>
  <c r="H83" i="14"/>
  <c r="O83" i="14"/>
  <c r="H85" i="14"/>
  <c r="O85" i="14"/>
  <c r="H87" i="14"/>
  <c r="O87" i="14"/>
  <c r="H89" i="14"/>
  <c r="O89" i="14"/>
  <c r="H91" i="14"/>
  <c r="O91" i="14"/>
  <c r="H93" i="14"/>
  <c r="O93" i="14"/>
  <c r="H95" i="14"/>
  <c r="O95" i="14"/>
  <c r="H12" i="22"/>
  <c r="H14" i="22" s="1"/>
  <c r="O12" i="22"/>
  <c r="H17" i="22"/>
  <c r="O17" i="22"/>
  <c r="H19" i="22"/>
  <c r="O19" i="22"/>
  <c r="H21" i="22"/>
  <c r="O21" i="22"/>
  <c r="H23" i="22"/>
  <c r="O23" i="22"/>
  <c r="H28" i="22"/>
  <c r="H30" i="22" s="1"/>
  <c r="O28" i="22"/>
  <c r="H33" i="22"/>
  <c r="H35" i="22" s="1"/>
  <c r="O33" i="22"/>
  <c r="H38" i="22"/>
  <c r="H40" i="22" s="1"/>
  <c r="O38" i="22"/>
  <c r="C23" i="1"/>
  <c r="C21" i="1"/>
  <c r="C32" i="1"/>
  <c r="C22" i="1"/>
  <c r="D12" i="1"/>
  <c r="C14" i="1"/>
  <c r="C20" i="1"/>
  <c r="C24" i="1"/>
  <c r="C28" i="1"/>
  <c r="K12" i="1"/>
  <c r="D28" i="1"/>
  <c r="E28" i="1" l="1"/>
  <c r="P25" i="14"/>
  <c r="P14" i="14"/>
  <c r="P87" i="13"/>
  <c r="P51" i="13"/>
  <c r="P81" i="12"/>
  <c r="P52" i="14"/>
  <c r="P75" i="4"/>
  <c r="H53" i="10"/>
  <c r="H65" i="12"/>
  <c r="P33" i="3"/>
  <c r="H53" i="9"/>
  <c r="P25" i="10"/>
  <c r="P35" i="4"/>
  <c r="P31" i="4"/>
  <c r="P27" i="4"/>
  <c r="P99" i="3"/>
  <c r="P69" i="3"/>
  <c r="P33" i="22"/>
  <c r="P35" i="22" s="1"/>
  <c r="P16" i="13"/>
  <c r="P60" i="11"/>
  <c r="P62" i="11" s="1"/>
  <c r="P49" i="11"/>
  <c r="P35" i="11"/>
  <c r="P27" i="11"/>
  <c r="P71" i="13"/>
  <c r="P31" i="10"/>
  <c r="P12" i="9"/>
  <c r="P41" i="12"/>
  <c r="P33" i="12"/>
  <c r="P39" i="11"/>
  <c r="P29" i="10"/>
  <c r="P12" i="10"/>
  <c r="H18" i="13"/>
  <c r="P87" i="14"/>
  <c r="P35" i="14"/>
  <c r="P97" i="13"/>
  <c r="P27" i="10"/>
  <c r="P19" i="9"/>
  <c r="P73" i="4"/>
  <c r="P21" i="13"/>
  <c r="P14" i="13"/>
  <c r="P83" i="12"/>
  <c r="P57" i="12"/>
  <c r="P23" i="11"/>
  <c r="P19" i="11"/>
  <c r="P12" i="11"/>
  <c r="P31" i="9"/>
  <c r="P23" i="9"/>
  <c r="P77" i="3"/>
  <c r="P51" i="3"/>
  <c r="P78" i="14"/>
  <c r="P80" i="14" s="1"/>
  <c r="P95" i="14"/>
  <c r="P33" i="14"/>
  <c r="P29" i="14"/>
  <c r="P95" i="13"/>
  <c r="P91" i="13"/>
  <c r="P52" i="12"/>
  <c r="P69" i="11"/>
  <c r="P37" i="4"/>
  <c r="P41" i="3"/>
  <c r="P38" i="22"/>
  <c r="P40" i="22" s="1"/>
  <c r="P69" i="14"/>
  <c r="P47" i="14"/>
  <c r="P75" i="13"/>
  <c r="P45" i="13"/>
  <c r="P63" i="9"/>
  <c r="P35" i="9"/>
  <c r="P27" i="9"/>
  <c r="P47" i="3"/>
  <c r="P31" i="3"/>
  <c r="P23" i="3"/>
  <c r="P12" i="3"/>
  <c r="P62" i="4"/>
  <c r="P64" i="4" s="1"/>
  <c r="H90" i="3"/>
  <c r="P75" i="3"/>
  <c r="P67" i="3"/>
  <c r="P53" i="3"/>
  <c r="P37" i="3"/>
  <c r="H73" i="11"/>
  <c r="P12" i="14"/>
  <c r="P65" i="13"/>
  <c r="P35" i="13"/>
  <c r="P27" i="13"/>
  <c r="P19" i="12"/>
  <c r="P44" i="9"/>
  <c r="P46" i="9" s="1"/>
  <c r="P23" i="4"/>
  <c r="P81" i="3"/>
  <c r="P21" i="3"/>
  <c r="P65" i="14"/>
  <c r="P49" i="13"/>
  <c r="P41" i="13"/>
  <c r="P25" i="13"/>
  <c r="P61" i="12"/>
  <c r="P25" i="12"/>
  <c r="P25" i="11"/>
  <c r="P14" i="11"/>
  <c r="P14" i="10"/>
  <c r="H97" i="14"/>
  <c r="H16" i="12"/>
  <c r="P16" i="14"/>
  <c r="P77" i="13"/>
  <c r="P69" i="13"/>
  <c r="P39" i="12"/>
  <c r="P31" i="12"/>
  <c r="P12" i="12"/>
  <c r="P65" i="11"/>
  <c r="P51" i="10"/>
  <c r="P29" i="9"/>
  <c r="P44" i="4"/>
  <c r="P46" i="4" s="1"/>
  <c r="P56" i="10"/>
  <c r="P58" i="10" s="1"/>
  <c r="P37" i="9"/>
  <c r="H16" i="10"/>
  <c r="H25" i="22"/>
  <c r="P93" i="14"/>
  <c r="P56" i="14"/>
  <c r="P27" i="14"/>
  <c r="P33" i="13"/>
  <c r="P29" i="13"/>
  <c r="P63" i="12"/>
  <c r="P44" i="10"/>
  <c r="P46" i="10" s="1"/>
  <c r="P51" i="4"/>
  <c r="P19" i="4"/>
  <c r="H16" i="4"/>
  <c r="P103" i="3"/>
  <c r="P65" i="3"/>
  <c r="P45" i="3"/>
  <c r="P29" i="3"/>
  <c r="P14" i="3"/>
  <c r="P21" i="22"/>
  <c r="P17" i="22"/>
  <c r="P85" i="14"/>
  <c r="H58" i="14"/>
  <c r="P41" i="14"/>
  <c r="P23" i="14"/>
  <c r="H18" i="14"/>
  <c r="P43" i="13"/>
  <c r="P39" i="13"/>
  <c r="P68" i="12"/>
  <c r="P70" i="12" s="1"/>
  <c r="P14" i="12"/>
  <c r="P51" i="11"/>
  <c r="P37" i="11"/>
  <c r="P29" i="11"/>
  <c r="H16" i="11"/>
  <c r="P33" i="10"/>
  <c r="P61" i="9"/>
  <c r="P25" i="4"/>
  <c r="P14" i="4"/>
  <c r="P109" i="3"/>
  <c r="P105" i="3"/>
  <c r="P101" i="3"/>
  <c r="P93" i="3"/>
  <c r="H53" i="13"/>
  <c r="P55" i="11"/>
  <c r="P44" i="11"/>
  <c r="P46" i="11" s="1"/>
  <c r="P21" i="11"/>
  <c r="P61" i="10"/>
  <c r="P39" i="10"/>
  <c r="P35" i="10"/>
  <c r="P23" i="10"/>
  <c r="P19" i="10"/>
  <c r="P49" i="9"/>
  <c r="H77" i="4"/>
  <c r="P53" i="4"/>
  <c r="H59" i="4"/>
  <c r="H41" i="4"/>
  <c r="P88" i="3"/>
  <c r="P25" i="3"/>
  <c r="P43" i="14"/>
  <c r="P39" i="4"/>
  <c r="P23" i="22"/>
  <c r="P83" i="14"/>
  <c r="P71" i="14"/>
  <c r="P54" i="14"/>
  <c r="P45" i="14"/>
  <c r="H85" i="12"/>
  <c r="H54" i="12"/>
  <c r="P23" i="12"/>
  <c r="P33" i="11"/>
  <c r="H16" i="9"/>
  <c r="P97" i="3"/>
  <c r="P86" i="3"/>
  <c r="P90" i="3" s="1"/>
  <c r="P43" i="3"/>
  <c r="P89" i="14"/>
  <c r="P67" i="14"/>
  <c r="P63" i="14"/>
  <c r="P89" i="13"/>
  <c r="P12" i="13"/>
  <c r="P79" i="12"/>
  <c r="P75" i="12"/>
  <c r="P59" i="12"/>
  <c r="P50" i="12"/>
  <c r="P43" i="12"/>
  <c r="P37" i="12"/>
  <c r="P29" i="12"/>
  <c r="H45" i="12"/>
  <c r="P67" i="11"/>
  <c r="P49" i="10"/>
  <c r="H65" i="9"/>
  <c r="P71" i="4"/>
  <c r="P67" i="4"/>
  <c r="P49" i="4"/>
  <c r="P29" i="4"/>
  <c r="P12" i="4"/>
  <c r="P39" i="3"/>
  <c r="C12" i="1"/>
  <c r="E12" i="1" s="1"/>
  <c r="C9" i="1" s="1"/>
  <c r="H8" i="2"/>
  <c r="H7" i="2" s="1"/>
  <c r="H75" i="14"/>
  <c r="K15" i="1"/>
  <c r="H84" i="13"/>
  <c r="P82" i="13"/>
  <c r="P84" i="13" s="1"/>
  <c r="C31" i="1"/>
  <c r="H79" i="13"/>
  <c r="P63" i="10"/>
  <c r="H65" i="10"/>
  <c r="P95" i="3"/>
  <c r="H111" i="3"/>
  <c r="P16" i="3"/>
  <c r="H18" i="3"/>
  <c r="K26" i="1"/>
  <c r="D31" i="1"/>
  <c r="H101" i="13"/>
  <c r="H41" i="10"/>
  <c r="H41" i="9"/>
  <c r="K27" i="1"/>
  <c r="P28" i="22"/>
  <c r="P30" i="22" s="1"/>
  <c r="P19" i="22"/>
  <c r="P61" i="14"/>
  <c r="P31" i="14"/>
  <c r="P21" i="14"/>
  <c r="P67" i="13"/>
  <c r="P56" i="13"/>
  <c r="P58" i="13" s="1"/>
  <c r="P47" i="13"/>
  <c r="P37" i="13"/>
  <c r="P31" i="13"/>
  <c r="P77" i="12"/>
  <c r="P48" i="12"/>
  <c r="P35" i="12"/>
  <c r="P21" i="12"/>
  <c r="P71" i="11"/>
  <c r="H57" i="11"/>
  <c r="P31" i="11"/>
  <c r="P37" i="10"/>
  <c r="P21" i="10"/>
  <c r="P51" i="9"/>
  <c r="P39" i="9"/>
  <c r="P33" i="9"/>
  <c r="P25" i="9"/>
  <c r="P69" i="4"/>
  <c r="P63" i="3"/>
  <c r="P12" i="22"/>
  <c r="P14" i="22" s="1"/>
  <c r="P91" i="14"/>
  <c r="P73" i="14"/>
  <c r="P39" i="14"/>
  <c r="H49" i="14"/>
  <c r="P99" i="13"/>
  <c r="P93" i="13"/>
  <c r="P73" i="13"/>
  <c r="P63" i="13"/>
  <c r="P23" i="13"/>
  <c r="P73" i="12"/>
  <c r="P27" i="12"/>
  <c r="P53" i="11"/>
  <c r="H41" i="11"/>
  <c r="P56" i="9"/>
  <c r="P58" i="9" s="1"/>
  <c r="P21" i="9"/>
  <c r="P14" i="9"/>
  <c r="P57" i="4"/>
  <c r="P33" i="4"/>
  <c r="P107" i="3"/>
  <c r="P73" i="3"/>
  <c r="H83" i="3"/>
  <c r="P55" i="4"/>
  <c r="P71" i="3"/>
  <c r="P49" i="3"/>
  <c r="P27" i="3"/>
  <c r="H55" i="3"/>
  <c r="P21" i="4"/>
  <c r="P79" i="3"/>
  <c r="P58" i="3"/>
  <c r="P60" i="3" s="1"/>
  <c r="P35" i="3"/>
  <c r="J25" i="1"/>
  <c r="J12" i="1"/>
  <c r="P16" i="9" l="1"/>
  <c r="P16" i="10"/>
  <c r="P58" i="14"/>
  <c r="P18" i="3"/>
  <c r="P53" i="9"/>
  <c r="P18" i="13"/>
  <c r="P16" i="12"/>
  <c r="H6" i="2"/>
  <c r="F45" i="23" s="1"/>
  <c r="B1" i="25"/>
  <c r="P53" i="10"/>
  <c r="P16" i="11"/>
  <c r="P18" i="14"/>
  <c r="I43" i="23"/>
  <c r="F17" i="23" s="1"/>
  <c r="P65" i="10"/>
  <c r="P54" i="12"/>
  <c r="P57" i="11"/>
  <c r="P65" i="12"/>
  <c r="P111" i="3"/>
  <c r="P97" i="14"/>
  <c r="P25" i="22"/>
  <c r="P42" i="22" s="1"/>
  <c r="D32" i="1" s="1"/>
  <c r="E32" i="1" s="1"/>
  <c r="P65" i="9"/>
  <c r="P16" i="4"/>
  <c r="P59" i="4"/>
  <c r="P77" i="4"/>
  <c r="P41" i="11"/>
  <c r="P79" i="13"/>
  <c r="P41" i="10"/>
  <c r="P73" i="11"/>
  <c r="P55" i="3"/>
  <c r="P41" i="4"/>
  <c r="P45" i="12"/>
  <c r="P53" i="13"/>
  <c r="P101" i="13"/>
  <c r="P75" i="14"/>
  <c r="L16" i="1"/>
  <c r="D26" i="1"/>
  <c r="E31" i="1"/>
  <c r="K33" i="1"/>
  <c r="P83" i="3"/>
  <c r="C30" i="1"/>
  <c r="D30" i="1"/>
  <c r="L12" i="1"/>
  <c r="P41" i="9"/>
  <c r="C25" i="1"/>
  <c r="C26" i="1"/>
  <c r="D29" i="1"/>
  <c r="P85" i="12"/>
  <c r="P49" i="14"/>
  <c r="C27" i="1"/>
  <c r="D27" i="1"/>
  <c r="C18" i="1"/>
  <c r="D18" i="1"/>
  <c r="C15" i="1"/>
  <c r="D15" i="1"/>
  <c r="D25" i="1"/>
  <c r="L27" i="1"/>
  <c r="J27" i="1"/>
  <c r="L26" i="1"/>
  <c r="J18" i="1"/>
  <c r="J17" i="1"/>
  <c r="L17" i="1"/>
  <c r="J15" i="1"/>
  <c r="L15" i="1"/>
  <c r="P67" i="9" l="1"/>
  <c r="D19" i="1" s="1"/>
  <c r="E19" i="1" s="1"/>
  <c r="P113" i="3"/>
  <c r="D13" i="1" s="1"/>
  <c r="E13" i="1" s="1"/>
  <c r="P67" i="10"/>
  <c r="D20" i="1" s="1"/>
  <c r="E20" i="1" s="1"/>
  <c r="E18" i="1"/>
  <c r="P99" i="14"/>
  <c r="D24" i="1" s="1"/>
  <c r="E24" i="1" s="1"/>
  <c r="P75" i="11"/>
  <c r="D21" i="1" s="1"/>
  <c r="E21" i="1" s="1"/>
  <c r="P87" i="12"/>
  <c r="D22" i="1" s="1"/>
  <c r="E22" i="1" s="1"/>
  <c r="P79" i="4"/>
  <c r="D14" i="1" s="1"/>
  <c r="E14" i="1" s="1"/>
  <c r="P103" i="13"/>
  <c r="D23" i="1" s="1"/>
  <c r="E23" i="1" s="1"/>
  <c r="E30" i="1"/>
  <c r="E26" i="1"/>
  <c r="E25" i="1"/>
  <c r="E27" i="1"/>
  <c r="L18" i="1"/>
  <c r="J26" i="1"/>
  <c r="E15" i="1"/>
  <c r="C16" i="1"/>
  <c r="D17" i="1"/>
  <c r="J16" i="1"/>
  <c r="C29" i="1"/>
  <c r="E29" i="1" s="1"/>
  <c r="F46" i="23"/>
  <c r="D16" i="1"/>
  <c r="C17" i="1"/>
  <c r="L33" i="1"/>
  <c r="J33" i="1"/>
  <c r="E16" i="1" l="1"/>
  <c r="E17" i="1"/>
  <c r="C8" i="1"/>
  <c r="L9" i="1" s="1"/>
  <c r="F18" i="23"/>
  <c r="F19" i="23" s="1"/>
  <c r="AB39" i="2"/>
  <c r="Y39" i="2"/>
  <c r="Y38" i="2" s="1"/>
  <c r="Y13" i="2" s="1"/>
  <c r="Y6" i="2" s="1"/>
  <c r="AC39" i="2" l="1"/>
  <c r="AC38" i="2" s="1"/>
  <c r="AC13" i="2" s="1"/>
  <c r="AC6" i="2" s="1"/>
</calcChain>
</file>

<file path=xl/sharedStrings.xml><?xml version="1.0" encoding="utf-8"?>
<sst xmlns="http://schemas.openxmlformats.org/spreadsheetml/2006/main" count="2990" uniqueCount="688">
  <si>
    <t>Soupis objektů s DPH</t>
  </si>
  <si>
    <t>Stavba:18042 - OBYTNÝ SOUBOR ŽALHOSTICE - PŘÍPRAVA ÚZEMÍ</t>
  </si>
  <si>
    <t>Varianta:ZŘ - Základní řešení</t>
  </si>
  <si>
    <t>Odbytová cena:</t>
  </si>
  <si>
    <t>OC+DPH:</t>
  </si>
  <si>
    <t>Sazba 1</t>
  </si>
  <si>
    <t>Sazba 2</t>
  </si>
  <si>
    <t>Sazba 3</t>
  </si>
  <si>
    <t>Objekt</t>
  </si>
  <si>
    <t>Popis</t>
  </si>
  <si>
    <t>OC</t>
  </si>
  <si>
    <t>DPH</t>
  </si>
  <si>
    <t>OC+DPH</t>
  </si>
  <si>
    <t>Aspe</t>
  </si>
  <si>
    <t>Příloha k formuláři pro ocenění nabídky</t>
  </si>
  <si>
    <t>Stavba</t>
  </si>
  <si>
    <t>číslo a název SO</t>
  </si>
  <si>
    <t>číslo a název rozpočtu:</t>
  </si>
  <si>
    <t>18042</t>
  </si>
  <si>
    <t>OBYTNÝ SOUBOR ŽALHOSTICE - PŘÍPRAVA ÚZEMÍ</t>
  </si>
  <si>
    <t>VEDLEJŠÍ A OSTATNÍ NÁKLADY</t>
  </si>
  <si>
    <t>000</t>
  </si>
  <si>
    <t>Poř.
č.pol.</t>
  </si>
  <si>
    <t>1</t>
  </si>
  <si>
    <t>Kód
položky</t>
  </si>
  <si>
    <t>Varianta
položky</t>
  </si>
  <si>
    <t>Název položky</t>
  </si>
  <si>
    <t>jednotka</t>
  </si>
  <si>
    <t>Počet
jednotek</t>
  </si>
  <si>
    <t>CENA</t>
  </si>
  <si>
    <t>jednotková</t>
  </si>
  <si>
    <t>celkem</t>
  </si>
  <si>
    <t>Sazba</t>
  </si>
  <si>
    <t>2</t>
  </si>
  <si>
    <t>3</t>
  </si>
  <si>
    <t>4</t>
  </si>
  <si>
    <t>5</t>
  </si>
  <si>
    <t>6</t>
  </si>
  <si>
    <t>7</t>
  </si>
  <si>
    <t>8</t>
  </si>
  <si>
    <t>Všeobecné konstrukce a práce</t>
  </si>
  <si>
    <t>0</t>
  </si>
  <si>
    <t>02720</t>
  </si>
  <si>
    <t/>
  </si>
  <si>
    <t>POMOC PRÁCE ZŘÍZ NEBO ZAJIŠŤ REGULACI A OCHRANU DOPRAVY
PŘECHODNÁ DOPRAVNÍ OPATŘENÍ (OSAZENÍ, NÁJEM, ODSTRANĚNÍ ZNAČENÍ, JEHO ÚDRŽBA PO CELOU DOBU STAVBY, PŘEMÍSŤOVÁNÍ, VÝMĚNA POŠKOZENÝCH KUSŮ)
VČETNĚ STANOVENÍ PŘECHODNÉHO ZNAČENÍ, A ROZHODNUTÍ O ZVLÁŠTNÍM UŽÍVÁNÍ
SOUČÁSTÍ FAKTURACE BUDE PODROBNÝ ROZPIS POUŽITÝCH ZNAČEK A ZAŘÍZENÍ V RÁMCI TÉTO POLOŽKY</t>
  </si>
  <si>
    <t xml:space="preserve">KPL       </t>
  </si>
  <si>
    <t>02730</t>
  </si>
  <si>
    <t>POMOC PRÁCE ZŘÍZ NEBO ZAJIŠŤ OCHRANU INŽENÝRSKÝCH SÍTÍ
OCHRANA SÍTÍ TECHNICKÉ INFRASTRUKTURY NA STAVENIŠTI VČ PROVIZORNÍ OCHRANY, VYVĚŠENÍ NEBO ZŘÍZENÍ DOČASNÝCH PODPĚRNÝCH BODŮ</t>
  </si>
  <si>
    <t>029113</t>
  </si>
  <si>
    <t>OSTATNÍ POŽADAVKY - GEODETICKÉ ZAMĚŘENÍ - CELKY
VYTYČENÍ INŽENÝRSKÝCH SÍTÍ A VYTYČENÍ STAVBY</t>
  </si>
  <si>
    <t xml:space="preserve">KUS       </t>
  </si>
  <si>
    <t>1ks=1,000 [A]</t>
  </si>
  <si>
    <t>02960</t>
  </si>
  <si>
    <t>OSTATNÍ POŽADAVKY - ODBORNÝ DOZOR
GEOTECHNICKÝ DOZOR</t>
  </si>
  <si>
    <t>C e l k e m</t>
  </si>
  <si>
    <t>SO 101</t>
  </si>
  <si>
    <t>KOMUNIKACE</t>
  </si>
  <si>
    <t>101.01</t>
  </si>
  <si>
    <t>KOMUNIKACE - VĚTEV A</t>
  </si>
  <si>
    <t>014101</t>
  </si>
  <si>
    <t>POPLATKY ZA SKLÁDKU</t>
  </si>
  <si>
    <t xml:space="preserve">M3        </t>
  </si>
  <si>
    <t>dle pol.č.17120:2266,818m3=2 266,818 [A]</t>
  </si>
  <si>
    <t>014102</t>
  </si>
  <si>
    <t xml:space="preserve">T         </t>
  </si>
  <si>
    <t>z pol.č.11315:12,515m3*2,2t/m3=27,533 [A]
z pol.č.11332:157,626m3*1,8t/m3=283,727 [B]
z pol.č.11352:6,0m*0,1t/m=0,600 [C]
Celkem: A+B+C=311,860 [D]</t>
  </si>
  <si>
    <t>014201</t>
  </si>
  <si>
    <t>POPLATKY ZA ZEMNÍK - ZEMINA</t>
  </si>
  <si>
    <t>dle pol.č.12573.b:1647,743m3=1 647,743 [A]</t>
  </si>
  <si>
    <t>Zemní práce</t>
  </si>
  <si>
    <t>11120</t>
  </si>
  <si>
    <t>ODSTRANĚNÍ KŘOVIN</t>
  </si>
  <si>
    <t xml:space="preserve">M2        </t>
  </si>
  <si>
    <t>ze situace:151,0m2+117,0m2=268,000 [A]</t>
  </si>
  <si>
    <t>11204</t>
  </si>
  <si>
    <t>KÁCENÍ STROMŮ D KMENE DO 0,3M S ODSTRANĚNÍM PAŘEZŮ</t>
  </si>
  <si>
    <t>odhad:10ks=10,000 [A]</t>
  </si>
  <si>
    <t>11315</t>
  </si>
  <si>
    <t>ODSTRANĚNÍ KRYTU ZPEVNĚNÝCH PLOCH Z BETONU</t>
  </si>
  <si>
    <t>ze situace:62,576m2*0,20=12,515 [A]</t>
  </si>
  <si>
    <t>11332</t>
  </si>
  <si>
    <t>ODSTRANĚNÍ PODKLADŮ ZPEVNĚNÝCH PLOCH Z KAMENIVA NESTMELENÉHO</t>
  </si>
  <si>
    <t>ze situace:(89,086m2+223,52m2+179,974m2)*0,32=157,626 [A]</t>
  </si>
  <si>
    <t>11352</t>
  </si>
  <si>
    <t>ODSTRANĚNÍ CHODNÍKOVÝCH A SILNIČNÍCH OBRUBNÍKŮ BETONOVÝCH</t>
  </si>
  <si>
    <t xml:space="preserve">M         </t>
  </si>
  <si>
    <t>ze situace:6,0m=6,000 [A]</t>
  </si>
  <si>
    <t>11372</t>
  </si>
  <si>
    <t>FRÉZOVÁNÍ ZPEVNĚNÝCH PLOCH ASFALTOVÝCH</t>
  </si>
  <si>
    <t>ze situace:(89,086m2+223,52m2+179,974m2)*0,10=49,258 [A]</t>
  </si>
  <si>
    <t>12373</t>
  </si>
  <si>
    <t>ODKOP PRO SPOD STAVBU SILNIC A ŽELEZNIC TŘ. I</t>
  </si>
  <si>
    <t>z kubatur.listu:1117,996m3+895,7m3=2 013,696 [A]
pro parkoviště vpravo:275,133m2*0,92=253,122 [B]
Celkem: A+B=2 266,818 [C]
z toho tř.I cca 60%:2266,818m3*0,6=1 360,091 [D]</t>
  </si>
  <si>
    <t>12383</t>
  </si>
  <si>
    <t>ODKOP PRO SPOD STAVBU SILNIC A ŽELEZNIC TŘ. II</t>
  </si>
  <si>
    <t>výkop celkem z pol.č.12373 2266,818m3, z toho tř. II cca 40%:2266,818m3*0,4=906,727 [A]</t>
  </si>
  <si>
    <t>12573.a</t>
  </si>
  <si>
    <t>VYKOPÁVKY ZE ZEMNÍKŮ A SKLÁDEK TŘ. I
ORNICE</t>
  </si>
  <si>
    <t>natěžení a dovoz ornice dle pol.č.18220:156,333m3=156,333 [A]</t>
  </si>
  <si>
    <t>12573.b</t>
  </si>
  <si>
    <t>VYKOPÁVKY ZE ZEMNÍKŮ A SKLÁDEK TŘ. I
ZEMINA ZE ZEMNÍKU</t>
  </si>
  <si>
    <t>natěžení  a dovoz vhodné zeminy pro násyp, AZ a dodatečný násyp z pol.č.17110,17130,17310
401,125m3+1166,562m3+80,056m3=1 647,743 [A]</t>
  </si>
  <si>
    <t>17110</t>
  </si>
  <si>
    <t>ULOŽENÍ SYPANINY DO NÁSYPŮ SE ZHUTNĚNÍM</t>
  </si>
  <si>
    <t>z kubatur. listu:401,125m3=401,125 [A]</t>
  </si>
  <si>
    <t>17120</t>
  </si>
  <si>
    <t>ULOŽENÍ SYPANINY DO NÁSYPŮ A NA SKLÁDKY BEZ ZHUTNĚNÍ</t>
  </si>
  <si>
    <t>uložení výkopu na skládku z pol.č.12373,12383:1360,091m3+906,727m3=2 266,818 [A]</t>
  </si>
  <si>
    <t>17130</t>
  </si>
  <si>
    <t>ULOŽENÍ SYPANINY DO NÁSYPŮ V AKTIVNÍ ZÓNĚ SE ZHUTNĚNÍM</t>
  </si>
  <si>
    <t>z kubatur.listu:1006,177m3=1 006,177 [A]
parkoviště vpravo:229,122m2*0,50*1,4=160,385 [B]
Celkem: A+B=1 166,562 [C]</t>
  </si>
  <si>
    <t>17310</t>
  </si>
  <si>
    <t>ZEMNÍ KRAJNICE A DOSYPÁVKY SE ZHUTNĚNÍM</t>
  </si>
  <si>
    <t>z kubatur listu
vlevo:25,545m3=25,545 [A]
vpravo:43,111m3=43,111 [B]
parkoviště:57,00*0,2m2=11,400 [C]
Celkem: A+B+C=80,056 [D]</t>
  </si>
  <si>
    <t>18110</t>
  </si>
  <si>
    <t>ÚPRAVA PLÁNĚ SE ZHUTNĚNÍM V HORNINĚ TŘ. I</t>
  </si>
  <si>
    <t>ze situace
vozovka:(81,438m2+31,986m2+1553,356m2)*1,2=2 000,136 [A]
parkoviště:(229,122m2+145,813m2)*1,2=449,922 [B]
chodníky:79,54m2+196,875m2=276,415 [C]
stání:69,469m2+25,415m2+38,457m2+29,238m2+62,621m2+4,0m2+13,0m2=242,200 [D]
vjezdy:37,504m2+15,5m2+15,499m2+9,341m2+9,328m2+9,375m2+9,336m2+7,5m2+18,851m2+9,344m2+9,338m2=150,916 [E]
Celkem: A+B+C+D+E=3 119,589 [F]</t>
  </si>
  <si>
    <t>18220</t>
  </si>
  <si>
    <t>ROZPROSTŘENÍ ORNICE VE SVAHU</t>
  </si>
  <si>
    <t>z kubatur.listu:156,333m3=156,333 [A]</t>
  </si>
  <si>
    <t>18241</t>
  </si>
  <si>
    <t>ZALOŽENÍ TRÁVNÍKU RUČNÍM VÝSEVEM</t>
  </si>
  <si>
    <t>z pol.č.18220:156,333m3/0,15=1 042,220 [A]</t>
  </si>
  <si>
    <t>Základy</t>
  </si>
  <si>
    <t>21263</t>
  </si>
  <si>
    <t>TRATIVODY KOMPLET Z TRUB Z PLAST HMOT DN DO 150MM</t>
  </si>
  <si>
    <t>ze situace:280,0m=280,000 [A]</t>
  </si>
  <si>
    <t>Komunikace</t>
  </si>
  <si>
    <t>561401</t>
  </si>
  <si>
    <t>KAMENIVO ZPEVNĚNÉ CEMENTEM TŘ. I
 SC C8/10</t>
  </si>
  <si>
    <t>vozovka:(81,438m2+1553,356m2)*1,1*0,12=215,793 [A]</t>
  </si>
  <si>
    <t>56330</t>
  </si>
  <si>
    <t>VOZOVKOVÉ VRSTVY ZE ŠTĚRKODRTI</t>
  </si>
  <si>
    <t>ze situace
vozovka:(81,438m2+1553,356m2)*1,2*0,20=392,351 [A]
zámková dlažba:(31,986m2+229,122m2+145,813m2)*1,2*0,30=146,492 [B]
chodníky:(79,54m2+196,875m2+69,469m2+25,415m2+38,457m2+29,238m2+62,621m2+4,0m2+13,0m2)*0,15=77,792 [C]
vjezdy:(37,504m2+15,5m2+15,499m2+9,341m2+9,328m2+9,375m2+9,336m2+7,5m2+18,851m2+9,344m2+9,338m2)*0,25=37,729 [D]
Celkem: A+B+C+D=654,364 [E]</t>
  </si>
  <si>
    <t>572121</t>
  </si>
  <si>
    <t>INFILTRAČNÍ POSTŘIK ASFALTOVÝ DO 1,0KG/M2
0,8KG/M2</t>
  </si>
  <si>
    <t>vozovka:(81,438m2+1553,356m2)*1,1=1 798,273 [A]</t>
  </si>
  <si>
    <t>572213</t>
  </si>
  <si>
    <t>SPOJOVACÍ POSTŘIK Z EMULZE DO 0,5KG/M2
PSC C50 B5 0,2KG/M2</t>
  </si>
  <si>
    <t>vozovka:81,438m2+1553,356m2=1 634,794 [A]</t>
  </si>
  <si>
    <t>574A33</t>
  </si>
  <si>
    <t>ASFALTOVÝ BETON PRO OBRUSNÉ VRSTVY ACO 11 TL. 40MM
ACO 11 50/70</t>
  </si>
  <si>
    <t>574E56</t>
  </si>
  <si>
    <t>ASFALTOVÝ BETON PRO PODKLADNÍ VRSTVY ACP 16+, 16S TL. 60MM
ACP 16+ 50/70</t>
  </si>
  <si>
    <t>582611</t>
  </si>
  <si>
    <t>KRYTY Z BETON DLAŽDIC SE ZÁMKEM ŠEDÝCH TL 60MM DO LOŽE Z KAM</t>
  </si>
  <si>
    <t>chodníky:79,54m2+196,875m2+69,469m2+25,415m2+38,457m2+29,238m2+62,621m2+4,0m2+13,0m2=518,615 [A]</t>
  </si>
  <si>
    <t>582612</t>
  </si>
  <si>
    <t>KRYTY Z BETON DLAŽDIC SE ZÁMKEM ŠEDÝCH TL 80MM DO LOŽE Z KAM</t>
  </si>
  <si>
    <t>parkoviště:229,122m2+145,813m2=374,935 [A]</t>
  </si>
  <si>
    <t>582615</t>
  </si>
  <si>
    <t>KRYTY Z BETON DLAŽDIC SE ZÁMKEM BAREV TL 80MM DO LOŽE Z KAM
ČERVENÁ</t>
  </si>
  <si>
    <t>vjezdy:37,504m2+15,5m2+15,499m2+31,986m2+9,341m2+9,328m2+9,375m2+9,336m2+7,5m2+18,851m2+9,344m2+9,338m2=182,902 [A]
oddělení parkovacích stání:(18,00+30,00)*0,10=4,800 [B]
odpočet dle pol.č.582618:-19,323m2=-19,323 [C]
Celkem: A+B+C=168,379 [D]</t>
  </si>
  <si>
    <t>582618</t>
  </si>
  <si>
    <t>KRYTY Z BETON DLAŽDIC SE ZÁMKEM ŠEDÝCH RELIÉF TL 80MM DO LOŽE Z KAM</t>
  </si>
  <si>
    <t>vjezdy:7,863m2+3,5m2+3,5m2+4,46m2=19,323 [A]</t>
  </si>
  <si>
    <t>Potrubí</t>
  </si>
  <si>
    <t>895811</t>
  </si>
  <si>
    <t>DRENÁŽNÍ ŠACHTICE NORMÁLNÍ Z PLAST DÍLCŮ ŠN 60</t>
  </si>
  <si>
    <t>6ks=6,000 [A]</t>
  </si>
  <si>
    <t>89921</t>
  </si>
  <si>
    <t>VÝŠKOVÁ ÚPRAVA POKLOPŮ</t>
  </si>
  <si>
    <t>poklopy šachet ze situace:2ks=2,000 [A]</t>
  </si>
  <si>
    <t>Ostatní konstrukce a práce</t>
  </si>
  <si>
    <t>9</t>
  </si>
  <si>
    <t>914131</t>
  </si>
  <si>
    <t>DOPRAVNÍ ZNAČKY ZÁKLADNÍ VELIKOSTI OCELOVÉ FÓLIE TŘ 2 - DODÁVKA A MONTÁŽ</t>
  </si>
  <si>
    <t>16ks=16,000 [A]</t>
  </si>
  <si>
    <t>914921</t>
  </si>
  <si>
    <t>SLOUPKY A STOJKY DOPRAVNÍCH ZNAČEK Z OCEL TRUBEK DO PATKY - DODÁVKA A MONTÁŽ</t>
  </si>
  <si>
    <t>dle pol.č.914131:16ks=16,000 [A]</t>
  </si>
  <si>
    <t>91551</t>
  </si>
  <si>
    <t>VODOROVNÉ DOPRAVNÍ ZNAČENÍ - PŘEDEM PŘIPRAVENÉ SYMBOLY</t>
  </si>
  <si>
    <t>symbol invalida:2ks=2,000 [A]</t>
  </si>
  <si>
    <t>917212</t>
  </si>
  <si>
    <t>ZÁHONOVÉ OBRUBY Z BETONOVÝCH OBRUBNÍKŮ ŠÍŘ 80MM</t>
  </si>
  <si>
    <t>ze situace:62,0m+101,0m+37,0m+15,0m+20,0m+15,0m+20,0m+13,0m=283,000 [A]</t>
  </si>
  <si>
    <t>917224</t>
  </si>
  <si>
    <t>SILNIČNÍ A CHODNÍKOVÉ OBRUBY Z BETONOVÝCH OBRUBNÍKŮ ŠÍŘ 150MM</t>
  </si>
  <si>
    <t>vlevo:275,6m=275,600 [A]
vpravo:164,5m+6*3,2m+170,6m+6*3,2m=373,500 [B]
Celkem: A+B=649,100 [C]</t>
  </si>
  <si>
    <t>91723</t>
  </si>
  <si>
    <t>OBRUBY Z BETON KRAJNÍKŮ</t>
  </si>
  <si>
    <t>ze situace:10*4,0m+10,0m+25,0m+9,0m+4*7,0m=112,000 [A]</t>
  </si>
  <si>
    <t>919112</t>
  </si>
  <si>
    <t>ŘEZÁNÍ ASFALTOVÉHO KRYTU VOZOVEK TL DO 100MM</t>
  </si>
  <si>
    <t>18,00+5,00+15,00+6,50+9,00+18,00=71,500 [A]</t>
  </si>
  <si>
    <t>931326</t>
  </si>
  <si>
    <t>TĚSNĚNÍ DILATAČ SPAR ASF ZÁLIVKOU MODIFIK PRŮŘ DO 800MM2
VČ.PŘÍPADNÉHO PROŘÍZNUTÍ</t>
  </si>
  <si>
    <t>20 x 40mm:276,0m+116,0m+10,0m+29,0m+25,0m+97,0m=553,000 [A]</t>
  </si>
  <si>
    <t>966846.a</t>
  </si>
  <si>
    <t>ODSTRANĚNÍ OCELOVÉ BRÁNY</t>
  </si>
  <si>
    <t xml:space="preserve">KS        </t>
  </si>
  <si>
    <t>vjezd:1ks=1,000 [A]</t>
  </si>
  <si>
    <t>101.02</t>
  </si>
  <si>
    <t>KOMUNIKACE - VĚTEV B</t>
  </si>
  <si>
    <t>dle pol.č.17120:1025,832m3=1 025,832 [A]</t>
  </si>
  <si>
    <t>dle pol.č.12573.b:611,824m3=611,824 [A]</t>
  </si>
  <si>
    <t>z kubatur.listu:1025,832m3=1 025,832 [A]
z toho tř.I cca 60%:1025,832m3*0,6=615,499 [B]</t>
  </si>
  <si>
    <t>výkop celkem z pol.č.12373 1025,832m3, z toho tř. II cca 40%:1025,832m3*0,4=410,333 [A]</t>
  </si>
  <si>
    <t>natěžení a dovoz ornice dle pol.č.18220:70,902m3=70,902 [A]</t>
  </si>
  <si>
    <t>natěžení  a dovoz vhodné zeminy pro násyp, AZ a dodatečný násyp z pol.č.17110,17130,17310
39,048m3+525,794m3+46,982m3=611,824 [A]</t>
  </si>
  <si>
    <t>z kubatur. listu:39,048m3=39,048 [A]</t>
  </si>
  <si>
    <t>uložení výkopu na skládku z pol.č.12373,12383:615,499m3+410,333m3=1 025,832 [A]</t>
  </si>
  <si>
    <t>z kubatur.listu:525,794m3=525,794 [A]</t>
  </si>
  <si>
    <t>z kubatur listu
vlevo:26,204m3=26,204 [A]
vpravo:20,778m3=20,778 [B]
Celkem: A+B=46,982 [C]</t>
  </si>
  <si>
    <t>ze situace
vozovka:965,913m2*1,2=1 159,096 [A]
chodníky:15,774m2+7,639m2=23,413 [B]
Celkem: A+B=1 182,509 [C]</t>
  </si>
  <si>
    <t>z kubatur.listu:70,902m3=70,902 [A]</t>
  </si>
  <si>
    <t>z pol.č.18220:70,902m3/0,15=472,680 [A]</t>
  </si>
  <si>
    <t>ze situace:147,0m=147,000 [A]</t>
  </si>
  <si>
    <t>ze situace
vozovka:965,913m2*1,2*0,30=347,729 [A]
chodníky:(15,74m2+7,639m2)*0,15=3,507 [B]
Celkem: A+B=351,236 [C]</t>
  </si>
  <si>
    <t>chodníky:15,774m2+7,639m2=23,413 [A]</t>
  </si>
  <si>
    <t>vozovka:965,913m2=965,913 [A]
odpočet dle pol.č.582615,58261B:-(71,491m2+8,524m2)=-80,015 [B]
Celkem: A+B=885,898 [C]</t>
  </si>
  <si>
    <t>parkovací stání:40,889m2+30,602m2=71,491 [A]</t>
  </si>
  <si>
    <t>58261B</t>
  </si>
  <si>
    <t>KRYTY Z BETON DLAŽDIC SE ZÁMKEM BAREV RELIÉF TL 80MM DO LOŽE Z KAM
ČERVENÁ</t>
  </si>
  <si>
    <t>ze situace:8,524m2=8,524 [A]</t>
  </si>
  <si>
    <t>2ks=2,000 [A]</t>
  </si>
  <si>
    <t>3ks=3,000 [A]</t>
  </si>
  <si>
    <t>dle pol.č.914131:3ks=3,000 [A]</t>
  </si>
  <si>
    <t>ze situace:11,0m+8,0m=19,000 [A]</t>
  </si>
  <si>
    <t>vlevo:15,0m+25,0m+10,0m+14,0m+9,0m+8,0m+3,0m=84,000 [A]
vpravo:2,0m+25,0m+25,0m+39,0m+23,0m+19,0m=133,000 [B]
Celkem: A+B=217,000 [C]</t>
  </si>
  <si>
    <t>ze situace:5*4,0m+11,7m+8,7m=40,400 [A]
parkovací pruhy:47,0m=47,000 [B]
Celkem: A+B=87,400 [C]</t>
  </si>
  <si>
    <t>101.03</t>
  </si>
  <si>
    <t>KOMUNIKACE - VĚTEV C</t>
  </si>
  <si>
    <t>12110</t>
  </si>
  <si>
    <t>SEJMUTÍ ORNICE NEBO LESNÍ PŮDY</t>
  </si>
  <si>
    <t>215663.a</t>
  </si>
  <si>
    <t>ÚPRAVA PODLOŽÍ HYDRAULICKÝMI POJIVY DO 2% HL DO 0,5M
DO HL.0,4M</t>
  </si>
  <si>
    <t>215669.a</t>
  </si>
  <si>
    <t>ÚPRAVA PODLOŽÍ HYDRAULICKÝMI POJIVY HL DO 0,5M - PŘÍPLATEK ZA DALŠÍCH 0,5%
DO HL. 0,4M</t>
  </si>
  <si>
    <t>KRYTY Z BETON DLAŽDIC SE ZÁMKEM BAREV RELIÉF TL 80MM DO LOŽE Z KAM</t>
  </si>
  <si>
    <t>dle pol.č.914131:6ks=6,000 [A]</t>
  </si>
  <si>
    <t>101.04</t>
  </si>
  <si>
    <t>KOMUNIKACE - VĚTEV D</t>
  </si>
  <si>
    <t>dle pol.č.914131:1ks=1,000 [A]</t>
  </si>
  <si>
    <t>101.05</t>
  </si>
  <si>
    <t>KOMUNIKACE - VĚTEV E</t>
  </si>
  <si>
    <t>101.06</t>
  </si>
  <si>
    <t>KOMUNIKACE - VĚTEV F</t>
  </si>
  <si>
    <t>101.07</t>
  </si>
  <si>
    <t>KOMUNIKACE - VĚTEV G</t>
  </si>
  <si>
    <t>dle pol.č.17120:249,099m3=249,099 [A]</t>
  </si>
  <si>
    <t>dle pol.č.12573.b:148,157m3=148,157 [A]</t>
  </si>
  <si>
    <t>z kubatur.listu:249,099m3=249,099 [A]
z toho tř.I cca 60%:249,099m3*0,6=149,459 [B]</t>
  </si>
  <si>
    <t>výkop celkem z pol.č.12373 249,099m3, z toho tř. II cca 40%:249,099m3*0,4=99,640 [A]</t>
  </si>
  <si>
    <t>natěžení a dovoz ornice dle pol.č.18220:25,292m3=25,292 [A]</t>
  </si>
  <si>
    <t>natěžení  a dovoz vhodné zeminy pro násyp, AZ a dodatečný násyp z pol.č.17110,17130,17310
12,386m3+118,434m3+17,337m3=148,157 [A]</t>
  </si>
  <si>
    <t>z kubatur. listu:12,386m3=12,386 [A]</t>
  </si>
  <si>
    <t>uložení výkopu na skládku z pol.č.12373,12383:149,459m3+99,64m3=249,099 [A]</t>
  </si>
  <si>
    <t>z kubatur.listu:118,434m3=118,434 [A]</t>
  </si>
  <si>
    <t>z kubatur listu
vlevo:9,451m3=9,451 [A]
vpravo:7,886m3=7,886 [B]
Celkem: A+B=17,337 [C]</t>
  </si>
  <si>
    <t>ze situace:160,459m2*1,2=192,551 [A]</t>
  </si>
  <si>
    <t>z kubatur.listu:25,292m3=25,292 [A]</t>
  </si>
  <si>
    <t>z pol.č.18220:25,292m3/0,15=168,613 [A]</t>
  </si>
  <si>
    <t>ze situace:44,0m=44,000 [A]</t>
  </si>
  <si>
    <t>ze situace:160,459m2*1,2*0,30=57,765 [A]</t>
  </si>
  <si>
    <t>vozovka:160,459m2=160,459 [A]</t>
  </si>
  <si>
    <t>ze situace:27,0m+7,5m+5,5m+40,0m=80,000 [A]</t>
  </si>
  <si>
    <t>ze situace:5,0m+4,0m=9,000 [A]</t>
  </si>
  <si>
    <t>101.08</t>
  </si>
  <si>
    <t>KOMUNIKACE - VĚTEV H</t>
  </si>
  <si>
    <t>dle pol.č.17120:290,763m3=290,763 [A]</t>
  </si>
  <si>
    <t>dle pol.č.12573.b:169,147m3=169,147 [A]</t>
  </si>
  <si>
    <t>z kubatur.listu:290,763m3=290,763 [A]
z toho tř.I cca 60%:290,763m3*0,6=174,458 [B]</t>
  </si>
  <si>
    <t>výkop celkem z pol.č.12373 290,763m3, z toho tř. II cca 40%:290,763m3*0,4=116,305 [A]</t>
  </si>
  <si>
    <t>natěžení a dovoz ornice dle pol.č.18220:24,62m3=24,620 [A]</t>
  </si>
  <si>
    <t>natěžení  a dovoz vhodné zeminy pro násyp, AZ a dodatečný násyp z pol.č.17110,17130,17310
13,543m3+139,248m3+16,356m3=169,147 [A]</t>
  </si>
  <si>
    <t>z kubatur. listu:13,543m3=13,543 [A]</t>
  </si>
  <si>
    <t>uložení výkopu na skládku z pol.č.12373,12383:174,458m3+116,305m3=290,763 [A]</t>
  </si>
  <si>
    <t>z kubatur.listu:139,248m3=139,248 [A]</t>
  </si>
  <si>
    <t>z kubatur listu
vlevo:8,627m3=8,627 [A]
vpravo:7,729m3=7,729 [B]
Celkem: A+B=16,356 [C]</t>
  </si>
  <si>
    <t>ze situace:205,406m2*1,2=246,487 [A]</t>
  </si>
  <si>
    <t>z kubatur.listu:24,62m3=24,620 [A]</t>
  </si>
  <si>
    <t>z pol.č.18220:24,62m3/0,15=164,133 [A]</t>
  </si>
  <si>
    <t>ze situace:205,406m2*1,2*0,30=73,946 [A]</t>
  </si>
  <si>
    <t>vozovka:205,406m2=205,406 [B]</t>
  </si>
  <si>
    <t>ze situace:16,0m+2,0m+20,0m+15,0m+5,5m=58,500 [A]</t>
  </si>
  <si>
    <t>101.09</t>
  </si>
  <si>
    <t>KOMUNIKACE - VĚTEV I</t>
  </si>
  <si>
    <t>dle pol.č.17120:351,771m3=351,771 [A]</t>
  </si>
  <si>
    <t>dle pol.č.12573.b:201,806m3=201,806 [A]</t>
  </si>
  <si>
    <t>z kubatur.listu:351,771m3=351,771 [A]
z toho tř.I cca 60%:351,771m3*0,6=211,063 [B]</t>
  </si>
  <si>
    <t>výkop celkem z pol.č.12373 351,771m3, z toho tř. II cca 40%:351,771m3*0,4=140,708 [A]</t>
  </si>
  <si>
    <t>natěžení a dovoz ornice dle pol.č.18220:26,721m3=26,721 [A]</t>
  </si>
  <si>
    <t>natěžení  a dovoz vhodné zeminy pro násyp, AZ a dodatečný násyp z pol.č.17110,17130,17310
10,938m3+171,787m3+19,081m3=201,806 [A]</t>
  </si>
  <si>
    <t>z kubatur. listu:10,938m3=10,938 [A]</t>
  </si>
  <si>
    <t>uložení výkopu na skládku z pol.č.12373,12383:211,063m3+140,708m3=351,771 [A]</t>
  </si>
  <si>
    <t>z kubatur.listu:171,787m3=171,787 [A]</t>
  </si>
  <si>
    <t>z kubatur listu
vlevo:10,216m3=10,216 [A]
vpravo:8,865m3=8,865 [B]
Celkem: A+B=19,081 [C]</t>
  </si>
  <si>
    <t>ze situace:305,133m2*1,2=366,160 [A]</t>
  </si>
  <si>
    <t>z kubatur.listu:26,721m3=26,721 [A]</t>
  </si>
  <si>
    <t>z pol.č.18220:26,721m3/0,15=178,140 [A]</t>
  </si>
  <si>
    <t>ze situace:64,0m=64,000 [A]</t>
  </si>
  <si>
    <t>ze situace:305,133m2*1,2*0,30=109,848 [A]</t>
  </si>
  <si>
    <t>vozovka:305,133m2=305,133 [A]
odpočet dle pol.č.582615,58261B:-(27,5m2+4,4m2)=-31,900 [B]
Celkem: A+B=273,233 [C]</t>
  </si>
  <si>
    <t>parkovací stání:13,75m2+13,75m2=27,500 [A]</t>
  </si>
  <si>
    <t>ze situace:4,4m2=4,400 [A]</t>
  </si>
  <si>
    <t>4ks=4,000 [A]</t>
  </si>
  <si>
    <t>dle pol.č.914131:4ks=4,000 [A]</t>
  </si>
  <si>
    <t>ze situace
vlevo:3,0m+16,0m+15,0m+11,0m=45,000 [A]
vpravo:56,0m=56,000 [B]
Celkem: A+B=101,000 [C]</t>
  </si>
  <si>
    <t>ze situace:5,0m+2*4,0m+2*5,5m+4*2,5=34,000 [A]</t>
  </si>
  <si>
    <t>101.10</t>
  </si>
  <si>
    <t>KOMUNIKACE - VĚTEV J</t>
  </si>
  <si>
    <t>zemina z pol.č.17120:53,683m3=53,683 [A]</t>
  </si>
  <si>
    <t>dle pol.č.12573.b:16,633m3=16,633 [A]</t>
  </si>
  <si>
    <t>ze situace:315,78m2=315,780 [A]</t>
  </si>
  <si>
    <t>odhad:5ks=5,000 [A]</t>
  </si>
  <si>
    <t>ze situace:315,78m2*0,25=78,945 [A]</t>
  </si>
  <si>
    <t>ze situace:315,78m2*0,17=53,683 [A]
z toho tř.I cca 60%:53,683m3*0,6=32,210 [B]</t>
  </si>
  <si>
    <t>výkop celkem z pol.č.12373 53,683m3, z toho tř. II cca 40%:53,682m3*0,4=21,473 [A]</t>
  </si>
  <si>
    <t>natěžení a dovoz ornice dle pol.č.18220:20,904m3=20,904 [A]</t>
  </si>
  <si>
    <t>natěžení  a dovoz vhodné zeminy pro násyp, a dodatečný násyp z pol.č.17110,17310
2,21m3+14,423m3=16,633 [A]</t>
  </si>
  <si>
    <t>z kubatur. listu:2,21m3=2,210 [A]</t>
  </si>
  <si>
    <t>uložení výkopu na skládku z pol.č.12373,12383:32,21m3+21,473m3=53,683 [A]
uložení sejmuté ornice na deponii dle pol.č.12110:78,945m3=78,945 [B]
Celkem: A+B=132,628 [C]</t>
  </si>
  <si>
    <t>z kubatur listu
vlevo:7,717m3=7,717 [A]
vpravo:6,706m3=6,706 [B]
Celkem: A+B=14,423 [C]</t>
  </si>
  <si>
    <t>ze situace:239,867m2*1,2=287,840 [A]</t>
  </si>
  <si>
    <t>z kubatur.listu:20,904m3=20,904 [A]</t>
  </si>
  <si>
    <t>z pol.č.18220:20,904m3/0,15=139,360 [A]</t>
  </si>
  <si>
    <t>ze situace:36,0m=36,000 [A]</t>
  </si>
  <si>
    <t>celkem 4%, z pol.č.215663:287,84m2*4=1 151,360 [A]</t>
  </si>
  <si>
    <t>ze situace:239,867m2*1,2*0,30=86,352 [A]</t>
  </si>
  <si>
    <t>vozovka:239,867m2=239,867 [A]
odpočet dle pol.č.582615,58261B:-(39,375m2+4,755m2)=-44,130 [B]
Celkem: A+B=195,737 [C]</t>
  </si>
  <si>
    <t>parkovací stání:39,375m2=39,375 [A]</t>
  </si>
  <si>
    <t>ze situace:4,755m2=4,755 [A]</t>
  </si>
  <si>
    <t>symbol invalida:1ks=1,000 [A]</t>
  </si>
  <si>
    <t>ze situace:2,0m+2,0m=4,000 [A]</t>
  </si>
  <si>
    <t>vlevo:34,0m=34,000 [A]
vpravo:35,0m=35,000 [B]
Celkem: A+B=69,000 [C]</t>
  </si>
  <si>
    <t>ze situace:4*5,0m+4,0m+2*9,0m=42,000 [A]</t>
  </si>
  <si>
    <t>101.11</t>
  </si>
  <si>
    <t>KOMUNIKACE - CHODNÍK PODÉL KOMUNIKACE</t>
  </si>
  <si>
    <t>dle pol.č.17120:117,962m3=117,962 [A]</t>
  </si>
  <si>
    <t>z pol.č.11332:25,773m3*1,8t/m3=46,391 [A]</t>
  </si>
  <si>
    <t>dle pol.č.12573.b:175,988m3=175,988 [A]</t>
  </si>
  <si>
    <t>ze situace:285,0m2=285,000 [A]</t>
  </si>
  <si>
    <t>ze situace:(44,8m2+35,742m2)*0,32=25,773 [A]</t>
  </si>
  <si>
    <t>11353</t>
  </si>
  <si>
    <t>ODSTRANĚNÍ CHODNÍKOVÝCH KAMENNÝCH OBRUBNÍKŮ</t>
  </si>
  <si>
    <t>ze situace:70,0m=70,000 [A]</t>
  </si>
  <si>
    <t>ze situace:(44,48m2+35,742m2)*0,10=8,022 [A]</t>
  </si>
  <si>
    <t>z kubatur.listu:171,503m3=171,503 [A]</t>
  </si>
  <si>
    <t>z kubatur.listu:117,962m3=117,962 [A]
z toho tř.I cca 60%:117,962m3*0,6=70,777 [B]</t>
  </si>
  <si>
    <t>výkop celkem z pol.č.12373 117,962m3, z toho tř. II cca 40%:117,962m3*0,4=47,185 [A]</t>
  </si>
  <si>
    <t>natěžení a dovoz ornice dle pol.č.18220:45,016m3=45,016 [A]</t>
  </si>
  <si>
    <t>natěžení  a dovoz vhodné zeminy pro násyp, AZ a dodatečný násyp z pol.č.17110,17130,17310
82,549m3+77,239m3+16,2m3=175,988 [A]</t>
  </si>
  <si>
    <t>z kubatur. listu:82,549m3=82,549 [A]</t>
  </si>
  <si>
    <t>uložení výkopu na skládku z pol.č.12373,12383:70,777m3+47,185m3=117,962 [A]
uložení sejmuté ornice na deponii dle pol.č.12110:171,503m3=171,503 [B]
Celkem: A+B=289,465 [C]</t>
  </si>
  <si>
    <t>z kubatur.listu:77,239m3=77,239 [A]</t>
  </si>
  <si>
    <t>z kubatur listu:16,2m3=16,200 [A]</t>
  </si>
  <si>
    <t>ze situace
vozovka:(105,691m2+76,008m2)*1,2=218,039 [A]
chodníky:34,412m2+34,412m2+70,665m2+49,008m2+28,371m2+26,932m2=243,800 [B]
vjezdy:15,588m2+15,588m2+15,588m2+25,0m2=71,764 [C]
Celkem: A+B+C=533,603 [D]</t>
  </si>
  <si>
    <t>z kubatur.listu:45,016m3=45,016 [A]</t>
  </si>
  <si>
    <t>z pol.č.18220:45,016m3/0,15=300,107 [A]</t>
  </si>
  <si>
    <t>ze situace:171,0m=171,000 [A]</t>
  </si>
  <si>
    <t>vozovka:(105,691m2+76,008m2)*1,1*0,12=23,984 [A]</t>
  </si>
  <si>
    <t>ze situace
vozovka:(105,691m2+76,008m2)*1,2*0,20=43,608 [A]
chodníky:(34,412m2+34,412m2+70,665m2+49,008m2+28,371m2+26,932m2)*0,15=36,570 [B]
vjezdy:(15,588m2+15,588m2+15,588m2+25,0m2)*0,25=17,941 [C]
Celkem: A+B+C=98,119 [D]</t>
  </si>
  <si>
    <t>vozovka:(105,691m2+76,008m2)*1,1=199,869 [A]</t>
  </si>
  <si>
    <t>vozovka:105,691m2+76,008m2=181,699 [A]</t>
  </si>
  <si>
    <t>chodníky:34,412m2+34,412m2+70,665m2+49,008m2+28,371m2+26,932m2=243,800 [A]
odpočet dle pol.č.58261A:-7,141m2=-7,141 [B]
Celkem: A+B=236,659 [C]</t>
  </si>
  <si>
    <t>varovné pásy:3,518m2+3,518m2+3,518m2+5,4m2=15,954 [A]</t>
  </si>
  <si>
    <t>vjezdy:15,588m2+15,588m2+15,588m2+25,0m2=71,764 [A]
odpočet dle pol.č.582612:-15,954m2=-15,954 [B]
Celkem: A+B=55,810 [C]</t>
  </si>
  <si>
    <t>ze situace:2,0m+22,0m+22,0m+30,0m+2,0m+1,0m+2,0m+25,0m+16,0m+2,0m+2,0m+8,0m+2,0m=136,000 [A]</t>
  </si>
  <si>
    <t>ze situace:130,0m+76,0m=206,000 [A]</t>
  </si>
  <si>
    <t>ze situace:4*4,0m+13,0m+5,0m+4,5m=38,500 [A]</t>
  </si>
  <si>
    <t>88,0m+72,0m=160,000 [A]</t>
  </si>
  <si>
    <t>20 x 40mm:206,0m=206,000 [A]</t>
  </si>
  <si>
    <t>101.12</t>
  </si>
  <si>
    <t>KOMUNIKACE - VĚTEV ČD</t>
  </si>
  <si>
    <t>zemina z pol.č.17120:130,793m3=130,793 [A]</t>
  </si>
  <si>
    <t>z pol.č.11316:71,644m3*2,4t/m3=171,946 [A]</t>
  </si>
  <si>
    <t>dle pol.č.12573.b:33,232m3=33,232 [A]</t>
  </si>
  <si>
    <t>ze situace:62,0m2=62,000 [A]</t>
  </si>
  <si>
    <t>11316</t>
  </si>
  <si>
    <t>ODSTRANĚNÍ KRYTU ZPEVNĚNÝCH PLOCH ZE SILNIČNÍCH DÍLCŮ</t>
  </si>
  <si>
    <t>ze situace:341,162m2*0,21=71,644 [A]</t>
  </si>
  <si>
    <t>ze situace:125,0m2*0,25=31,250 [A]</t>
  </si>
  <si>
    <t>z kubatur.listu:130,793m3=130,793 [A]
z toho tř.I cca 60%:130,793m3*0,6=78,476 [B]</t>
  </si>
  <si>
    <t>výkop celkem z pol.č.12373 130,793m3, z toho tř. II cca 40%:130,793m3*0,4=52,317 [A]</t>
  </si>
  <si>
    <t>natěžení a dovoz ornice dle pol.č.18220:30,584m3=30,584 [A]</t>
  </si>
  <si>
    <t>natěžení  a dovoz vhodné zeminy pro násyp, dodatečný násyp z pol.č.17110,17310
10,984m3+22,248m3=33,232 [A]</t>
  </si>
  <si>
    <t>z kubatur. listu:10,984m3=10,984 [A]</t>
  </si>
  <si>
    <t>uložení výkopu na skládku z pol.č.12373,12383:78,476m3+52,317m3=130,793 [A]
uložení sejmuté ornice na deponii dle pol.č.12110:31,25m3=31,250 [B]
Celkem: A+B=162,043 [C]</t>
  </si>
  <si>
    <t>z kubatur listu
vlevo:12,734m3=12,734 [A]
vpravo:9,514m3=9,514 [B]
Celkem: A+B=22,248 [C]</t>
  </si>
  <si>
    <t>ze situace
vozovka:352,763m2*1,2=423,316 [A]
vjezdy:6,947m2+3,748m2=10,695 [B]
Celkem: A+B=434,011 [C]</t>
  </si>
  <si>
    <t>z kubatur.listu:30,584m3=30,584 [A]</t>
  </si>
  <si>
    <t>z pol.č.18220:30,584m3/0,15=203,893 [A]</t>
  </si>
  <si>
    <t>ze situace:58,0m=58,000 [A]</t>
  </si>
  <si>
    <t>ze situace:352,763m2*1,2=423,316 [A]</t>
  </si>
  <si>
    <t>celkem 4%, z pol.č.215663:423,316m2*4=1 693,264 [A]</t>
  </si>
  <si>
    <t>vozovka:352,763m2*1,1*0,12=46,565 [A]</t>
  </si>
  <si>
    <t>ze situace
vozovka:352,763m2*1,2*0,20=84,663 [A]
vjezdy:(6,947m2+3,748m2)*0,25=2,674 [B]
Celkem: A+B=87,337 [C]</t>
  </si>
  <si>
    <t>vozovka:352,763m2*1,1=388,039 [A]</t>
  </si>
  <si>
    <t>vozovka:352,763m2=352,763 [A]</t>
  </si>
  <si>
    <t>vjezdy:6,947m2+3,748m2=10,695 [A]</t>
  </si>
  <si>
    <t>915111</t>
  </si>
  <si>
    <t>VODOROVNÉ DOPRAVNÍ ZNAČENÍ BARVOU HLADKÉ - DODÁVKA A POKLÁDKA</t>
  </si>
  <si>
    <t>podélné stání V10a:(7,50+11,00)*0,125=2,313 [A]</t>
  </si>
  <si>
    <t>915211</t>
  </si>
  <si>
    <t>VODOROVNÉ DOPRAVNÍ ZNAČENÍ PLASTEM HLADKÉ - DODÁVKA A POKLÁDKA</t>
  </si>
  <si>
    <t>dle pol.č.915111:2,313m2=2,313 [A]</t>
  </si>
  <si>
    <t>vlevo:66,0m=66,000 [A]
vpravo:57,0m=57,000 [B]
Celkem: A+B=123,000 [C]</t>
  </si>
  <si>
    <t>20 x 40mm:115,5m=115,500 [A]</t>
  </si>
  <si>
    <t>VODOVOD</t>
  </si>
  <si>
    <t>102</t>
  </si>
  <si>
    <t>POPLATKY ZA SKLÁDKU
ZEMINA</t>
  </si>
  <si>
    <t>POPLATKY ZA SKLÁDKU
VYBOURANÉ HMOTY</t>
  </si>
  <si>
    <t>11334</t>
  </si>
  <si>
    <t>ODSTRANĚNÍ PODKLADU ZPEVNĚNÝCH PLOCH S CEMENT POJIVEM</t>
  </si>
  <si>
    <t>13273</t>
  </si>
  <si>
    <t>HLOUBENÍ RÝH ŠÍŘ DO 2M PAŽ I NEPAŽ TŘ. I</t>
  </si>
  <si>
    <t>17411</t>
  </si>
  <si>
    <t>ZÁSYP JAM A RÝH ZEMINOU SE ZHUTNĚNÍM</t>
  </si>
  <si>
    <t>17581</t>
  </si>
  <si>
    <t>OBSYP POTRUBÍ A OBJEKTŮ Z NAKUPOVANÝCH MATERIÁLŮ</t>
  </si>
  <si>
    <t>Vodorovné konstrukce</t>
  </si>
  <si>
    <t>451313</t>
  </si>
  <si>
    <t>PODKLADNÍ A VÝPLŇOVÉ VRSTVY Z PROSTÉHO BETONU C16/20
BLOKY</t>
  </si>
  <si>
    <t>45157</t>
  </si>
  <si>
    <t>PODKLADNÍ A VÝPLŇOVÉ VRSTVY Z KAMENIVA TĚŽENÉHO</t>
  </si>
  <si>
    <t>45169</t>
  </si>
  <si>
    <t>PODKL A VÝPLŇ VRSTVY ZE STABILIZOVANÉHO POPÍLKU
CEMENTOPOPÍLKOVÁ SUSPENZE</t>
  </si>
  <si>
    <t>581102</t>
  </si>
  <si>
    <t>CEMENTOBETONOVÝ KRYT JEDNOVRSTVÝ NEVYZTUŽENÝ TŘ.I</t>
  </si>
  <si>
    <t>58920</t>
  </si>
  <si>
    <t>VÝPLŇ SPAR MODIFIKOVANÝM ASFALTEM</t>
  </si>
  <si>
    <t>85226.a</t>
  </si>
  <si>
    <t>POTRUBÍ Z TRUB LITINOVÝCH TLAKOVÝCH PŘÍRUBOVÝCH DN DO 80MM - TVAROVKY
T-kus DN80/80</t>
  </si>
  <si>
    <t>85226.b</t>
  </si>
  <si>
    <t>POTRUBÍ Z TRUB LITINOVÝCH TLAKOVÝCH PŘÍRUBOVÝCH DN DO 80MM - TVAROVKY
PE d90 LEMOVÝ NÁKRUŽEK + OTOČNÁ PŘÍRUBA PŘÍRUBA DN80</t>
  </si>
  <si>
    <t>85226.c</t>
  </si>
  <si>
    <t>POTRUBÍ Z TRUB LITINOVÝCH TLAKOVÝCH PŘÍRUBOVÝCH DN DO 80MM - TVAROVKY
PATKOVÉ KOLENO 90° DN80</t>
  </si>
  <si>
    <t>85226.d</t>
  </si>
  <si>
    <t>POTRUBÍ Z TRUB LITINOVÝCH TLAKOVÝCH PŘÍRUBOVÝCH DN DO 80MM - TVAROVKY
PRODLOUŽENÉ PATKOVÉ KOLENO 90° DN80</t>
  </si>
  <si>
    <t>87314</t>
  </si>
  <si>
    <t>POTRUBÍ Z TRUB PLASTOVÝCH TLAKOVÝCH SVAŘOVANÝCH DN DO 40MM (PE d32 PE100 SDR11)
dn32</t>
  </si>
  <si>
    <t>87326</t>
  </si>
  <si>
    <t>POTRUBÍ Z TRUB PLASTOVÝCH TLAKOVÝCH SVAŘOVANÝCH DN DO 80MM (PE d90 PE100 SDR17)
dn90</t>
  </si>
  <si>
    <t>891114</t>
  </si>
  <si>
    <t>ŠOUPÁTKA DN DO 40MM
KOMBINOVANÉ NAVRTÁVACÍ ŠOUPÁTKO DN 1"</t>
  </si>
  <si>
    <t>891126</t>
  </si>
  <si>
    <t>ŠOUPÁTKA DN DO 80MM</t>
  </si>
  <si>
    <t>891215.a</t>
  </si>
  <si>
    <t>VENTILY DN DO 50MM
AUTOMATICKÁ ODVZDUŠŇOVACÍ SOUPRAVA PODZEMNÍ</t>
  </si>
  <si>
    <t>891426</t>
  </si>
  <si>
    <t>HYDRANTY PODZEMNÍ DN 80MM</t>
  </si>
  <si>
    <t>891826</t>
  </si>
  <si>
    <t>NAVRTÁVACÍ PASY DN DO 80MM
DN80/32</t>
  </si>
  <si>
    <t>891915</t>
  </si>
  <si>
    <t>ZEMNÍ SOUPRAVY DN DO 50MM S POKLOPEM</t>
  </si>
  <si>
    <t>891926</t>
  </si>
  <si>
    <t>ZEMNÍ SOUPRAVY DN DO 80MM S POKLOPEM</t>
  </si>
  <si>
    <t>894871.a</t>
  </si>
  <si>
    <t>ŠACHTY PLASTOVÉ D 1200MM
VODOMĚRNÁ ŠACHTA DLE PŘÍLOHY Č.7, KOMPLETNÍ PROVEDENÍ VČ PLASTOVÉHO ŽEBŘÍKU</t>
  </si>
  <si>
    <t>89918a</t>
  </si>
  <si>
    <t>DOPLŇKY NA TRUB VEDENÍ - ORIENTAČNÍ TABULKY
KOMPLETNÍ PROVEDENÍ NA ZDIVO</t>
  </si>
  <si>
    <t>899308</t>
  </si>
  <si>
    <t>DOPLŇKY NA POTRUBÍ - SIGNALIZAČ VODIČ</t>
  </si>
  <si>
    <t>899309</t>
  </si>
  <si>
    <t>DOPLŇKY NA POTRUBÍ - VÝSTRAŽNÁ FÓLIE</t>
  </si>
  <si>
    <t>89941</t>
  </si>
  <si>
    <t>VÝŘEZ, VÝSEK, ÚTES NA POTRUBÍ DN DO 80MM</t>
  </si>
  <si>
    <t>899611</t>
  </si>
  <si>
    <t>TLAKOVÉ ZKOUŠKY POTRUBÍ DN DO 80MM</t>
  </si>
  <si>
    <t>89971</t>
  </si>
  <si>
    <t>PROPLACH A DEZINFEKCE VODOVODNÍHO POTRUBÍ DN DO 80MM</t>
  </si>
  <si>
    <t>919123</t>
  </si>
  <si>
    <t>ŘEZÁNÍ BETONOVÉHO KRYTU VOZOVEK TL DO 150MM</t>
  </si>
  <si>
    <t>KANALIZACE SPLAŠKOVÁ</t>
  </si>
  <si>
    <t>103</t>
  </si>
  <si>
    <t>13173</t>
  </si>
  <si>
    <t>HLOUBENÍ JAM ZAPAŽ I NEPAŽ TŘ. I</t>
  </si>
  <si>
    <t>27157</t>
  </si>
  <si>
    <t>POLŠTÁŘE POD ZÁKLADY Z KAMENIVA TĚŽENÉHO</t>
  </si>
  <si>
    <t>Svislé konstrukce</t>
  </si>
  <si>
    <t>386124.a</t>
  </si>
  <si>
    <t>KOMPL KONSTR JÍMEK Z DÍLCŮ ZE ŽELBET DO C25/30</t>
  </si>
  <si>
    <t>PODKLADNÍ A VÝPLŇOVÉ VRSTVY Z PROSTÉHO BETONU C16/20</t>
  </si>
  <si>
    <t>451313.a</t>
  </si>
  <si>
    <t>Úpravy povrchů, podlahy, výplně otvorů</t>
  </si>
  <si>
    <t>62641</t>
  </si>
  <si>
    <t>SJEDNOCUJÍCÍ STĚRKA JEMNOU MALTOU TL CCA 2MM
HYDROIZOLAČNÍ</t>
  </si>
  <si>
    <t>631313</t>
  </si>
  <si>
    <t>MAZANINA Z PROSTÉHO BETONU C16/20</t>
  </si>
  <si>
    <t>Přidružená stavební výroba</t>
  </si>
  <si>
    <t>721131</t>
  </si>
  <si>
    <t>VNITŘNÍ KANALIZACE Z TRUB Z NEREZ OCELI DN DO 80MM</t>
  </si>
  <si>
    <t>72221.a</t>
  </si>
  <si>
    <t>VODOVODNÍ ARMATURY
KOHOUT KULOVÝ DN50 - PROPLACH A KONCOVKA TYP C</t>
  </si>
  <si>
    <t>72410</t>
  </si>
  <si>
    <t>ČERPADLA
PONORNÉ KALOVÉ ČERPADLO Q=10M3/H, H=25M,P=2,5KW</t>
  </si>
  <si>
    <t>72410.a</t>
  </si>
  <si>
    <t>ŠACHTA ČSOV - MaR
ULTRAZVUKOVÁ SONDA NIVELCO, ŘÍDÍCÍ POČÍTAČ SCHNEIDER, ROZVADĚČ - VŠE DLE STANDARDŮ SVS A.S.</t>
  </si>
  <si>
    <t>77202.a</t>
  </si>
  <si>
    <t>PODLAHY Z PŘÍRODNÍHO KAMENE TVRDÉHO
OCHRANA STÁV ŠACHTY - OBKLAD DNA ČEDIČEM</t>
  </si>
  <si>
    <t>POTRUBÍ Z TRUB PLASTOVÝCH TLAKOVÝCH SVAŘOVANÝCH DN DO 80MM (PE d90 PE100 SDR17)</t>
  </si>
  <si>
    <t>87433</t>
  </si>
  <si>
    <t>POTRUBÍ Z TRUB PLASTOVÝCH ODPADNÍCH DN DO 150MM (PP DN 150 SN10)</t>
  </si>
  <si>
    <t>87434</t>
  </si>
  <si>
    <t>POTRUBÍ Z TRUB PLASTOVÝCH ODPADNÍCH DN DO 200MM (PP DN 200 SN10)</t>
  </si>
  <si>
    <t>87444</t>
  </si>
  <si>
    <t>POTRUBÍ Z TRUB PLASTOVÝCH ODPADNÍCH DN DO 250MM (PP DN250 SN10)</t>
  </si>
  <si>
    <t>891126.a</t>
  </si>
  <si>
    <t>ŠOUPÁTKA DN DO 80MM
RUČNÍ ZÁVITOVÉ STAVÍTKO NA KRUHOVOU STĚNU</t>
  </si>
  <si>
    <t>891127</t>
  </si>
  <si>
    <t>ŠOUPÁTKA DN DO 100MM</t>
  </si>
  <si>
    <t>891626.a</t>
  </si>
  <si>
    <t>KLAPKY DN DO 80MM
ZPĚTNÁ KLAPKA KULOVÁ</t>
  </si>
  <si>
    <t>891927</t>
  </si>
  <si>
    <t>ZEMNÍ SOUPRAVY DN DO 100MM S POKLOPEM</t>
  </si>
  <si>
    <t>894145</t>
  </si>
  <si>
    <t>ŠACHTY KANALIZAČNÍ Z BETON DÍLCŮ NA POTRUBÍ DN DO 300MM
DN250</t>
  </si>
  <si>
    <t>894846</t>
  </si>
  <si>
    <t>ŠACHTY KANALIZAČNÍ PLASTOVÉ D 400MM</t>
  </si>
  <si>
    <t>89911G</t>
  </si>
  <si>
    <t>LITINOVÝ POKLOP D400</t>
  </si>
  <si>
    <t>89915</t>
  </si>
  <si>
    <t>STUPADLA (A POD)</t>
  </si>
  <si>
    <t>899632</t>
  </si>
  <si>
    <t>ZKOUŠKA VODOTĚSNOSTI POTRUBÍ DN DO 150MM</t>
  </si>
  <si>
    <t>899642</t>
  </si>
  <si>
    <t>ZKOUŠKA VODOTĚSNOSTI POTRUBÍ DN DO 200MM</t>
  </si>
  <si>
    <t>899652</t>
  </si>
  <si>
    <t>ZKOUŠKA VODOTĚSNOSTI POTRUBÍ DN DO 300MM</t>
  </si>
  <si>
    <t>89980</t>
  </si>
  <si>
    <t>TELEVIZNÍ PROHLÍDKA POTRUBÍ</t>
  </si>
  <si>
    <t>97615.a</t>
  </si>
  <si>
    <t>VYBOURÁNÍ OTVORŮ DO KONSTR ŽELEZOBET
PROSTUP PRO ZAÚSTĚNÍ POTRUBÍ DO STÁVAJÍCÍ ŠACHTY VČ. TĚSNĚNÍ A ZAČIŠTĚNÍ
VČ. PŘÍPADNÉHO POPLATKU ZA SKLÁDKU VYBOURANÉHO MATERIÁLU</t>
  </si>
  <si>
    <t>KANALIZACE DEŠŤOVÁ</t>
  </si>
  <si>
    <t>104</t>
  </si>
  <si>
    <t>45131A</t>
  </si>
  <si>
    <t>PODKLADNÍ A VÝPLŇOVÉ VRSTVY Z PROSTÉHO BETONU C20/25</t>
  </si>
  <si>
    <t>711111</t>
  </si>
  <si>
    <t>IZOLACE BĚŽNÝCH KONSTRUKCÍ PROTI ZEMNÍ VLHKOSTI ASFALTOVÝMI NÁTĚRY</t>
  </si>
  <si>
    <t>POTRUBÍ Z TRUB PLASTOVÝCH ODPADNÍCH DN DO 150MM (PVC DN 150 SN10)</t>
  </si>
  <si>
    <t>87433.a</t>
  </si>
  <si>
    <t>POTRUBÍ Z TRUB PLASTOVÝCH ODPADNÍCH DN DO DN125 (PVC DN 125 SN10)
DN125</t>
  </si>
  <si>
    <t>POTRUBÍ Z TRUB PLASTOVÝCH ODPADNÍCH DN DO 200MM (PVC DN200 SN10)</t>
  </si>
  <si>
    <t>POTRUBÍ Z TRUB PLASTOVÝCH ODPADNÍCH DN DO 250MM (PVC DN250 SN10)</t>
  </si>
  <si>
    <t>87445</t>
  </si>
  <si>
    <t>POTRUBÍ Z TRUB PLASTOVÝCH ODPADNÍCH DN DO 300MM (PVC DN300 SN10)</t>
  </si>
  <si>
    <t>87446</t>
  </si>
  <si>
    <t>POTRUBÍ Z TRUB PLASTOVÝCH ODPADNÍCH DN DO 400MM (PVC DN400 SN10)</t>
  </si>
  <si>
    <t>87457</t>
  </si>
  <si>
    <t>POTRUBÍ Z TRUB PLASTOVÝCH ODPADNÍCH DN DO 500MM (PVC DN500 SN10)</t>
  </si>
  <si>
    <t>87458</t>
  </si>
  <si>
    <t>POTRUBÍ Z TRUB PLAST ODPAD DN DO 600MM (PVC DN600 SN10)</t>
  </si>
  <si>
    <t>ŠACHTY KANALIZAČNÍ Z BETON DÍLCŮ NA POTRUBÍ DN DO 300MM</t>
  </si>
  <si>
    <t>894145.a</t>
  </si>
  <si>
    <t>894146</t>
  </si>
  <si>
    <t>ŠACHTY KANALIZAČNÍ Z BETON DÍLCŮ NA POTRUBÍ DN DO 400MM</t>
  </si>
  <si>
    <t>894157</t>
  </si>
  <si>
    <t>ŠACHTY KANALIZAČNÍ Z BETON DÍLCŮ NA POTRUBÍ DN DO 500MM</t>
  </si>
  <si>
    <t>894158</t>
  </si>
  <si>
    <t>ŠACHTY KANALIZAČNÍ Z BETON DÍLCŮ NA POTRUBÍ DN DO 600MM</t>
  </si>
  <si>
    <t>89712.a</t>
  </si>
  <si>
    <t>VPUSŤ KANALIZAČNÍ ULIČNÍ KOMPLETNÍ PLASTOVÉ</t>
  </si>
  <si>
    <t>89712.b</t>
  </si>
  <si>
    <t>VPUSŤ KANALIZAČNÍ ULIČNÍ KOMPLETNÍ PLASTOVÉ
SORPČNÍ VPUSŤ 900x600 MM</t>
  </si>
  <si>
    <t>897624</t>
  </si>
  <si>
    <t>VPUSŤ ŠTĚRBINOVÝCH ŽLABŮ Z BETON DÍLCŮ SV. ŠÍŘKY DO 250MM</t>
  </si>
  <si>
    <t>897724</t>
  </si>
  <si>
    <t>ČISTÍCÍ KUSY ŠTĚRBIN ŽLABŮ Z BETON DÍLCŮ SV. ŠÍŘKY DO 250MM</t>
  </si>
  <si>
    <t>899522</t>
  </si>
  <si>
    <t>OBETONOVÁNÍ POTRUBÍ Z PROSTÉHO BETONU DO C12/15</t>
  </si>
  <si>
    <t>899662</t>
  </si>
  <si>
    <t>ZKOUŠKA VODOTĚSNOSTI POTRUBÍ DN DO 400MM</t>
  </si>
  <si>
    <t>899672</t>
  </si>
  <si>
    <t>ZKOUŠKA VODOTĚSNOSTI POTRUBÍ DN DO 600MM</t>
  </si>
  <si>
    <t>935162</t>
  </si>
  <si>
    <t>MIKROŠTĚRBINOVÉ ŽLABY S PŘERUŠOVANOU ŠTĚRBINOU S VNITŘNÍM SPÁDEM
VČ KLADECÍ VRSTVY, HOBRY A OCHRANNÉHO PLECHU</t>
  </si>
  <si>
    <t>96688</t>
  </si>
  <si>
    <t>VYBOURÁNÍ KANALIZAČ ŠACHET KOMPLETNÍCH</t>
  </si>
  <si>
    <t>969258</t>
  </si>
  <si>
    <t>VYBOURÁNÍ POTRUBÍ DN DO 600MM KANALIZAČ</t>
  </si>
  <si>
    <t>PLYNOVOD</t>
  </si>
  <si>
    <t>105</t>
  </si>
  <si>
    <t>029522</t>
  </si>
  <si>
    <t>OSTATNÍ POŽADAVKY - REVIZNÍ ZPRÁVY</t>
  </si>
  <si>
    <t>17481</t>
  </si>
  <si>
    <t>ZÁSYP JAM A RÝH Z NAKUPOVANÝCH MATERIÁLŮ
ŠD</t>
  </si>
  <si>
    <t>POTRUBÍ Z TRUB PLASTOVÝCH TLAKOVÝCH SVAŘOVANÝCH DN DO 40MM
dn32</t>
  </si>
  <si>
    <t>87315</t>
  </si>
  <si>
    <t>POTRUBÍ Z TRUB PLASTOVÝCH TLAKOVÝCH SVAŘOVANÝCH DN DO 50MM
dn63</t>
  </si>
  <si>
    <t>899304</t>
  </si>
  <si>
    <t>DOPLŇKY NA PLYN POTRUBÍ - PILÍŘ HUP</t>
  </si>
  <si>
    <t>899311.a</t>
  </si>
  <si>
    <t>DOPLŇKY NA PLYN POTRUBÍ DN DO 80MM - PROPOJE</t>
  </si>
  <si>
    <t>96941</t>
  </si>
  <si>
    <t>PROPLACH PLYN POTRUBÍ DN DO 50MM VZDUCHEM NEBO INERT PLYNEM</t>
  </si>
  <si>
    <t>VEŘEJNÉ OSVĚTLENÍ</t>
  </si>
  <si>
    <t>106</t>
  </si>
  <si>
    <t>702322</t>
  </si>
  <si>
    <t>ZAKRYTÍ KABELŮ BETONOVOU DESKOU ŠÍŘKY PŘES 20 DO 40 CM</t>
  </si>
  <si>
    <t>741911.a</t>
  </si>
  <si>
    <t>UZEMŇOVACÍ VODIČ V ZEMI FEZN DO 120 MM2
FeZn O 10MM (včetně zemnících a spojovacích svorek)</t>
  </si>
  <si>
    <t>742H11</t>
  </si>
  <si>
    <t>KABEL NN ČTYŘ- A PĚTIŽÍLOVÝ CU S PLASTOVOU IZOLACÍ DO 2,5 MM2
CYKY 3C x 1,5</t>
  </si>
  <si>
    <t>742H12.a</t>
  </si>
  <si>
    <t>KABEL NN ČTYŘ- A PĚTIŽÍLOVÝ CU S PLASTOVOU IZOLACÍ OD 4 DO 16 MM2
CYKY-J 4x16 do DN 50</t>
  </si>
  <si>
    <t>742L12.a</t>
  </si>
  <si>
    <t>UKONČENÍ DVOU AŽ PĚTIŽÍLOVÉHO KABELU V ROZVADĚČI NEBO NA PŘÍSTROJI OD 4 DO 16 MM2
ukončení kabelu v osvětlovacím bodu, rozváděči RVO</t>
  </si>
  <si>
    <t>742P13.a</t>
  </si>
  <si>
    <t>ZATAŽENÍ KABELU DO CHRÁNIČKY - KABEL DO 4 KG/M</t>
  </si>
  <si>
    <t>743121.a</t>
  </si>
  <si>
    <t>OSVĚTLOVACÍ STOŽÁR PEVNÝ ŽÁROVĚ ZINKOVANÝ DÉLKY DO 6 M
VČ. BET. ZÁKLADU, VÝZBROJE A VÝLOŽNÍKU</t>
  </si>
  <si>
    <t>743511</t>
  </si>
  <si>
    <t>SVÍTIDLO VENKOVNÍ VŠEOBECNÉ VÝBOJKOVÉ ULIČNÍ, MIN. IP 44, DO 150 W
vč zdroje a veškerého příslušenství</t>
  </si>
  <si>
    <t>743712.a</t>
  </si>
  <si>
    <t>ROZVADĚČ PRO VEŘEJNÉ OSVĚTLENÍ S MĚŘENÍM SPOTŘEBY EL. ENERGIE PŘES 4 KS TŘÍFÁZOVÝCH VĚTVÍ
plastový pilíř RVO (měření, jištěné před elektor. 20A, 3x 3fáz. vývod, fotobuňka,hodiny)</t>
  </si>
  <si>
    <t>87615.a</t>
  </si>
  <si>
    <t>CHRÁNIČKY Z TRUB PLAST DN DO 50MM
KORUFLEX 50 SE ZATAHOVACÍM PRVKEM</t>
  </si>
  <si>
    <t>SADOVÉ ÚPRAVY</t>
  </si>
  <si>
    <t>107</t>
  </si>
  <si>
    <t>PŘELOŽKA STL PLYNOVODU</t>
  </si>
  <si>
    <t>201</t>
  </si>
  <si>
    <t>SO 202</t>
  </si>
  <si>
    <t>OCHRANA KABELU SŽDC VN 6kV</t>
  </si>
  <si>
    <t>202</t>
  </si>
  <si>
    <t>dle položky 17120: 8,505m3=8,505 [A]</t>
  </si>
  <si>
    <t>ochrana kabelu dle situace: 63,00*1,00*0,50=31,500 [A]</t>
  </si>
  <si>
    <t xml:space="preserve">uložení přebytečné zeminy na skládku dle položky 13273, 17411: 31,50m3 -22,995m3=8,505 [A] </t>
  </si>
  <si>
    <t>výkop dle položky 13273: 31,50m3=31,500 [A]
vytlačená kubatura
obsyp dle položky 17581: -5,387m3=-5,387 [B]
lože dle položky 45157: -2,52m3=-2,520 [C]
ochrana kabelu (chránička): -63,00*(3,14*0,055*0,055)=-0,598 [D]
Celkem: A+B+C+D=22,995 [E]</t>
  </si>
  <si>
    <t>ochrana kabelu dle situace: 63,00*(0,50*0,19 - 3,14*0,055*0,055)=5,387 [A]</t>
  </si>
  <si>
    <t>ochrana kabelu dle situace: 63,00*0,50*0,08=2,520 [A]</t>
  </si>
  <si>
    <t>ochrana kabelu dle situace: 63,00m=63,000 [A]</t>
  </si>
  <si>
    <t>87727</t>
  </si>
  <si>
    <t>CHRÁNIČKY PŮLENÉ Z TRUB PLAST DN DO 100MM</t>
  </si>
  <si>
    <t>Sledované období 9/2018</t>
  </si>
  <si>
    <t>V předcházejícím období</t>
  </si>
  <si>
    <t>Zbývá k fakturaci</t>
  </si>
  <si>
    <t>Zjišťovací protokol</t>
  </si>
  <si>
    <t>zhotovitel :</t>
  </si>
  <si>
    <t>Raeder &amp; Falge s.r.o.</t>
  </si>
  <si>
    <t>IČO :</t>
  </si>
  <si>
    <t xml:space="preserve">DIČ :                  </t>
  </si>
  <si>
    <t>CZ28714989</t>
  </si>
  <si>
    <t>Přívozní 114/2</t>
  </si>
  <si>
    <t>peněž.ústav:</t>
  </si>
  <si>
    <t>Česká spořitelna a.s.</t>
  </si>
  <si>
    <t>410 02 Lovosice</t>
  </si>
  <si>
    <t>číslo účtu:</t>
  </si>
  <si>
    <t>712622/0800</t>
  </si>
  <si>
    <t>objednatel :</t>
  </si>
  <si>
    <t>IČ :</t>
  </si>
  <si>
    <t xml:space="preserve">DIČ :                </t>
  </si>
  <si>
    <t>SoD číslo :</t>
  </si>
  <si>
    <t>Investiční číslo a název stavby:</t>
  </si>
  <si>
    <t>Od zahájení do konce předcházejících období:</t>
  </si>
  <si>
    <t>(bez DPH)</t>
  </si>
  <si>
    <t>Ve sledovaném období:</t>
  </si>
  <si>
    <t>Od zahájení do konce sledovaného období:</t>
  </si>
  <si>
    <t>V předcházejícím období :</t>
  </si>
  <si>
    <t>Zbývá k fakturaci :</t>
  </si>
  <si>
    <t>Celkem</t>
  </si>
  <si>
    <t>SOD celkem</t>
  </si>
  <si>
    <t xml:space="preserve">Zbývá do SOD celkem </t>
  </si>
  <si>
    <t>K jednotlivým položkám bude účtováno DPH dle platných předpisů.</t>
  </si>
  <si>
    <t>Ostatní ujednání :</t>
  </si>
  <si>
    <t>Objednatel tímto protokolem odsouhlasil provedené práce pro dílčí plnění.</t>
  </si>
  <si>
    <t>V</t>
  </si>
  <si>
    <t xml:space="preserve">dne: </t>
  </si>
  <si>
    <t>za zhotovitele :</t>
  </si>
  <si>
    <t>razítko a podpis</t>
  </si>
  <si>
    <t>Raeder&amp;Falge Investments s.r.o.</t>
  </si>
  <si>
    <t>273 44 126</t>
  </si>
  <si>
    <t>CZ 273 44 126</t>
  </si>
  <si>
    <t>4211205741/6800</t>
  </si>
  <si>
    <t>Česká spořitelna, a.s.</t>
  </si>
  <si>
    <t>Lovosicích</t>
  </si>
  <si>
    <t>za objednatele:</t>
  </si>
  <si>
    <t>S12/18</t>
  </si>
  <si>
    <t>SO 000 VEDLEJŠÍ A OSTATNÍ NÁKLADY</t>
  </si>
  <si>
    <t>SO 102 VODOVOD</t>
  </si>
  <si>
    <t>SO 103 KANALIZACE SPLAŠKOVÁ</t>
  </si>
  <si>
    <t>SO 104 KANALIZACE DEŠŤOVÁ</t>
  </si>
  <si>
    <t>SO 105 PLYNOVOD</t>
  </si>
  <si>
    <t>SO 106 VEŘEJNÉ OSVĚTLENÍ</t>
  </si>
  <si>
    <t>SO 101.1</t>
  </si>
  <si>
    <t>2018_OTSKP</t>
  </si>
  <si>
    <t>SO 101.9</t>
  </si>
  <si>
    <t>SO 101.01 KOMUNIKACE - VĚTEV A</t>
  </si>
  <si>
    <t>SO 101.09 KOMUNIKACE - VĚTEV I</t>
  </si>
  <si>
    <t xml:space="preserve">S O U P I S   P R O V E D E N Ý CH   P R A C Í </t>
  </si>
  <si>
    <t>MN:</t>
  </si>
  <si>
    <t>Cena celkem:</t>
  </si>
  <si>
    <t>Sledované období 9/2019</t>
  </si>
  <si>
    <t>S12/18 " OBYTNÝ SOUBOR ŽALHOSTICE
- příprava území pro výstavbu rodinných dimů II. Etapa"</t>
  </si>
  <si>
    <t>Sledované období 10/2019</t>
  </si>
  <si>
    <t>Sledované období 11/2019</t>
  </si>
  <si>
    <t>Příloha - SOUPIS PROVEDENÝCH PRACÍ - LISTOPAD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</si>
</sst>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Kč&quot;_-;\-* #,##0.00\ &quot;Kč&quot;_-;_-* &quot;-&quot;??\ &quot;Kč&quot;_-;_-@_-"/>
    <numFmt numFmtId="164" formatCode="###\ ###\ ###\ ##0.00"/>
    <numFmt numFmtId="165" formatCode="###\ ###\ ###\ ##0.000"/>
    <numFmt numFmtId="166" formatCode="#,##0.0000000000000000_ ;\-#,##0.0000000000000000\ "/>
    <numFmt numFmtId="167" formatCode="0.000"/>
    <numFmt numFmtId="168" formatCode="000\ 00"/>
    <numFmt numFmtId="169" formatCode="_(&quot;$&quot;* #,##0.00_);_(&quot;$&quot;* \(#,##0.00\);_(&quot;$&quot;* &quot;-&quot;??_);_(@_)"/>
  </numFmts>
  <fonts count="32" x14ac:knownFonts="1">
    <font>
      <sz val="10"/>
      <name val="Arial"/>
    </font>
    <font>
      <sz val="10"/>
      <name val="Arial"/>
      <family val="2"/>
      <charset val="238"/>
    </font>
    <font>
      <b/>
      <sz val="11"/>
      <name val="Arial"/>
      <family val="2"/>
      <charset val="238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1"/>
      <name val="Calibri"/>
      <family val="2"/>
    </font>
    <font>
      <sz val="11"/>
      <color theme="1"/>
      <name val="Calibri"/>
      <family val="2"/>
      <charset val="238"/>
    </font>
    <font>
      <b/>
      <u/>
      <sz val="16"/>
      <name val="Calibri"/>
      <family val="2"/>
      <charset val="238"/>
    </font>
    <font>
      <sz val="11"/>
      <name val="Calibri"/>
      <family val="2"/>
      <charset val="238"/>
    </font>
    <font>
      <sz val="8"/>
      <name val="Calibri"/>
      <family val="2"/>
      <charset val="238"/>
    </font>
    <font>
      <sz val="8"/>
      <name val="Trebuchet MS"/>
      <family val="2"/>
    </font>
    <font>
      <sz val="10"/>
      <name val="Calibri"/>
      <family val="2"/>
      <charset val="238"/>
    </font>
    <font>
      <b/>
      <sz val="12"/>
      <name val="Calibri"/>
      <family val="2"/>
      <charset val="238"/>
    </font>
    <font>
      <b/>
      <sz val="10"/>
      <name val="Calibri"/>
      <family val="2"/>
      <charset val="238"/>
    </font>
    <font>
      <sz val="10"/>
      <color theme="1"/>
      <name val="Calibri"/>
      <family val="2"/>
      <charset val="238"/>
    </font>
    <font>
      <b/>
      <sz val="11"/>
      <name val="Calibri"/>
      <family val="2"/>
      <charset val="238"/>
    </font>
    <font>
      <i/>
      <sz val="10"/>
      <name val="Calibri"/>
      <family val="2"/>
      <charset val="238"/>
    </font>
    <font>
      <sz val="7"/>
      <name val="Calibri"/>
      <family val="2"/>
      <charset val="238"/>
    </font>
    <font>
      <sz val="9"/>
      <name val="Calibri"/>
      <family val="2"/>
      <charset val="238"/>
    </font>
    <font>
      <sz val="11"/>
      <color theme="1"/>
      <name val="Calibri"/>
      <family val="2"/>
    </font>
    <font>
      <i/>
      <sz val="8"/>
      <name val="Calibri"/>
      <family val="2"/>
      <charset val="238"/>
    </font>
    <font>
      <b/>
      <i/>
      <sz val="9"/>
      <name val="Calibri"/>
      <family val="2"/>
      <charset val="238"/>
    </font>
    <font>
      <i/>
      <sz val="11"/>
      <name val="Calibri"/>
      <family val="2"/>
      <charset val="238"/>
    </font>
    <font>
      <i/>
      <sz val="11"/>
      <color rgb="FF0000FF"/>
      <name val="Calibri"/>
      <family val="2"/>
      <charset val="238"/>
    </font>
    <font>
      <i/>
      <sz val="7.5"/>
      <name val="Calibri"/>
      <family val="2"/>
      <charset val="238"/>
    </font>
    <font>
      <i/>
      <sz val="11"/>
      <color theme="1"/>
      <name val="Calibri"/>
      <family val="2"/>
      <charset val="238"/>
    </font>
    <font>
      <b/>
      <sz val="8"/>
      <name val="Calibri"/>
      <family val="2"/>
      <charset val="238"/>
    </font>
    <font>
      <sz val="11"/>
      <color theme="0"/>
      <name val="Arial"/>
      <family val="2"/>
      <charset val="238"/>
    </font>
    <font>
      <b/>
      <sz val="11"/>
      <color theme="0"/>
      <name val="Arial"/>
      <family val="2"/>
      <charset val="238"/>
    </font>
    <font>
      <b/>
      <sz val="10"/>
      <color theme="0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5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169" fontId="21" fillId="0" borderId="0" applyFont="0" applyFill="0" applyBorder="0" applyAlignment="0" applyProtection="0"/>
  </cellStyleXfs>
  <cellXfs count="18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64" fontId="2" fillId="2" borderId="0" xfId="0" applyNumberFormat="1" applyFont="1" applyFill="1">
      <alignment vertical="center"/>
    </xf>
    <xf numFmtId="0" fontId="2" fillId="2" borderId="0" xfId="0" applyFont="1" applyFill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4" fillId="0" borderId="0" xfId="0" applyFont="1">
      <alignment vertical="center"/>
    </xf>
    <xf numFmtId="165" fontId="0" fillId="0" borderId="1" xfId="0" applyNumberFormat="1" applyBorder="1">
      <alignment vertical="center"/>
    </xf>
    <xf numFmtId="0" fontId="4" fillId="0" borderId="2" xfId="0" applyFont="1" applyBorder="1">
      <alignment vertical="center"/>
    </xf>
    <xf numFmtId="164" fontId="0" fillId="0" borderId="1" xfId="0" applyNumberFormat="1" applyBorder="1">
      <alignment vertical="center"/>
    </xf>
    <xf numFmtId="164" fontId="0" fillId="0" borderId="1" xfId="0" applyNumberFormat="1" applyBorder="1" applyProtection="1">
      <alignment vertical="center"/>
      <protection locked="0"/>
    </xf>
    <xf numFmtId="0" fontId="0" fillId="0" borderId="0" xfId="0" applyAlignment="1">
      <alignment vertical="center" wrapText="1" shrinkToFit="1"/>
    </xf>
    <xf numFmtId="164" fontId="4" fillId="2" borderId="0" xfId="0" applyNumberFormat="1" applyFont="1" applyFill="1">
      <alignment vertical="center"/>
    </xf>
    <xf numFmtId="44" fontId="0" fillId="0" borderId="0" xfId="1" applyFont="1">
      <alignment vertical="center"/>
    </xf>
    <xf numFmtId="166" fontId="0" fillId="0" borderId="0" xfId="1" applyNumberFormat="1" applyFont="1">
      <alignment vertical="center"/>
    </xf>
    <xf numFmtId="166" fontId="1" fillId="3" borderId="0" xfId="1" applyNumberFormat="1" applyFill="1">
      <alignment vertical="center"/>
    </xf>
    <xf numFmtId="9" fontId="0" fillId="0" borderId="0" xfId="2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2" fillId="4" borderId="0" xfId="0" applyNumberFormat="1" applyFont="1" applyFill="1">
      <alignment vertical="center"/>
    </xf>
    <xf numFmtId="0" fontId="0" fillId="4" borderId="0" xfId="0" applyFill="1">
      <alignment vertical="center"/>
    </xf>
    <xf numFmtId="44" fontId="0" fillId="0" borderId="0" xfId="0" applyNumberFormat="1">
      <alignment vertical="center"/>
    </xf>
    <xf numFmtId="44" fontId="0" fillId="0" borderId="1" xfId="1" applyFont="1" applyBorder="1">
      <alignment vertical="center"/>
    </xf>
    <xf numFmtId="0" fontId="0" fillId="0" borderId="1" xfId="0" applyBorder="1">
      <alignment vertical="center"/>
    </xf>
    <xf numFmtId="44" fontId="0" fillId="0" borderId="1" xfId="0" applyNumberFormat="1" applyBorder="1">
      <alignment vertical="center"/>
    </xf>
    <xf numFmtId="0" fontId="8" fillId="0" borderId="0" xfId="3" applyFont="1"/>
    <xf numFmtId="0" fontId="10" fillId="0" borderId="0" xfId="3" applyFont="1"/>
    <xf numFmtId="0" fontId="11" fillId="0" borderId="0" xfId="3" applyFont="1"/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5" fillId="0" borderId="0" xfId="3" applyFont="1"/>
    <xf numFmtId="0" fontId="10" fillId="0" borderId="0" xfId="3" applyFont="1" applyAlignment="1">
      <alignment horizontal="center"/>
    </xf>
    <xf numFmtId="44" fontId="12" fillId="0" borderId="0" xfId="3" applyNumberFormat="1" applyFont="1"/>
    <xf numFmtId="0" fontId="18" fillId="0" borderId="0" xfId="3" applyFont="1" applyAlignment="1">
      <alignment horizontal="left"/>
    </xf>
    <xf numFmtId="14" fontId="8" fillId="0" borderId="0" xfId="3" applyNumberFormat="1" applyFont="1" applyAlignment="1">
      <alignment horizontal="left"/>
    </xf>
    <xf numFmtId="14" fontId="8" fillId="0" borderId="0" xfId="3" applyNumberFormat="1" applyFont="1"/>
    <xf numFmtId="0" fontId="19" fillId="0" borderId="0" xfId="3" applyFont="1" applyAlignment="1">
      <alignment horizontal="center" wrapText="1"/>
    </xf>
    <xf numFmtId="4" fontId="11" fillId="0" borderId="0" xfId="4" applyNumberFormat="1" applyFont="1" applyAlignment="1">
      <alignment horizontal="right"/>
    </xf>
    <xf numFmtId="4" fontId="11" fillId="0" borderId="0" xfId="3" applyNumberFormat="1" applyFont="1" applyAlignment="1">
      <alignment horizontal="right"/>
    </xf>
    <xf numFmtId="0" fontId="10" fillId="0" borderId="0" xfId="3" applyFont="1" applyAlignment="1">
      <alignment horizontal="right" wrapText="1"/>
    </xf>
    <xf numFmtId="44" fontId="10" fillId="0" borderId="2" xfId="3" applyNumberFormat="1" applyFont="1" applyBorder="1" applyAlignment="1">
      <alignment horizontal="center" vertical="center"/>
    </xf>
    <xf numFmtId="0" fontId="11" fillId="0" borderId="2" xfId="3" applyFont="1" applyBorder="1"/>
    <xf numFmtId="0" fontId="10" fillId="0" borderId="2" xfId="3" applyFont="1" applyBorder="1" applyAlignment="1">
      <alignment horizontal="center"/>
    </xf>
    <xf numFmtId="44" fontId="10" fillId="0" borderId="5" xfId="3" applyNumberFormat="1" applyFont="1" applyBorder="1" applyAlignment="1">
      <alignment horizontal="center" vertical="center"/>
    </xf>
    <xf numFmtId="44" fontId="10" fillId="0" borderId="0" xfId="3" applyNumberFormat="1" applyFont="1" applyAlignment="1">
      <alignment horizontal="center"/>
    </xf>
    <xf numFmtId="0" fontId="22" fillId="0" borderId="2" xfId="3" applyFont="1" applyBorder="1" applyAlignment="1">
      <alignment horizontal="left"/>
    </xf>
    <xf numFmtId="0" fontId="17" fillId="0" borderId="2" xfId="3" applyFont="1" applyBorder="1" applyAlignment="1">
      <alignment horizontal="right"/>
    </xf>
    <xf numFmtId="44" fontId="17" fillId="0" borderId="2" xfId="3" applyNumberFormat="1" applyFont="1" applyBorder="1" applyAlignment="1">
      <alignment horizontal="center" wrapText="1"/>
    </xf>
    <xf numFmtId="44" fontId="8" fillId="0" borderId="2" xfId="3" applyNumberFormat="1" applyFont="1" applyBorder="1"/>
    <xf numFmtId="0" fontId="17" fillId="0" borderId="0" xfId="3" applyFont="1" applyAlignment="1">
      <alignment horizontal="right"/>
    </xf>
    <xf numFmtId="44" fontId="11" fillId="0" borderId="0" xfId="3" applyNumberFormat="1" applyFont="1" applyAlignment="1">
      <alignment horizontal="center" vertical="top" wrapText="1"/>
    </xf>
    <xf numFmtId="10" fontId="11" fillId="0" borderId="0" xfId="3" applyNumberFormat="1" applyFont="1" applyAlignment="1">
      <alignment horizontal="center" vertical="top" wrapText="1"/>
    </xf>
    <xf numFmtId="44" fontId="8" fillId="0" borderId="0" xfId="3" applyNumberFormat="1" applyFont="1"/>
    <xf numFmtId="0" fontId="10" fillId="0" borderId="0" xfId="3" applyFont="1" applyAlignment="1" applyProtection="1">
      <alignment wrapText="1"/>
      <protection locked="0"/>
    </xf>
    <xf numFmtId="0" fontId="10" fillId="0" borderId="0" xfId="3" applyFont="1" applyAlignment="1">
      <alignment horizontal="left"/>
    </xf>
    <xf numFmtId="44" fontId="17" fillId="0" borderId="0" xfId="3" applyNumberFormat="1" applyFont="1" applyAlignment="1">
      <alignment horizontal="center" wrapText="1"/>
    </xf>
    <xf numFmtId="0" fontId="23" fillId="0" borderId="0" xfId="3" applyFont="1"/>
    <xf numFmtId="4" fontId="14" fillId="0" borderId="0" xfId="3" applyNumberFormat="1" applyFont="1" applyAlignment="1">
      <alignment horizontal="center" wrapText="1"/>
    </xf>
    <xf numFmtId="44" fontId="8" fillId="0" borderId="0" xfId="3" applyNumberFormat="1" applyFont="1" applyAlignment="1">
      <alignment horizontal="center" wrapText="1"/>
    </xf>
    <xf numFmtId="0" fontId="24" fillId="0" borderId="0" xfId="3" applyFont="1"/>
    <xf numFmtId="14" fontId="24" fillId="0" borderId="0" xfId="3" applyNumberFormat="1" applyFont="1" applyAlignment="1">
      <alignment horizontal="right"/>
    </xf>
    <xf numFmtId="14" fontId="24" fillId="0" borderId="0" xfId="3" applyNumberFormat="1" applyFont="1" applyAlignment="1" applyProtection="1">
      <alignment horizontal="left"/>
      <protection locked="0"/>
    </xf>
    <xf numFmtId="4" fontId="17" fillId="0" borderId="0" xfId="3" applyNumberFormat="1" applyFont="1" applyAlignment="1">
      <alignment horizontal="center" wrapText="1"/>
    </xf>
    <xf numFmtId="14" fontId="25" fillId="0" borderId="0" xfId="3" applyNumberFormat="1" applyFont="1" applyAlignment="1" applyProtection="1">
      <alignment horizontal="left"/>
      <protection locked="0"/>
    </xf>
    <xf numFmtId="0" fontId="25" fillId="0" borderId="0" xfId="3" applyFont="1" applyProtection="1">
      <protection locked="0"/>
    </xf>
    <xf numFmtId="0" fontId="24" fillId="0" borderId="0" xfId="3" applyFont="1" applyAlignment="1">
      <alignment wrapText="1"/>
    </xf>
    <xf numFmtId="14" fontId="24" fillId="0" borderId="0" xfId="3" applyNumberFormat="1" applyFont="1" applyAlignment="1">
      <alignment horizontal="left"/>
    </xf>
    <xf numFmtId="0" fontId="24" fillId="0" borderId="0" xfId="3" applyFont="1" applyProtection="1">
      <protection locked="0"/>
    </xf>
    <xf numFmtId="0" fontId="27" fillId="0" borderId="0" xfId="3" applyFont="1"/>
    <xf numFmtId="0" fontId="7" fillId="0" borderId="0" xfId="3"/>
    <xf numFmtId="44" fontId="6" fillId="0" borderId="0" xfId="0" applyNumberFormat="1" applyFont="1">
      <alignment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/>
    </xf>
    <xf numFmtId="44" fontId="30" fillId="7" borderId="0" xfId="0" applyNumberFormat="1" applyFont="1" applyFill="1" applyBorder="1" applyAlignment="1">
      <alignment horizontal="center" vertical="center" wrapText="1"/>
    </xf>
    <xf numFmtId="0" fontId="29" fillId="6" borderId="0" xfId="0" applyFont="1" applyFill="1" applyBorder="1" applyAlignment="1">
      <alignment horizontal="center" vertical="center" wrapText="1"/>
    </xf>
    <xf numFmtId="0" fontId="31" fillId="6" borderId="0" xfId="0" applyFont="1" applyFill="1" applyBorder="1">
      <alignment vertical="center"/>
    </xf>
    <xf numFmtId="44" fontId="31" fillId="6" borderId="0" xfId="1" applyFont="1" applyFill="1" applyBorder="1">
      <alignment vertical="center"/>
    </xf>
    <xf numFmtId="0" fontId="4" fillId="5" borderId="0" xfId="0" applyFont="1" applyFill="1" applyBorder="1">
      <alignment vertical="center"/>
    </xf>
    <xf numFmtId="44" fontId="4" fillId="5" borderId="0" xfId="1" applyFont="1" applyFill="1" applyBorder="1">
      <alignment vertical="center"/>
    </xf>
    <xf numFmtId="0" fontId="0" fillId="0" borderId="0" xfId="0" applyBorder="1" applyAlignment="1">
      <alignment vertical="center" wrapText="1"/>
    </xf>
    <xf numFmtId="165" fontId="0" fillId="0" borderId="0" xfId="0" applyNumberFormat="1" applyBorder="1">
      <alignment vertical="center"/>
    </xf>
    <xf numFmtId="164" fontId="0" fillId="0" borderId="0" xfId="0" applyNumberFormat="1" applyBorder="1" applyProtection="1">
      <alignment vertical="center"/>
      <protection locked="0"/>
    </xf>
    <xf numFmtId="164" fontId="0" fillId="0" borderId="0" xfId="0" applyNumberFormat="1" applyBorder="1">
      <alignment vertical="center"/>
    </xf>
    <xf numFmtId="164" fontId="4" fillId="5" borderId="0" xfId="0" applyNumberFormat="1" applyFont="1" applyFill="1" applyBorder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167" fontId="0" fillId="0" borderId="0" xfId="0" applyNumberFormat="1" applyBorder="1" applyAlignment="1">
      <alignment vertical="center" wrapText="1"/>
    </xf>
    <xf numFmtId="167" fontId="4" fillId="5" borderId="0" xfId="0" applyNumberFormat="1" applyFont="1" applyFill="1" applyBorder="1">
      <alignment vertical="center"/>
    </xf>
    <xf numFmtId="0" fontId="30" fillId="6" borderId="0" xfId="0" applyFont="1" applyFill="1" applyBorder="1" applyAlignment="1">
      <alignment horizontal="center" vertical="center" wrapText="1"/>
    </xf>
    <xf numFmtId="2" fontId="0" fillId="0" borderId="0" xfId="0" applyNumberFormat="1" applyBorder="1" applyAlignment="1">
      <alignment vertical="center" wrapText="1"/>
    </xf>
    <xf numFmtId="0" fontId="1" fillId="0" borderId="0" xfId="0" applyFont="1" applyAlignment="1">
      <alignment horizontal="left" vertical="center" indent="1"/>
    </xf>
    <xf numFmtId="44" fontId="1" fillId="0" borderId="0" xfId="0" applyNumberFormat="1" applyFont="1">
      <alignment vertical="center"/>
    </xf>
    <xf numFmtId="0" fontId="1" fillId="0" borderId="0" xfId="0" applyFont="1">
      <alignment vertical="center"/>
    </xf>
    <xf numFmtId="167" fontId="0" fillId="0" borderId="0" xfId="0" applyNumberFormat="1">
      <alignment vertical="center"/>
    </xf>
    <xf numFmtId="167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3" fillId="7" borderId="0" xfId="0" applyNumberFormat="1" applyFont="1" applyFill="1" applyAlignment="1">
      <alignment horizontal="center" vertical="center" wrapText="1"/>
    </xf>
    <xf numFmtId="44" fontId="31" fillId="6" borderId="0" xfId="1" applyFont="1" applyFill="1">
      <alignment vertical="center"/>
    </xf>
    <xf numFmtId="44" fontId="4" fillId="5" borderId="0" xfId="1" applyFont="1" applyFill="1">
      <alignment vertical="center"/>
    </xf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left" vertical="center" indent="1"/>
    </xf>
    <xf numFmtId="44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13" fillId="0" borderId="0" xfId="3" applyFont="1" applyAlignment="1">
      <alignment horizontal="left" wrapText="1"/>
    </xf>
    <xf numFmtId="0" fontId="13" fillId="0" borderId="0" xfId="3" applyFont="1" applyAlignment="1">
      <alignment horizontal="left"/>
    </xf>
    <xf numFmtId="0" fontId="14" fillId="0" borderId="0" xfId="3" applyFont="1" applyAlignment="1" applyProtection="1">
      <alignment vertical="top" wrapText="1"/>
      <protection locked="0"/>
    </xf>
    <xf numFmtId="49" fontId="16" fillId="0" borderId="0" xfId="3" applyNumberFormat="1" applyFont="1" applyAlignment="1" applyProtection="1">
      <alignment horizontal="left"/>
      <protection locked="0"/>
    </xf>
    <xf numFmtId="0" fontId="13" fillId="0" borderId="0" xfId="3" applyFont="1" applyProtection="1">
      <protection locked="0"/>
    </xf>
    <xf numFmtId="49" fontId="16" fillId="0" borderId="0" xfId="3" applyNumberFormat="1" applyFont="1" applyAlignment="1" applyProtection="1">
      <alignment horizontal="left" wrapText="1"/>
      <protection locked="0"/>
    </xf>
    <xf numFmtId="0" fontId="9" fillId="0" borderId="0" xfId="3" applyFont="1" applyAlignment="1">
      <alignment horizontal="center"/>
    </xf>
    <xf numFmtId="0" fontId="14" fillId="0" borderId="0" xfId="3" applyFont="1" applyAlignment="1">
      <alignment horizontal="left" vertical="center"/>
    </xf>
    <xf numFmtId="0" fontId="20" fillId="0" borderId="0" xfId="3" applyFont="1" applyAlignment="1">
      <alignment horizontal="right" wrapText="1"/>
    </xf>
    <xf numFmtId="0" fontId="13" fillId="0" borderId="0" xfId="3" applyFont="1" applyAlignment="1">
      <alignment horizontal="right" wrapText="1"/>
    </xf>
    <xf numFmtId="44" fontId="10" fillId="0" borderId="0" xfId="3" applyNumberFormat="1" applyFont="1" applyAlignment="1" applyProtection="1">
      <alignment horizontal="center"/>
      <protection locked="0"/>
    </xf>
    <xf numFmtId="0" fontId="17" fillId="0" borderId="0" xfId="3" applyFont="1" applyAlignment="1">
      <alignment horizontal="right" wrapText="1"/>
    </xf>
    <xf numFmtId="44" fontId="17" fillId="0" borderId="0" xfId="3" applyNumberFormat="1" applyFont="1" applyAlignment="1" applyProtection="1">
      <alignment horizontal="center"/>
      <protection locked="0"/>
    </xf>
    <xf numFmtId="0" fontId="10" fillId="0" borderId="0" xfId="3" applyFont="1" applyAlignment="1">
      <alignment horizontal="right" wrapText="1"/>
    </xf>
    <xf numFmtId="44" fontId="10" fillId="0" borderId="0" xfId="3" applyNumberFormat="1" applyFont="1" applyAlignment="1">
      <alignment horizontal="center" vertical="center"/>
    </xf>
    <xf numFmtId="168" fontId="13" fillId="0" borderId="0" xfId="3" applyNumberFormat="1" applyFont="1" applyProtection="1">
      <protection locked="0"/>
    </xf>
    <xf numFmtId="0" fontId="10" fillId="0" borderId="3" xfId="3" applyFont="1" applyBorder="1" applyAlignment="1">
      <alignment horizontal="left"/>
    </xf>
    <xf numFmtId="0" fontId="10" fillId="0" borderId="4" xfId="3" applyFont="1" applyBorder="1" applyAlignment="1">
      <alignment horizontal="left"/>
    </xf>
    <xf numFmtId="0" fontId="10" fillId="0" borderId="5" xfId="3" applyFont="1" applyBorder="1" applyAlignment="1">
      <alignment horizontal="left"/>
    </xf>
    <xf numFmtId="0" fontId="17" fillId="0" borderId="3" xfId="3" applyFont="1" applyBorder="1" applyAlignment="1">
      <alignment horizontal="center"/>
    </xf>
    <xf numFmtId="0" fontId="17" fillId="0" borderId="4" xfId="3" applyFont="1" applyBorder="1" applyAlignment="1">
      <alignment horizontal="center"/>
    </xf>
    <xf numFmtId="0" fontId="17" fillId="0" borderId="5" xfId="3" applyFont="1" applyBorder="1" applyAlignment="1">
      <alignment horizontal="center"/>
    </xf>
    <xf numFmtId="0" fontId="10" fillId="0" borderId="6" xfId="3" applyFont="1" applyBorder="1" applyAlignment="1">
      <alignment vertical="center"/>
    </xf>
    <xf numFmtId="0" fontId="10" fillId="0" borderId="7" xfId="3" applyFont="1" applyBorder="1" applyAlignment="1">
      <alignment vertical="center"/>
    </xf>
    <xf numFmtId="0" fontId="10" fillId="0" borderId="8" xfId="3" applyFont="1" applyBorder="1" applyAlignment="1">
      <alignment vertical="center"/>
    </xf>
    <xf numFmtId="0" fontId="10" fillId="0" borderId="9" xfId="3" applyFont="1" applyBorder="1" applyAlignment="1">
      <alignment vertical="center"/>
    </xf>
    <xf numFmtId="0" fontId="10" fillId="0" borderId="2" xfId="3" applyFont="1" applyBorder="1" applyAlignment="1">
      <alignment vertical="center"/>
    </xf>
    <xf numFmtId="0" fontId="10" fillId="0" borderId="10" xfId="3" applyFont="1" applyBorder="1" applyAlignment="1">
      <alignment vertical="center"/>
    </xf>
    <xf numFmtId="0" fontId="28" fillId="0" borderId="6" xfId="3" applyFont="1" applyBorder="1" applyAlignment="1" applyProtection="1">
      <alignment horizontal="center" vertical="center" wrapText="1"/>
      <protection locked="0"/>
    </xf>
    <xf numFmtId="0" fontId="28" fillId="0" borderId="7" xfId="3" applyFont="1" applyBorder="1" applyAlignment="1" applyProtection="1">
      <alignment horizontal="center" vertical="center" wrapText="1"/>
      <protection locked="0"/>
    </xf>
    <xf numFmtId="0" fontId="28" fillId="0" borderId="8" xfId="3" applyFont="1" applyBorder="1" applyAlignment="1" applyProtection="1">
      <alignment horizontal="center" vertical="center" wrapText="1"/>
      <protection locked="0"/>
    </xf>
    <xf numFmtId="0" fontId="28" fillId="0" borderId="9" xfId="3" applyFont="1" applyBorder="1" applyAlignment="1" applyProtection="1">
      <alignment horizontal="center" vertical="center" wrapText="1"/>
      <protection locked="0"/>
    </xf>
    <xf numFmtId="0" fontId="28" fillId="0" borderId="2" xfId="3" applyFont="1" applyBorder="1" applyAlignment="1" applyProtection="1">
      <alignment horizontal="center" vertical="center" wrapText="1"/>
      <protection locked="0"/>
    </xf>
    <xf numFmtId="0" fontId="28" fillId="0" borderId="10" xfId="3" applyFont="1" applyBorder="1" applyAlignment="1" applyProtection="1">
      <alignment horizontal="center" vertical="center" wrapText="1"/>
      <protection locked="0"/>
    </xf>
    <xf numFmtId="0" fontId="10" fillId="0" borderId="3" xfId="3" applyFont="1" applyBorder="1" applyAlignment="1">
      <alignment horizontal="left" wrapText="1" indent="1"/>
    </xf>
    <xf numFmtId="0" fontId="10" fillId="0" borderId="4" xfId="3" applyFont="1" applyBorder="1" applyAlignment="1">
      <alignment horizontal="left" wrapText="1" indent="1"/>
    </xf>
    <xf numFmtId="0" fontId="10" fillId="0" borderId="5" xfId="3" applyFont="1" applyBorder="1" applyAlignment="1">
      <alignment horizontal="left" wrapText="1" indent="1"/>
    </xf>
    <xf numFmtId="44" fontId="10" fillId="8" borderId="3" xfId="3" applyNumberFormat="1" applyFont="1" applyFill="1" applyBorder="1" applyAlignment="1">
      <alignment horizontal="center" vertical="center"/>
    </xf>
    <xf numFmtId="44" fontId="10" fillId="8" borderId="4" xfId="3" applyNumberFormat="1" applyFont="1" applyFill="1" applyBorder="1" applyAlignment="1">
      <alignment horizontal="center" vertical="center"/>
    </xf>
    <xf numFmtId="44" fontId="10" fillId="8" borderId="5" xfId="3" applyNumberFormat="1" applyFont="1" applyFill="1" applyBorder="1" applyAlignment="1">
      <alignment horizontal="center" vertical="center"/>
    </xf>
    <xf numFmtId="44" fontId="10" fillId="0" borderId="3" xfId="3" applyNumberFormat="1" applyFont="1" applyBorder="1" applyAlignment="1">
      <alignment horizontal="center" vertical="center"/>
    </xf>
    <xf numFmtId="44" fontId="10" fillId="0" borderId="4" xfId="3" applyNumberFormat="1" applyFont="1" applyBorder="1" applyAlignment="1">
      <alignment horizontal="center" vertical="center"/>
    </xf>
    <xf numFmtId="0" fontId="10" fillId="0" borderId="3" xfId="3" applyFont="1" applyBorder="1" applyAlignment="1">
      <alignment horizontal="center" wrapText="1"/>
    </xf>
    <xf numFmtId="0" fontId="10" fillId="0" borderId="4" xfId="3" applyFont="1" applyBorder="1" applyAlignment="1">
      <alignment horizontal="center" wrapText="1"/>
    </xf>
    <xf numFmtId="0" fontId="10" fillId="0" borderId="5" xfId="3" applyFont="1" applyBorder="1" applyAlignment="1">
      <alignment horizontal="center" wrapText="1"/>
    </xf>
    <xf numFmtId="44" fontId="10" fillId="8" borderId="1" xfId="3" applyNumberFormat="1" applyFont="1" applyFill="1" applyBorder="1" applyAlignment="1">
      <alignment horizontal="center" vertical="center"/>
    </xf>
    <xf numFmtId="0" fontId="10" fillId="0" borderId="3" xfId="3" applyFont="1" applyBorder="1" applyAlignment="1">
      <alignment horizontal="center" vertical="center"/>
    </xf>
    <xf numFmtId="0" fontId="10" fillId="0" borderId="4" xfId="3" applyFont="1" applyBorder="1" applyAlignment="1">
      <alignment horizontal="center" vertical="center"/>
    </xf>
    <xf numFmtId="0" fontId="10" fillId="0" borderId="5" xfId="3" applyFont="1" applyBorder="1" applyAlignment="1">
      <alignment horizontal="center" vertical="center"/>
    </xf>
    <xf numFmtId="44" fontId="10" fillId="0" borderId="5" xfId="3" applyNumberFormat="1" applyFont="1" applyBorder="1" applyAlignment="1">
      <alignment horizontal="center" vertical="center"/>
    </xf>
    <xf numFmtId="0" fontId="17" fillId="0" borderId="3" xfId="3" applyFont="1" applyBorder="1" applyAlignment="1">
      <alignment horizontal="center" wrapText="1"/>
    </xf>
    <xf numFmtId="0" fontId="17" fillId="0" borderId="4" xfId="3" applyFont="1" applyBorder="1" applyAlignment="1">
      <alignment horizontal="center" wrapText="1"/>
    </xf>
    <xf numFmtId="0" fontId="17" fillId="0" borderId="5" xfId="3" applyFont="1" applyBorder="1" applyAlignment="1">
      <alignment horizontal="center" wrapText="1"/>
    </xf>
    <xf numFmtId="44" fontId="17" fillId="8" borderId="3" xfId="3" applyNumberFormat="1" applyFont="1" applyFill="1" applyBorder="1" applyAlignment="1">
      <alignment horizontal="center" vertical="center"/>
    </xf>
    <xf numFmtId="44" fontId="17" fillId="8" borderId="4" xfId="3" applyNumberFormat="1" applyFont="1" applyFill="1" applyBorder="1" applyAlignment="1">
      <alignment horizontal="center" vertical="center"/>
    </xf>
    <xf numFmtId="44" fontId="17" fillId="8" borderId="5" xfId="3" applyNumberFormat="1" applyFont="1" applyFill="1" applyBorder="1" applyAlignment="1">
      <alignment horizontal="center" vertical="center"/>
    </xf>
    <xf numFmtId="44" fontId="17" fillId="0" borderId="3" xfId="3" applyNumberFormat="1" applyFont="1" applyBorder="1" applyAlignment="1">
      <alignment horizontal="center" vertical="center"/>
    </xf>
    <xf numFmtId="44" fontId="17" fillId="0" borderId="4" xfId="3" applyNumberFormat="1" applyFont="1" applyBorder="1" applyAlignment="1">
      <alignment horizontal="center" vertical="center"/>
    </xf>
    <xf numFmtId="44" fontId="17" fillId="0" borderId="5" xfId="3" applyNumberFormat="1" applyFont="1" applyBorder="1" applyAlignment="1">
      <alignment horizontal="center" vertical="center"/>
    </xf>
    <xf numFmtId="44" fontId="10" fillId="0" borderId="7" xfId="3" applyNumberFormat="1" applyFont="1" applyBorder="1" applyAlignment="1">
      <alignment horizontal="center" wrapText="1"/>
    </xf>
    <xf numFmtId="0" fontId="10" fillId="0" borderId="7" xfId="3" applyFont="1" applyBorder="1" applyAlignment="1">
      <alignment horizontal="center" wrapText="1"/>
    </xf>
    <xf numFmtId="0" fontId="10" fillId="0" borderId="0" xfId="3" applyFont="1" applyAlignment="1">
      <alignment horizontal="right"/>
    </xf>
    <xf numFmtId="44" fontId="10" fillId="0" borderId="0" xfId="3" applyNumberFormat="1" applyFont="1" applyAlignment="1" applyProtection="1">
      <alignment horizontal="center" vertical="center"/>
      <protection locked="0"/>
    </xf>
    <xf numFmtId="0" fontId="24" fillId="0" borderId="0" xfId="3" applyFont="1" applyAlignment="1" applyProtection="1">
      <alignment horizontal="left" wrapText="1"/>
      <protection locked="0"/>
    </xf>
    <xf numFmtId="0" fontId="26" fillId="0" borderId="11" xfId="3" applyFont="1" applyBorder="1" applyAlignment="1">
      <alignment horizontal="center"/>
    </xf>
    <xf numFmtId="0" fontId="17" fillId="0" borderId="0" xfId="3" applyFont="1" applyAlignment="1">
      <alignment horizontal="right"/>
    </xf>
    <xf numFmtId="44" fontId="17" fillId="0" borderId="0" xfId="3" applyNumberFormat="1" applyFont="1" applyAlignment="1">
      <alignment horizontal="center" vertical="center" wrapText="1"/>
    </xf>
    <xf numFmtId="0" fontId="10" fillId="0" borderId="0" xfId="3" applyFont="1" applyAlignment="1" applyProtection="1">
      <alignment horizontal="center" wrapText="1"/>
      <protection locked="0"/>
    </xf>
    <xf numFmtId="0" fontId="3" fillId="0" borderId="0" xfId="0" applyFont="1" applyBorder="1" applyAlignment="1">
      <alignment horizontal="center" vertical="center" wrapText="1"/>
    </xf>
    <xf numFmtId="167" fontId="1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5">
    <cellStyle name="Měna" xfId="1" builtinId="4"/>
    <cellStyle name="Měna 2" xfId="4" xr:uid="{00000000-0005-0000-0000-000001000000}"/>
    <cellStyle name="Normální" xfId="0" builtinId="0"/>
    <cellStyle name="Normální 2" xfId="3" xr:uid="{00000000-0005-0000-0000-000003000000}"/>
    <cellStyle name="Procenta" xfId="2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499984740745262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24994659260841701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3"/>
  <sheetViews>
    <sheetView workbookViewId="0"/>
  </sheetViews>
  <sheetFormatPr defaultRowHeight="12.75" customHeight="1" x14ac:dyDescent="0.25"/>
  <cols>
    <col min="1" max="1" width="12.109375" customWidth="1"/>
    <col min="2" max="2" width="45.44140625" customWidth="1"/>
    <col min="3" max="3" width="24.6640625" customWidth="1"/>
    <col min="4" max="5" width="24.6640625" hidden="1" customWidth="1"/>
    <col min="6" max="8" width="9.109375" hidden="1" customWidth="1"/>
    <col min="9" max="9" width="2.6640625" customWidth="1"/>
    <col min="10" max="10" width="22" bestFit="1" customWidth="1"/>
    <col min="11" max="11" width="21.6640625" bestFit="1" customWidth="1"/>
    <col min="12" max="12" width="16.88671875" style="14" bestFit="1" customWidth="1"/>
    <col min="13" max="13" width="19.44140625" style="14" customWidth="1"/>
  </cols>
  <sheetData>
    <row r="1" spans="1:13" ht="12.75" customHeight="1" x14ac:dyDescent="0.25">
      <c r="A1" s="5" t="s">
        <v>13</v>
      </c>
    </row>
    <row r="3" spans="1:13" ht="12.75" hidden="1" customHeight="1" x14ac:dyDescent="0.25">
      <c r="B3" s="1" t="s">
        <v>0</v>
      </c>
    </row>
    <row r="5" spans="1:13" ht="12.75" customHeight="1" x14ac:dyDescent="0.25">
      <c r="B5" s="19" t="s">
        <v>1</v>
      </c>
      <c r="C5" s="20"/>
    </row>
    <row r="6" spans="1:13" ht="12.75" hidden="1" customHeight="1" x14ac:dyDescent="0.25">
      <c r="B6" t="s">
        <v>2</v>
      </c>
      <c r="E6" s="18">
        <v>0.76700000000000002</v>
      </c>
      <c r="G6" t="s">
        <v>5</v>
      </c>
      <c r="H6">
        <v>0</v>
      </c>
    </row>
    <row r="7" spans="1:13" ht="12.75" customHeight="1" x14ac:dyDescent="0.25">
      <c r="B7" s="110"/>
      <c r="C7" s="110"/>
      <c r="E7" s="18"/>
    </row>
    <row r="8" spans="1:13" ht="12.75" customHeight="1" x14ac:dyDescent="0.25">
      <c r="B8" s="3" t="s">
        <v>3</v>
      </c>
      <c r="C8" s="2" t="e">
        <f>SUM(C12:C32)</f>
        <v>#REF!</v>
      </c>
      <c r="D8" s="16">
        <v>0.76700000000000002</v>
      </c>
      <c r="E8" s="17">
        <f>1-D8</f>
        <v>0.23299999999999998</v>
      </c>
      <c r="G8" t="s">
        <v>6</v>
      </c>
      <c r="H8">
        <v>15</v>
      </c>
      <c r="M8" s="15"/>
    </row>
    <row r="9" spans="1:13" ht="12.75" hidden="1" customHeight="1" x14ac:dyDescent="0.25">
      <c r="B9" s="3" t="s">
        <v>4</v>
      </c>
      <c r="C9" s="2" t="e">
        <f>SUM(E12:E32)</f>
        <v>#REF!</v>
      </c>
      <c r="G9" t="s">
        <v>7</v>
      </c>
      <c r="H9">
        <v>21</v>
      </c>
      <c r="L9" s="14" t="e">
        <f>L8-C8</f>
        <v>#REF!</v>
      </c>
    </row>
    <row r="11" spans="1:13" ht="12.75" customHeight="1" x14ac:dyDescent="0.25">
      <c r="A11" s="4" t="s">
        <v>8</v>
      </c>
      <c r="B11" s="4" t="s">
        <v>9</v>
      </c>
      <c r="C11" s="4" t="s">
        <v>10</v>
      </c>
      <c r="D11" s="4" t="s">
        <v>11</v>
      </c>
      <c r="E11" s="4" t="s">
        <v>12</v>
      </c>
      <c r="J11" s="23" t="s">
        <v>625</v>
      </c>
      <c r="K11" s="23" t="s">
        <v>626</v>
      </c>
      <c r="L11" s="22" t="s">
        <v>627</v>
      </c>
    </row>
    <row r="12" spans="1:13" ht="12.75" customHeight="1" x14ac:dyDescent="0.25">
      <c r="A12" s="6" t="s">
        <v>21</v>
      </c>
      <c r="B12" s="6" t="s">
        <v>20</v>
      </c>
      <c r="C12" s="10" t="e">
        <f>rozpočet!#REF!</f>
        <v>#REF!</v>
      </c>
      <c r="D12" s="10" t="e">
        <f>rozpočet!#REF!</f>
        <v>#REF!</v>
      </c>
      <c r="E12" s="10" t="e">
        <f t="shared" ref="E12:E32" si="0">C12+D12</f>
        <v>#REF!</v>
      </c>
      <c r="J12" s="24" t="e">
        <f>rozpočet!#REF!</f>
        <v>#REF!</v>
      </c>
      <c r="K12" s="24" t="e">
        <f>rozpočet!#REF!</f>
        <v>#REF!</v>
      </c>
      <c r="L12" s="22" t="e">
        <f>rozpočet!#REF!</f>
        <v>#REF!</v>
      </c>
    </row>
    <row r="13" spans="1:13" ht="12.75" customHeight="1" x14ac:dyDescent="0.25">
      <c r="A13" s="6" t="s">
        <v>57</v>
      </c>
      <c r="B13" s="6" t="s">
        <v>58</v>
      </c>
      <c r="C13" s="10">
        <f>'101.01'!H113</f>
        <v>0</v>
      </c>
      <c r="D13" s="10">
        <f>'101.01'!P113</f>
        <v>1075057.43</v>
      </c>
      <c r="E13" s="10">
        <f t="shared" si="0"/>
        <v>1075057.43</v>
      </c>
      <c r="J13" s="23"/>
      <c r="K13" s="23"/>
      <c r="L13" s="22"/>
    </row>
    <row r="14" spans="1:13" ht="12.75" customHeight="1" x14ac:dyDescent="0.25">
      <c r="A14" s="6" t="s">
        <v>193</v>
      </c>
      <c r="B14" s="6" t="s">
        <v>194</v>
      </c>
      <c r="C14" s="10">
        <f>'101.02'!H79</f>
        <v>0</v>
      </c>
      <c r="D14" s="10">
        <f>'101.02'!P79</f>
        <v>384852.29000000004</v>
      </c>
      <c r="E14" s="10">
        <f t="shared" si="0"/>
        <v>384852.29000000004</v>
      </c>
      <c r="J14" s="23"/>
      <c r="K14" s="23"/>
      <c r="L14" s="22"/>
    </row>
    <row r="15" spans="1:13" ht="12.75" customHeight="1" x14ac:dyDescent="0.25">
      <c r="A15" s="6" t="s">
        <v>222</v>
      </c>
      <c r="B15" s="6" t="s">
        <v>223</v>
      </c>
      <c r="C15" s="10" t="e">
        <f>#REF!</f>
        <v>#REF!</v>
      </c>
      <c r="D15" s="10" t="e">
        <f>#REF!</f>
        <v>#REF!</v>
      </c>
      <c r="E15" s="10" t="e">
        <f t="shared" si="0"/>
        <v>#REF!</v>
      </c>
      <c r="J15" s="24" t="e">
        <f>#REF!</f>
        <v>#REF!</v>
      </c>
      <c r="K15" s="24" t="e">
        <f>#REF!</f>
        <v>#REF!</v>
      </c>
      <c r="L15" s="22" t="e">
        <f>#REF!</f>
        <v>#REF!</v>
      </c>
    </row>
    <row r="16" spans="1:13" ht="12.75" customHeight="1" x14ac:dyDescent="0.25">
      <c r="A16" s="6" t="s">
        <v>232</v>
      </c>
      <c r="B16" s="6" t="s">
        <v>233</v>
      </c>
      <c r="C16" s="10" t="e">
        <f>#REF!</f>
        <v>#REF!</v>
      </c>
      <c r="D16" s="10" t="e">
        <f>#REF!</f>
        <v>#REF!</v>
      </c>
      <c r="E16" s="10" t="e">
        <f t="shared" si="0"/>
        <v>#REF!</v>
      </c>
      <c r="J16" s="24" t="e">
        <f>#REF!</f>
        <v>#REF!</v>
      </c>
      <c r="K16" s="23">
        <v>0</v>
      </c>
      <c r="L16" s="22" t="e">
        <f>#REF!</f>
        <v>#REF!</v>
      </c>
    </row>
    <row r="17" spans="1:12" ht="12.75" customHeight="1" x14ac:dyDescent="0.25">
      <c r="A17" s="6" t="s">
        <v>235</v>
      </c>
      <c r="B17" s="6" t="s">
        <v>236</v>
      </c>
      <c r="C17" s="10" t="e">
        <f>#REF!</f>
        <v>#REF!</v>
      </c>
      <c r="D17" s="10" t="e">
        <f>#REF!</f>
        <v>#REF!</v>
      </c>
      <c r="E17" s="10" t="e">
        <f t="shared" si="0"/>
        <v>#REF!</v>
      </c>
      <c r="J17" s="24" t="e">
        <f>#REF!</f>
        <v>#REF!</v>
      </c>
      <c r="K17" s="23">
        <v>0</v>
      </c>
      <c r="L17" s="22" t="e">
        <f>#REF!</f>
        <v>#REF!</v>
      </c>
    </row>
    <row r="18" spans="1:12" ht="12.75" customHeight="1" x14ac:dyDescent="0.25">
      <c r="A18" s="6" t="s">
        <v>237</v>
      </c>
      <c r="B18" s="6" t="s">
        <v>238</v>
      </c>
      <c r="C18" s="10" t="e">
        <f>#REF!</f>
        <v>#REF!</v>
      </c>
      <c r="D18" s="10" t="e">
        <f>#REF!</f>
        <v>#REF!</v>
      </c>
      <c r="E18" s="10" t="e">
        <f t="shared" si="0"/>
        <v>#REF!</v>
      </c>
      <c r="J18" s="24" t="e">
        <f>#REF!</f>
        <v>#REF!</v>
      </c>
      <c r="K18" s="23">
        <v>0</v>
      </c>
      <c r="L18" s="22" t="e">
        <f>#REF!</f>
        <v>#REF!</v>
      </c>
    </row>
    <row r="19" spans="1:12" ht="12.75" customHeight="1" x14ac:dyDescent="0.25">
      <c r="A19" s="6" t="s">
        <v>239</v>
      </c>
      <c r="B19" s="6" t="s">
        <v>240</v>
      </c>
      <c r="C19" s="10">
        <f>'101.07'!H67</f>
        <v>0</v>
      </c>
      <c r="D19" s="10">
        <f>'101.07'!P67</f>
        <v>82727.05</v>
      </c>
      <c r="E19" s="10">
        <f t="shared" si="0"/>
        <v>82727.05</v>
      </c>
      <c r="J19" s="23"/>
      <c r="K19" s="23"/>
      <c r="L19" s="22"/>
    </row>
    <row r="20" spans="1:12" ht="12.75" customHeight="1" x14ac:dyDescent="0.25">
      <c r="A20" s="6" t="s">
        <v>259</v>
      </c>
      <c r="B20" s="6" t="s">
        <v>260</v>
      </c>
      <c r="C20" s="10">
        <f>'101.08'!H67</f>
        <v>0</v>
      </c>
      <c r="D20" s="10">
        <f>'101.08'!P67</f>
        <v>95248.75</v>
      </c>
      <c r="E20" s="10">
        <f t="shared" si="0"/>
        <v>95248.75</v>
      </c>
      <c r="J20" s="23"/>
      <c r="K20" s="23"/>
      <c r="L20" s="22"/>
    </row>
    <row r="21" spans="1:12" ht="12.75" customHeight="1" x14ac:dyDescent="0.25">
      <c r="A21" s="6" t="s">
        <v>277</v>
      </c>
      <c r="B21" s="6" t="s">
        <v>278</v>
      </c>
      <c r="C21" s="10">
        <f>'101.09'!H75</f>
        <v>0</v>
      </c>
      <c r="D21" s="10">
        <f>'101.09'!P75</f>
        <v>132215.98000000001</v>
      </c>
      <c r="E21" s="10">
        <f t="shared" si="0"/>
        <v>132215.98000000001</v>
      </c>
      <c r="J21" s="23"/>
      <c r="K21" s="23"/>
      <c r="L21" s="22"/>
    </row>
    <row r="22" spans="1:12" ht="12.75" customHeight="1" x14ac:dyDescent="0.25">
      <c r="A22" s="6" t="s">
        <v>301</v>
      </c>
      <c r="B22" s="6" t="s">
        <v>302</v>
      </c>
      <c r="C22" s="10">
        <f>'101.10'!H87</f>
        <v>0</v>
      </c>
      <c r="D22" s="10">
        <f>'101.10'!P87</f>
        <v>85005.42</v>
      </c>
      <c r="E22" s="10">
        <f t="shared" si="0"/>
        <v>85005.42</v>
      </c>
      <c r="J22" s="23"/>
      <c r="K22" s="23"/>
      <c r="L22" s="22"/>
    </row>
    <row r="23" spans="1:12" ht="12.75" customHeight="1" x14ac:dyDescent="0.25">
      <c r="A23" s="6" t="s">
        <v>328</v>
      </c>
      <c r="B23" s="6" t="s">
        <v>329</v>
      </c>
      <c r="C23" s="10">
        <f>'101.11'!H103</f>
        <v>0</v>
      </c>
      <c r="D23" s="10">
        <f>'101.11'!P103</f>
        <v>178194.57</v>
      </c>
      <c r="E23" s="10">
        <f t="shared" si="0"/>
        <v>178194.57</v>
      </c>
      <c r="J23" s="23"/>
      <c r="K23" s="23"/>
      <c r="L23" s="22"/>
    </row>
    <row r="24" spans="1:12" ht="12.75" customHeight="1" x14ac:dyDescent="0.25">
      <c r="A24" s="6" t="s">
        <v>364</v>
      </c>
      <c r="B24" s="6" t="s">
        <v>365</v>
      </c>
      <c r="C24" s="10">
        <f>'101.12'!H99</f>
        <v>0</v>
      </c>
      <c r="D24" s="10">
        <f>'101.12'!P99</f>
        <v>162284.63</v>
      </c>
      <c r="E24" s="10">
        <f t="shared" si="0"/>
        <v>162284.63</v>
      </c>
      <c r="J24" s="23"/>
      <c r="K24" s="23"/>
      <c r="L24" s="22"/>
    </row>
    <row r="25" spans="1:12" ht="12.75" customHeight="1" x14ac:dyDescent="0.25">
      <c r="A25" s="6" t="s">
        <v>401</v>
      </c>
      <c r="B25" s="6" t="s">
        <v>400</v>
      </c>
      <c r="C25" s="10" t="e">
        <f>#REF!</f>
        <v>#REF!</v>
      </c>
      <c r="D25" s="10" t="e">
        <f>#REF!</f>
        <v>#REF!</v>
      </c>
      <c r="E25" s="10" t="e">
        <f t="shared" si="0"/>
        <v>#REF!</v>
      </c>
      <c r="J25" s="24" t="e">
        <f>#REF!</f>
        <v>#REF!</v>
      </c>
      <c r="K25" s="23"/>
      <c r="L25" s="22"/>
    </row>
    <row r="26" spans="1:12" ht="12.75" customHeight="1" x14ac:dyDescent="0.25">
      <c r="A26" s="6" t="s">
        <v>466</v>
      </c>
      <c r="B26" s="6" t="s">
        <v>465</v>
      </c>
      <c r="C26" s="10" t="e">
        <f>#REF!</f>
        <v>#REF!</v>
      </c>
      <c r="D26" s="10" t="e">
        <f>#REF!</f>
        <v>#REF!</v>
      </c>
      <c r="E26" s="10" t="e">
        <f t="shared" si="0"/>
        <v>#REF!</v>
      </c>
      <c r="J26" s="24" t="e">
        <f>#REF!</f>
        <v>#REF!</v>
      </c>
      <c r="K26" s="24" t="e">
        <f>#REF!</f>
        <v>#REF!</v>
      </c>
      <c r="L26" s="22" t="e">
        <f>#REF!</f>
        <v>#REF!</v>
      </c>
    </row>
    <row r="27" spans="1:12" ht="12.75" customHeight="1" x14ac:dyDescent="0.25">
      <c r="A27" s="6" t="s">
        <v>526</v>
      </c>
      <c r="B27" s="6" t="s">
        <v>525</v>
      </c>
      <c r="C27" s="10" t="e">
        <f>#REF!</f>
        <v>#REF!</v>
      </c>
      <c r="D27" s="10" t="e">
        <f>#REF!</f>
        <v>#REF!</v>
      </c>
      <c r="E27" s="10" t="e">
        <f t="shared" si="0"/>
        <v>#REF!</v>
      </c>
      <c r="J27" s="24" t="e">
        <f>#REF!</f>
        <v>#REF!</v>
      </c>
      <c r="K27" s="24" t="e">
        <f>#REF!</f>
        <v>#REF!</v>
      </c>
      <c r="L27" s="22" t="e">
        <f>#REF!</f>
        <v>#REF!</v>
      </c>
    </row>
    <row r="28" spans="1:12" ht="12.75" customHeight="1" x14ac:dyDescent="0.25">
      <c r="A28" s="6" t="s">
        <v>573</v>
      </c>
      <c r="B28" s="6" t="s">
        <v>572</v>
      </c>
      <c r="C28" s="10" t="e">
        <f>#REF!</f>
        <v>#REF!</v>
      </c>
      <c r="D28" s="10" t="e">
        <f>#REF!</f>
        <v>#REF!</v>
      </c>
      <c r="E28" s="10" t="e">
        <f t="shared" si="0"/>
        <v>#REF!</v>
      </c>
      <c r="J28" s="23"/>
      <c r="K28" s="23"/>
      <c r="L28" s="22"/>
    </row>
    <row r="29" spans="1:12" ht="12.75" customHeight="1" x14ac:dyDescent="0.25">
      <c r="A29" s="6" t="s">
        <v>588</v>
      </c>
      <c r="B29" s="6" t="s">
        <v>587</v>
      </c>
      <c r="C29" s="10" t="e">
        <f>#REF!</f>
        <v>#REF!</v>
      </c>
      <c r="D29" s="10" t="e">
        <f>#REF!</f>
        <v>#REF!</v>
      </c>
      <c r="E29" s="10" t="e">
        <f t="shared" si="0"/>
        <v>#REF!</v>
      </c>
      <c r="J29" s="23"/>
      <c r="K29" s="23"/>
      <c r="L29" s="22"/>
    </row>
    <row r="30" spans="1:12" ht="12.75" customHeight="1" x14ac:dyDescent="0.25">
      <c r="A30" s="6" t="s">
        <v>610</v>
      </c>
      <c r="B30" s="6" t="s">
        <v>609</v>
      </c>
      <c r="C30" s="10" t="e">
        <f>#REF!</f>
        <v>#REF!</v>
      </c>
      <c r="D30" s="10" t="e">
        <f>#REF!</f>
        <v>#REF!</v>
      </c>
      <c r="E30" s="10" t="e">
        <f t="shared" si="0"/>
        <v>#REF!</v>
      </c>
      <c r="J30" s="23"/>
      <c r="K30" s="23"/>
      <c r="L30" s="22"/>
    </row>
    <row r="31" spans="1:12" ht="12.75" customHeight="1" x14ac:dyDescent="0.25">
      <c r="A31" s="6" t="s">
        <v>612</v>
      </c>
      <c r="B31" s="6" t="s">
        <v>611</v>
      </c>
      <c r="C31" s="10" t="e">
        <f>#REF!</f>
        <v>#REF!</v>
      </c>
      <c r="D31" s="10" t="e">
        <f>#REF!</f>
        <v>#REF!</v>
      </c>
      <c r="E31" s="10" t="e">
        <f t="shared" si="0"/>
        <v>#REF!</v>
      </c>
      <c r="J31" s="23"/>
      <c r="K31" s="23"/>
      <c r="L31" s="22"/>
    </row>
    <row r="32" spans="1:12" ht="12.75" customHeight="1" x14ac:dyDescent="0.25">
      <c r="A32" s="6" t="s">
        <v>615</v>
      </c>
      <c r="B32" s="6" t="s">
        <v>614</v>
      </c>
      <c r="C32" s="10">
        <f>'202'!H42</f>
        <v>0</v>
      </c>
      <c r="D32" s="10">
        <f>'202'!P42</f>
        <v>9400.8100000000013</v>
      </c>
      <c r="E32" s="10">
        <f t="shared" si="0"/>
        <v>9400.8100000000013</v>
      </c>
      <c r="J32" s="23"/>
      <c r="K32" s="23"/>
      <c r="L32" s="22"/>
    </row>
    <row r="33" spans="10:12" ht="12.75" customHeight="1" x14ac:dyDescent="0.25">
      <c r="J33" s="21" t="e">
        <f>SUM(J12:J32)</f>
        <v>#REF!</v>
      </c>
      <c r="K33" s="21" t="e">
        <f>SUM(K12:K32)</f>
        <v>#REF!</v>
      </c>
      <c r="L33" s="21" t="e">
        <f>SUM(L12:L32)</f>
        <v>#REF!</v>
      </c>
    </row>
  </sheetData>
  <sheetProtection formatColumns="0"/>
  <mergeCells count="1">
    <mergeCell ref="B7:C7"/>
  </mergeCells>
  <hyperlinks>
    <hyperlink ref="A12" location="#'000'!A1" tooltip="Odkaz na stranku objektu [000]" display="000" xr:uid="{00000000-0004-0000-0200-000000000000}"/>
    <hyperlink ref="A13" location="'101.01'!A1" tooltip="Odkaz na stranku objektu [101.01]" display="101.01" xr:uid="{00000000-0004-0000-0200-000001000000}"/>
    <hyperlink ref="A14" location="'101.02'!A1" tooltip="Odkaz na stranku objektu [101.02]" display="101.02" xr:uid="{00000000-0004-0000-0200-000002000000}"/>
    <hyperlink ref="A15" location="'101.03'!A1" tooltip="Odkaz na stranku objektu [101.03]" display="101.03" xr:uid="{00000000-0004-0000-0200-000003000000}"/>
    <hyperlink ref="A16" location="'101.04'!A1" tooltip="Odkaz na stranku objektu [101.04]" display="101.04" xr:uid="{00000000-0004-0000-0200-000004000000}"/>
    <hyperlink ref="A17" location="'101.05'!A1" tooltip="Odkaz na stranku objektu [101.05]" display="101.05" xr:uid="{00000000-0004-0000-0200-000005000000}"/>
    <hyperlink ref="A18" location="'101.06'!A1" tooltip="Odkaz na stranku objektu [101.06]" display="101.06" xr:uid="{00000000-0004-0000-0200-000006000000}"/>
    <hyperlink ref="A19" location="'101.07'!A1" tooltip="Odkaz na stranku objektu [101.07]" display="101.07" xr:uid="{00000000-0004-0000-0200-000007000000}"/>
    <hyperlink ref="A20" location="'101.08'!A1" tooltip="Odkaz na stranku objektu [101.08]" display="101.08" xr:uid="{00000000-0004-0000-0200-000008000000}"/>
    <hyperlink ref="A21" location="'101.09'!A1" tooltip="Odkaz na stranku objektu [101.09]" display="101.09" xr:uid="{00000000-0004-0000-0200-000009000000}"/>
    <hyperlink ref="A22" location="'101.10'!A1" tooltip="Odkaz na stranku objektu [101.10]" display="101.10" xr:uid="{00000000-0004-0000-0200-00000A000000}"/>
    <hyperlink ref="A23" location="'101.11'!A1" tooltip="Odkaz na stranku objektu [101.11]" display="101.11" xr:uid="{00000000-0004-0000-0200-00000B000000}"/>
    <hyperlink ref="A24" location="'101.12'!A1" tooltip="Odkaz na stranku objektu [101.12]" display="101.12" xr:uid="{00000000-0004-0000-0200-00000C000000}"/>
    <hyperlink ref="A25" location="#'102'!A1" tooltip="Odkaz na stranku objektu [102]" display="102" xr:uid="{00000000-0004-0000-0200-00000D000000}"/>
    <hyperlink ref="A26" location="#'103'!A1" tooltip="Odkaz na stranku objektu [103]" display="103" xr:uid="{00000000-0004-0000-0200-00000E000000}"/>
    <hyperlink ref="A27" location="#'104'!A1" tooltip="Odkaz na stranku objektu [104]" display="104" xr:uid="{00000000-0004-0000-0200-00000F000000}"/>
    <hyperlink ref="A28" location="#'105'!A1" tooltip="Odkaz na stranku objektu [105]" display="105" xr:uid="{00000000-0004-0000-0200-000010000000}"/>
    <hyperlink ref="A29" location="#'106'!A1" tooltip="Odkaz na stranku objektu [106]" display="106" xr:uid="{00000000-0004-0000-0200-000011000000}"/>
    <hyperlink ref="A30" location="#'107'!A1" tooltip="Odkaz na stranku objektu [107]" display="107" xr:uid="{00000000-0004-0000-0200-000012000000}"/>
    <hyperlink ref="A31" location="#'201'!A1" tooltip="Odkaz na stranku objektu [201]" display="201" xr:uid="{00000000-0004-0000-0200-000013000000}"/>
    <hyperlink ref="A32" location="#'202'!A1" tooltip="Odkaz na stranku objektu [202]" display="202" xr:uid="{00000000-0004-0000-0200-000014000000}"/>
  </hyperlinks>
  <printOptions horizontalCentered="1"/>
  <pageMargins left="0.19685039370078741" right="0.19685039370078741" top="0.98425196850393704" bottom="0.98425196850393704" header="0.51181102362204722" footer="0.51181102362204722"/>
  <pageSetup paperSize="9" scale="7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87"/>
  <sheetViews>
    <sheetView workbookViewId="0"/>
  </sheetViews>
  <sheetFormatPr defaultRowHeight="12.75" customHeight="1" x14ac:dyDescent="0.25"/>
  <cols>
    <col min="1" max="1" width="6.6640625" customWidth="1"/>
    <col min="2" max="2" width="15.6640625" customWidth="1"/>
    <col min="3" max="3" width="18.6640625" customWidth="1"/>
    <col min="4" max="4" width="75.6640625" customWidth="1"/>
    <col min="5" max="5" width="9.6640625" customWidth="1"/>
    <col min="6" max="6" width="12.6640625" customWidth="1"/>
    <col min="7" max="8" width="14.6640625" customWidth="1"/>
    <col min="15" max="16" width="9.109375" hidden="1" customWidth="1"/>
  </cols>
  <sheetData>
    <row r="1" spans="1:16" ht="12.75" customHeight="1" x14ac:dyDescent="0.25">
      <c r="A1" s="5" t="s">
        <v>13</v>
      </c>
    </row>
    <row r="2" spans="1:16" ht="12.75" customHeight="1" x14ac:dyDescent="0.25">
      <c r="C2" s="1" t="s">
        <v>14</v>
      </c>
    </row>
    <row r="4" spans="1:16" ht="12.75" customHeight="1" x14ac:dyDescent="0.25">
      <c r="A4" t="s">
        <v>15</v>
      </c>
      <c r="C4" s="5" t="s">
        <v>18</v>
      </c>
      <c r="D4" s="5" t="s">
        <v>19</v>
      </c>
      <c r="E4" s="5"/>
    </row>
    <row r="5" spans="1:16" ht="12.75" customHeight="1" x14ac:dyDescent="0.25">
      <c r="A5" t="s">
        <v>16</v>
      </c>
      <c r="C5" s="5" t="s">
        <v>55</v>
      </c>
      <c r="D5" s="5" t="s">
        <v>56</v>
      </c>
      <c r="E5" s="5"/>
    </row>
    <row r="6" spans="1:16" ht="12.75" customHeight="1" x14ac:dyDescent="0.25">
      <c r="A6" t="s">
        <v>17</v>
      </c>
      <c r="C6" s="5" t="s">
        <v>301</v>
      </c>
      <c r="D6" s="5" t="s">
        <v>302</v>
      </c>
      <c r="E6" s="5"/>
    </row>
    <row r="7" spans="1:16" ht="12.75" customHeight="1" x14ac:dyDescent="0.25">
      <c r="C7" s="5"/>
      <c r="D7" s="5"/>
      <c r="E7" s="5"/>
    </row>
    <row r="8" spans="1:16" ht="12.75" customHeight="1" x14ac:dyDescent="0.25">
      <c r="A8" s="183" t="s">
        <v>22</v>
      </c>
      <c r="B8" s="183" t="s">
        <v>24</v>
      </c>
      <c r="C8" s="183" t="s">
        <v>25</v>
      </c>
      <c r="D8" s="183" t="s">
        <v>26</v>
      </c>
      <c r="E8" s="183" t="s">
        <v>27</v>
      </c>
      <c r="F8" s="183" t="s">
        <v>28</v>
      </c>
      <c r="G8" s="183" t="s">
        <v>29</v>
      </c>
      <c r="H8" s="183"/>
      <c r="O8" t="s">
        <v>32</v>
      </c>
      <c r="P8" t="s">
        <v>11</v>
      </c>
    </row>
    <row r="9" spans="1:16" ht="13.8" x14ac:dyDescent="0.25">
      <c r="A9" s="183"/>
      <c r="B9" s="183"/>
      <c r="C9" s="183"/>
      <c r="D9" s="183"/>
      <c r="E9" s="183"/>
      <c r="F9" s="183"/>
      <c r="G9" s="4" t="s">
        <v>30</v>
      </c>
      <c r="H9" s="4" t="s">
        <v>31</v>
      </c>
      <c r="O9" t="s">
        <v>11</v>
      </c>
    </row>
    <row r="10" spans="1:16" ht="13.8" x14ac:dyDescent="0.25">
      <c r="A10" s="4" t="s">
        <v>23</v>
      </c>
      <c r="B10" s="4" t="s">
        <v>33</v>
      </c>
      <c r="C10" s="4" t="s">
        <v>34</v>
      </c>
      <c r="D10" s="4" t="s">
        <v>35</v>
      </c>
      <c r="E10" s="4" t="s">
        <v>36</v>
      </c>
      <c r="F10" s="4" t="s">
        <v>37</v>
      </c>
      <c r="G10" s="4" t="s">
        <v>38</v>
      </c>
      <c r="H10" s="4" t="s">
        <v>39</v>
      </c>
    </row>
    <row r="11" spans="1:16" ht="12.75" customHeight="1" x14ac:dyDescent="0.25">
      <c r="A11" s="7"/>
      <c r="B11" s="7"/>
      <c r="C11" s="7" t="s">
        <v>41</v>
      </c>
      <c r="D11" s="7" t="s">
        <v>40</v>
      </c>
      <c r="E11" s="7"/>
      <c r="F11" s="9"/>
      <c r="G11" s="7"/>
      <c r="H11" s="9"/>
    </row>
    <row r="12" spans="1:16" ht="13.2" x14ac:dyDescent="0.25">
      <c r="A12" s="6">
        <v>1</v>
      </c>
      <c r="B12" s="6" t="s">
        <v>59</v>
      </c>
      <c r="C12" s="6" t="s">
        <v>43</v>
      </c>
      <c r="D12" s="6" t="s">
        <v>60</v>
      </c>
      <c r="E12" s="6" t="s">
        <v>61</v>
      </c>
      <c r="F12" s="8">
        <v>53.683</v>
      </c>
      <c r="G12" s="11">
        <v>220</v>
      </c>
      <c r="H12" s="10">
        <f>ROUND((G12*F12),2)</f>
        <v>11810.26</v>
      </c>
      <c r="O12">
        <f>rekapitulace!H9</f>
        <v>21</v>
      </c>
      <c r="P12">
        <f>O12/100*H12</f>
        <v>2480.1545999999998</v>
      </c>
    </row>
    <row r="13" spans="1:16" ht="13.2" x14ac:dyDescent="0.25">
      <c r="D13" s="12" t="s">
        <v>303</v>
      </c>
    </row>
    <row r="14" spans="1:16" ht="13.2" x14ac:dyDescent="0.25">
      <c r="A14" s="6">
        <v>2</v>
      </c>
      <c r="B14" s="6" t="s">
        <v>66</v>
      </c>
      <c r="C14" s="6" t="s">
        <v>43</v>
      </c>
      <c r="D14" s="6" t="s">
        <v>67</v>
      </c>
      <c r="E14" s="6" t="s">
        <v>61</v>
      </c>
      <c r="F14" s="8">
        <v>16.632999999999999</v>
      </c>
      <c r="G14" s="11">
        <v>220</v>
      </c>
      <c r="H14" s="10">
        <f>ROUND((G14*F14),2)</f>
        <v>3659.26</v>
      </c>
      <c r="O14">
        <f>rekapitulace!H9</f>
        <v>21</v>
      </c>
      <c r="P14">
        <f>O14/100*H14</f>
        <v>768.44460000000004</v>
      </c>
    </row>
    <row r="15" spans="1:16" ht="13.2" x14ac:dyDescent="0.25">
      <c r="D15" s="12" t="s">
        <v>304</v>
      </c>
    </row>
    <row r="16" spans="1:16" ht="12.75" customHeight="1" x14ac:dyDescent="0.25">
      <c r="A16" s="13"/>
      <c r="B16" s="13"/>
      <c r="C16" s="13" t="s">
        <v>41</v>
      </c>
      <c r="D16" s="13" t="s">
        <v>40</v>
      </c>
      <c r="E16" s="13"/>
      <c r="F16" s="13"/>
      <c r="G16" s="13"/>
      <c r="H16" s="13">
        <f>SUM(H12:H15)</f>
        <v>15469.52</v>
      </c>
      <c r="P16">
        <f>ROUND(SUM(P12:P15),2)</f>
        <v>3248.6</v>
      </c>
    </row>
    <row r="18" spans="1:16" ht="12.75" customHeight="1" x14ac:dyDescent="0.25">
      <c r="A18" s="7"/>
      <c r="B18" s="7"/>
      <c r="C18" s="7" t="s">
        <v>23</v>
      </c>
      <c r="D18" s="7" t="s">
        <v>69</v>
      </c>
      <c r="E18" s="7"/>
      <c r="F18" s="9"/>
      <c r="G18" s="7"/>
      <c r="H18" s="9"/>
    </row>
    <row r="19" spans="1:16" ht="13.2" x14ac:dyDescent="0.25">
      <c r="A19" s="6">
        <v>3</v>
      </c>
      <c r="B19" s="6" t="s">
        <v>70</v>
      </c>
      <c r="C19" s="6" t="s">
        <v>43</v>
      </c>
      <c r="D19" s="6" t="s">
        <v>71</v>
      </c>
      <c r="E19" s="6" t="s">
        <v>72</v>
      </c>
      <c r="F19" s="8">
        <v>315.77999999999997</v>
      </c>
      <c r="G19" s="11">
        <v>44</v>
      </c>
      <c r="H19" s="10">
        <f>ROUND((G19*F19),2)</f>
        <v>13894.32</v>
      </c>
      <c r="O19">
        <f>rekapitulace!H9</f>
        <v>21</v>
      </c>
      <c r="P19">
        <f>O19/100*H19</f>
        <v>2917.8071999999997</v>
      </c>
    </row>
    <row r="20" spans="1:16" ht="13.2" x14ac:dyDescent="0.25">
      <c r="D20" s="12" t="s">
        <v>305</v>
      </c>
    </row>
    <row r="21" spans="1:16" ht="13.2" x14ac:dyDescent="0.25">
      <c r="A21" s="6">
        <v>4</v>
      </c>
      <c r="B21" s="6" t="s">
        <v>74</v>
      </c>
      <c r="C21" s="6" t="s">
        <v>43</v>
      </c>
      <c r="D21" s="6" t="s">
        <v>75</v>
      </c>
      <c r="E21" s="6" t="s">
        <v>50</v>
      </c>
      <c r="F21" s="8">
        <v>5</v>
      </c>
      <c r="G21" s="11">
        <v>860.2</v>
      </c>
      <c r="H21" s="10">
        <f>ROUND((G21*F21),2)</f>
        <v>4301</v>
      </c>
      <c r="O21">
        <f>rekapitulace!H9</f>
        <v>21</v>
      </c>
      <c r="P21">
        <f>O21/100*H21</f>
        <v>903.20999999999992</v>
      </c>
    </row>
    <row r="22" spans="1:16" ht="13.2" x14ac:dyDescent="0.25">
      <c r="D22" s="12" t="s">
        <v>306</v>
      </c>
    </row>
    <row r="23" spans="1:16" ht="13.2" x14ac:dyDescent="0.25">
      <c r="A23" s="6">
        <v>5</v>
      </c>
      <c r="B23" s="6" t="s">
        <v>224</v>
      </c>
      <c r="C23" s="6" t="s">
        <v>43</v>
      </c>
      <c r="D23" s="6" t="s">
        <v>225</v>
      </c>
      <c r="E23" s="6" t="s">
        <v>61</v>
      </c>
      <c r="F23" s="8">
        <v>78.944999999999993</v>
      </c>
      <c r="G23" s="11">
        <v>55</v>
      </c>
      <c r="H23" s="10">
        <f>ROUND((G23*F23),2)</f>
        <v>4341.9799999999996</v>
      </c>
      <c r="O23">
        <f>rekapitulace!H9</f>
        <v>21</v>
      </c>
      <c r="P23">
        <f>O23/100*H23</f>
        <v>911.81579999999985</v>
      </c>
    </row>
    <row r="24" spans="1:16" ht="13.2" x14ac:dyDescent="0.25">
      <c r="D24" s="12" t="s">
        <v>307</v>
      </c>
    </row>
    <row r="25" spans="1:16" ht="13.2" x14ac:dyDescent="0.25">
      <c r="A25" s="6">
        <v>6</v>
      </c>
      <c r="B25" s="6" t="s">
        <v>90</v>
      </c>
      <c r="C25" s="6" t="s">
        <v>43</v>
      </c>
      <c r="D25" s="6" t="s">
        <v>91</v>
      </c>
      <c r="E25" s="6" t="s">
        <v>61</v>
      </c>
      <c r="F25" s="8">
        <v>32.21</v>
      </c>
      <c r="G25" s="11">
        <v>182.6</v>
      </c>
      <c r="H25" s="10">
        <f>ROUND((G25*F25),2)</f>
        <v>5881.55</v>
      </c>
      <c r="O25">
        <f>rekapitulace!H9</f>
        <v>21</v>
      </c>
      <c r="P25">
        <f>O25/100*H25</f>
        <v>1235.1255000000001</v>
      </c>
    </row>
    <row r="26" spans="1:16" ht="26.4" x14ac:dyDescent="0.25">
      <c r="D26" s="12" t="s">
        <v>308</v>
      </c>
    </row>
    <row r="27" spans="1:16" ht="13.2" x14ac:dyDescent="0.25">
      <c r="A27" s="6">
        <v>7</v>
      </c>
      <c r="B27" s="6" t="s">
        <v>93</v>
      </c>
      <c r="C27" s="6" t="s">
        <v>43</v>
      </c>
      <c r="D27" s="6" t="s">
        <v>94</v>
      </c>
      <c r="E27" s="6" t="s">
        <v>61</v>
      </c>
      <c r="F27" s="8">
        <v>21.472999999999999</v>
      </c>
      <c r="G27" s="11">
        <v>408.1</v>
      </c>
      <c r="H27" s="10">
        <f>ROUND((G27*F27),2)</f>
        <v>8763.1299999999992</v>
      </c>
      <c r="O27">
        <f>rekapitulace!H9</f>
        <v>21</v>
      </c>
      <c r="P27">
        <f>O27/100*H27</f>
        <v>1840.2572999999998</v>
      </c>
    </row>
    <row r="28" spans="1:16" ht="13.2" x14ac:dyDescent="0.25">
      <c r="D28" s="12" t="s">
        <v>309</v>
      </c>
    </row>
    <row r="29" spans="1:16" ht="26.4" x14ac:dyDescent="0.25">
      <c r="A29" s="6">
        <v>8</v>
      </c>
      <c r="B29" s="6" t="s">
        <v>96</v>
      </c>
      <c r="C29" s="6" t="s">
        <v>43</v>
      </c>
      <c r="D29" s="6" t="s">
        <v>97</v>
      </c>
      <c r="E29" s="6" t="s">
        <v>61</v>
      </c>
      <c r="F29" s="8">
        <v>20.904</v>
      </c>
      <c r="G29" s="11">
        <v>95.7</v>
      </c>
      <c r="H29" s="10">
        <f>ROUND((G29*F29),2)</f>
        <v>2000.51</v>
      </c>
      <c r="O29">
        <f>rekapitulace!H9</f>
        <v>21</v>
      </c>
      <c r="P29">
        <f>O29/100*H29</f>
        <v>420.1071</v>
      </c>
    </row>
    <row r="30" spans="1:16" ht="13.2" x14ac:dyDescent="0.25">
      <c r="D30" s="12" t="s">
        <v>310</v>
      </c>
    </row>
    <row r="31" spans="1:16" ht="26.4" x14ac:dyDescent="0.25">
      <c r="A31" s="6">
        <v>9</v>
      </c>
      <c r="B31" s="6" t="s">
        <v>99</v>
      </c>
      <c r="C31" s="6" t="s">
        <v>43</v>
      </c>
      <c r="D31" s="6" t="s">
        <v>100</v>
      </c>
      <c r="E31" s="6" t="s">
        <v>61</v>
      </c>
      <c r="F31" s="8">
        <v>16.632999999999999</v>
      </c>
      <c r="G31" s="11">
        <v>95.7</v>
      </c>
      <c r="H31" s="10">
        <f>ROUND((G31*F31),2)</f>
        <v>1591.78</v>
      </c>
      <c r="O31">
        <f>rekapitulace!H9</f>
        <v>21</v>
      </c>
      <c r="P31">
        <f>O31/100*H31</f>
        <v>334.27379999999999</v>
      </c>
    </row>
    <row r="32" spans="1:16" ht="26.4" x14ac:dyDescent="0.25">
      <c r="D32" s="12" t="s">
        <v>311</v>
      </c>
    </row>
    <row r="33" spans="1:16" ht="13.2" x14ac:dyDescent="0.25">
      <c r="A33" s="6">
        <v>10</v>
      </c>
      <c r="B33" s="6" t="s">
        <v>102</v>
      </c>
      <c r="C33" s="6" t="s">
        <v>43</v>
      </c>
      <c r="D33" s="6" t="s">
        <v>103</v>
      </c>
      <c r="E33" s="6" t="s">
        <v>61</v>
      </c>
      <c r="F33" s="8">
        <v>2.21</v>
      </c>
      <c r="G33" s="11">
        <v>61.6</v>
      </c>
      <c r="H33" s="10">
        <f>ROUND((G33*F33),2)</f>
        <v>136.13999999999999</v>
      </c>
      <c r="O33">
        <f>rekapitulace!H9</f>
        <v>21</v>
      </c>
      <c r="P33">
        <f>O33/100*H33</f>
        <v>28.589399999999998</v>
      </c>
    </row>
    <row r="34" spans="1:16" ht="13.2" x14ac:dyDescent="0.25">
      <c r="D34" s="12" t="s">
        <v>312</v>
      </c>
    </row>
    <row r="35" spans="1:16" ht="13.2" x14ac:dyDescent="0.25">
      <c r="A35" s="6">
        <v>11</v>
      </c>
      <c r="B35" s="6" t="s">
        <v>105</v>
      </c>
      <c r="C35" s="6" t="s">
        <v>43</v>
      </c>
      <c r="D35" s="6" t="s">
        <v>106</v>
      </c>
      <c r="E35" s="6" t="s">
        <v>61</v>
      </c>
      <c r="F35" s="8">
        <v>132.62799999999999</v>
      </c>
      <c r="G35" s="11">
        <v>17.600000000000001</v>
      </c>
      <c r="H35" s="10">
        <f>ROUND((G35*F35),2)</f>
        <v>2334.25</v>
      </c>
      <c r="O35">
        <f>rekapitulace!H9</f>
        <v>21</v>
      </c>
      <c r="P35">
        <f>O35/100*H35</f>
        <v>490.1925</v>
      </c>
    </row>
    <row r="36" spans="1:16" ht="39.6" x14ac:dyDescent="0.25">
      <c r="D36" s="12" t="s">
        <v>313</v>
      </c>
    </row>
    <row r="37" spans="1:16" ht="13.2" x14ac:dyDescent="0.25">
      <c r="A37" s="6">
        <v>12</v>
      </c>
      <c r="B37" s="6" t="s">
        <v>111</v>
      </c>
      <c r="C37" s="6" t="s">
        <v>43</v>
      </c>
      <c r="D37" s="6" t="s">
        <v>112</v>
      </c>
      <c r="E37" s="6" t="s">
        <v>61</v>
      </c>
      <c r="F37" s="8">
        <v>14.423</v>
      </c>
      <c r="G37" s="11">
        <v>210.1</v>
      </c>
      <c r="H37" s="10">
        <f>ROUND((G37*F37),2)</f>
        <v>3030.27</v>
      </c>
      <c r="O37">
        <f>rekapitulace!H9</f>
        <v>21</v>
      </c>
      <c r="P37">
        <f>O37/100*H37</f>
        <v>636.35669999999993</v>
      </c>
    </row>
    <row r="38" spans="1:16" ht="52.8" x14ac:dyDescent="0.25">
      <c r="D38" s="12" t="s">
        <v>314</v>
      </c>
    </row>
    <row r="39" spans="1:16" ht="13.2" x14ac:dyDescent="0.25">
      <c r="A39" s="6">
        <v>13</v>
      </c>
      <c r="B39" s="6" t="s">
        <v>114</v>
      </c>
      <c r="C39" s="6" t="s">
        <v>43</v>
      </c>
      <c r="D39" s="6" t="s">
        <v>115</v>
      </c>
      <c r="E39" s="6" t="s">
        <v>72</v>
      </c>
      <c r="F39" s="8">
        <v>287.83999999999997</v>
      </c>
      <c r="G39" s="11">
        <v>14.3</v>
      </c>
      <c r="H39" s="10">
        <f>ROUND((G39*F39),2)</f>
        <v>4116.1099999999997</v>
      </c>
      <c r="O39">
        <f>rekapitulace!H9</f>
        <v>21</v>
      </c>
      <c r="P39">
        <f>O39/100*H39</f>
        <v>864.3830999999999</v>
      </c>
    </row>
    <row r="40" spans="1:16" ht="13.2" x14ac:dyDescent="0.25">
      <c r="D40" s="12" t="s">
        <v>315</v>
      </c>
    </row>
    <row r="41" spans="1:16" ht="13.2" x14ac:dyDescent="0.25">
      <c r="A41" s="6">
        <v>14</v>
      </c>
      <c r="B41" s="6" t="s">
        <v>117</v>
      </c>
      <c r="C41" s="6" t="s">
        <v>43</v>
      </c>
      <c r="D41" s="6" t="s">
        <v>118</v>
      </c>
      <c r="E41" s="6" t="s">
        <v>61</v>
      </c>
      <c r="F41" s="8">
        <v>20.904</v>
      </c>
      <c r="G41" s="11">
        <v>231</v>
      </c>
      <c r="H41" s="10">
        <f>ROUND((G41*F41),2)</f>
        <v>4828.82</v>
      </c>
      <c r="O41">
        <f>rekapitulace!H9</f>
        <v>21</v>
      </c>
      <c r="P41">
        <f>O41/100*H41</f>
        <v>1014.0521999999999</v>
      </c>
    </row>
    <row r="42" spans="1:16" ht="13.2" x14ac:dyDescent="0.25">
      <c r="D42" s="12" t="s">
        <v>316</v>
      </c>
    </row>
    <row r="43" spans="1:16" ht="13.2" x14ac:dyDescent="0.25">
      <c r="A43" s="6">
        <v>15</v>
      </c>
      <c r="B43" s="6" t="s">
        <v>120</v>
      </c>
      <c r="C43" s="6" t="s">
        <v>43</v>
      </c>
      <c r="D43" s="6" t="s">
        <v>121</v>
      </c>
      <c r="E43" s="6" t="s">
        <v>72</v>
      </c>
      <c r="F43" s="8">
        <v>139.36000000000001</v>
      </c>
      <c r="G43" s="11">
        <v>15.4</v>
      </c>
      <c r="H43" s="10">
        <f>ROUND((G43*F43),2)</f>
        <v>2146.14</v>
      </c>
      <c r="O43">
        <f>rekapitulace!H9</f>
        <v>21</v>
      </c>
      <c r="P43">
        <f>O43/100*H43</f>
        <v>450.68939999999998</v>
      </c>
    </row>
    <row r="44" spans="1:16" ht="13.2" x14ac:dyDescent="0.25">
      <c r="D44" s="12" t="s">
        <v>317</v>
      </c>
    </row>
    <row r="45" spans="1:16" ht="12.75" customHeight="1" x14ac:dyDescent="0.25">
      <c r="A45" s="13"/>
      <c r="B45" s="13"/>
      <c r="C45" s="13" t="s">
        <v>23</v>
      </c>
      <c r="D45" s="13" t="s">
        <v>69</v>
      </c>
      <c r="E45" s="13"/>
      <c r="F45" s="13"/>
      <c r="G45" s="13"/>
      <c r="H45" s="13">
        <f>SUM(H19:H44)</f>
        <v>57365.999999999993</v>
      </c>
      <c r="P45">
        <f>ROUND(SUM(P19:P44),2)</f>
        <v>12046.86</v>
      </c>
    </row>
    <row r="47" spans="1:16" ht="12.75" customHeight="1" x14ac:dyDescent="0.25">
      <c r="A47" s="7"/>
      <c r="B47" s="7"/>
      <c r="C47" s="7" t="s">
        <v>33</v>
      </c>
      <c r="D47" s="7" t="s">
        <v>123</v>
      </c>
      <c r="E47" s="7"/>
      <c r="F47" s="9"/>
      <c r="G47" s="7"/>
      <c r="H47" s="9"/>
    </row>
    <row r="48" spans="1:16" ht="13.2" x14ac:dyDescent="0.25">
      <c r="A48" s="6">
        <v>16</v>
      </c>
      <c r="B48" s="6" t="s">
        <v>124</v>
      </c>
      <c r="C48" s="6" t="s">
        <v>43</v>
      </c>
      <c r="D48" s="6" t="s">
        <v>125</v>
      </c>
      <c r="E48" s="6" t="s">
        <v>85</v>
      </c>
      <c r="F48" s="8">
        <v>36</v>
      </c>
      <c r="G48" s="11">
        <v>347.6</v>
      </c>
      <c r="H48" s="10">
        <f>ROUND((G48*F48),2)</f>
        <v>12513.6</v>
      </c>
      <c r="O48">
        <f>rekapitulace!H9</f>
        <v>21</v>
      </c>
      <c r="P48">
        <f>O48/100*H48</f>
        <v>2627.8559999999998</v>
      </c>
    </row>
    <row r="49" spans="1:16" ht="13.2" x14ac:dyDescent="0.25">
      <c r="D49" s="12" t="s">
        <v>318</v>
      </c>
    </row>
    <row r="50" spans="1:16" ht="26.4" x14ac:dyDescent="0.25">
      <c r="A50" s="6">
        <v>17</v>
      </c>
      <c r="B50" s="6" t="s">
        <v>226</v>
      </c>
      <c r="C50" s="6" t="s">
        <v>43</v>
      </c>
      <c r="D50" s="6" t="s">
        <v>227</v>
      </c>
      <c r="E50" s="6" t="s">
        <v>72</v>
      </c>
      <c r="F50" s="8">
        <v>287.83999999999997</v>
      </c>
      <c r="G50" s="11">
        <v>170.5</v>
      </c>
      <c r="H50" s="10">
        <f>ROUND((G50*F50),2)</f>
        <v>49076.72</v>
      </c>
      <c r="O50">
        <f>rekapitulace!H9</f>
        <v>21</v>
      </c>
      <c r="P50">
        <f>O50/100*H50</f>
        <v>10306.111199999999</v>
      </c>
    </row>
    <row r="51" spans="1:16" ht="13.2" x14ac:dyDescent="0.25">
      <c r="D51" s="12" t="s">
        <v>315</v>
      </c>
    </row>
    <row r="52" spans="1:16" ht="39.6" x14ac:dyDescent="0.25">
      <c r="A52" s="6">
        <v>18</v>
      </c>
      <c r="B52" s="6" t="s">
        <v>228</v>
      </c>
      <c r="C52" s="6" t="s">
        <v>43</v>
      </c>
      <c r="D52" s="6" t="s">
        <v>229</v>
      </c>
      <c r="E52" s="6" t="s">
        <v>72</v>
      </c>
      <c r="F52" s="8">
        <v>1151.3599999999999</v>
      </c>
      <c r="G52" s="11">
        <v>17.600000000000001</v>
      </c>
      <c r="H52" s="10">
        <f>ROUND((G52*F52),2)</f>
        <v>20263.939999999999</v>
      </c>
      <c r="O52">
        <f>rekapitulace!H9</f>
        <v>21</v>
      </c>
      <c r="P52">
        <f>O52/100*H52</f>
        <v>4255.4273999999996</v>
      </c>
    </row>
    <row r="53" spans="1:16" ht="13.2" x14ac:dyDescent="0.25">
      <c r="D53" s="12" t="s">
        <v>319</v>
      </c>
    </row>
    <row r="54" spans="1:16" ht="12.75" customHeight="1" x14ac:dyDescent="0.25">
      <c r="A54" s="13"/>
      <c r="B54" s="13"/>
      <c r="C54" s="13" t="s">
        <v>33</v>
      </c>
      <c r="D54" s="13" t="s">
        <v>123</v>
      </c>
      <c r="E54" s="13"/>
      <c r="F54" s="13"/>
      <c r="G54" s="13"/>
      <c r="H54" s="13">
        <f>SUM(H48:H53)</f>
        <v>81854.259999999995</v>
      </c>
      <c r="P54">
        <f>ROUND(SUM(P48:P53),2)</f>
        <v>17189.39</v>
      </c>
    </row>
    <row r="56" spans="1:16" ht="12.75" customHeight="1" x14ac:dyDescent="0.25">
      <c r="A56" s="7"/>
      <c r="B56" s="7"/>
      <c r="C56" s="7" t="s">
        <v>36</v>
      </c>
      <c r="D56" s="7" t="s">
        <v>127</v>
      </c>
      <c r="E56" s="7"/>
      <c r="F56" s="9"/>
      <c r="G56" s="7"/>
      <c r="H56" s="9"/>
    </row>
    <row r="57" spans="1:16" ht="13.2" x14ac:dyDescent="0.25">
      <c r="A57" s="6">
        <v>19</v>
      </c>
      <c r="B57" s="6" t="s">
        <v>131</v>
      </c>
      <c r="C57" s="6" t="s">
        <v>43</v>
      </c>
      <c r="D57" s="6" t="s">
        <v>132</v>
      </c>
      <c r="E57" s="6" t="s">
        <v>61</v>
      </c>
      <c r="F57" s="8">
        <v>86.352000000000004</v>
      </c>
      <c r="G57" s="11">
        <v>757.9</v>
      </c>
      <c r="H57" s="10">
        <f>ROUND((G57*F57),2)</f>
        <v>65446.18</v>
      </c>
      <c r="O57">
        <f>rekapitulace!H9</f>
        <v>21</v>
      </c>
      <c r="P57">
        <f>O57/100*H57</f>
        <v>13743.6978</v>
      </c>
    </row>
    <row r="58" spans="1:16" ht="13.2" x14ac:dyDescent="0.25">
      <c r="D58" s="12" t="s">
        <v>320</v>
      </c>
    </row>
    <row r="59" spans="1:16" ht="13.2" x14ac:dyDescent="0.25">
      <c r="A59" s="6">
        <v>20</v>
      </c>
      <c r="B59" s="6" t="s">
        <v>147</v>
      </c>
      <c r="C59" s="6" t="s">
        <v>43</v>
      </c>
      <c r="D59" s="6" t="s">
        <v>148</v>
      </c>
      <c r="E59" s="6" t="s">
        <v>72</v>
      </c>
      <c r="F59" s="8">
        <v>195.73699999999999</v>
      </c>
      <c r="G59" s="11">
        <v>546.70000000000005</v>
      </c>
      <c r="H59" s="10">
        <f>ROUND((G59*F59),2)</f>
        <v>107009.42</v>
      </c>
      <c r="O59">
        <f>rekapitulace!H9</f>
        <v>21</v>
      </c>
      <c r="P59">
        <f>O59/100*H59</f>
        <v>22471.978199999998</v>
      </c>
    </row>
    <row r="60" spans="1:16" ht="39.6" x14ac:dyDescent="0.25">
      <c r="D60" s="12" t="s">
        <v>321</v>
      </c>
    </row>
    <row r="61" spans="1:16" ht="26.4" x14ac:dyDescent="0.25">
      <c r="A61" s="6">
        <v>21</v>
      </c>
      <c r="B61" s="6" t="s">
        <v>150</v>
      </c>
      <c r="C61" s="6" t="s">
        <v>43</v>
      </c>
      <c r="D61" s="6" t="s">
        <v>151</v>
      </c>
      <c r="E61" s="6" t="s">
        <v>72</v>
      </c>
      <c r="F61" s="8">
        <v>39.375</v>
      </c>
      <c r="G61" s="11">
        <v>625.9</v>
      </c>
      <c r="H61" s="10">
        <f>ROUND((G61*F61),2)</f>
        <v>24644.81</v>
      </c>
      <c r="O61">
        <f>rekapitulace!H9</f>
        <v>21</v>
      </c>
      <c r="P61">
        <f>O61/100*H61</f>
        <v>5175.4101000000001</v>
      </c>
    </row>
    <row r="62" spans="1:16" ht="13.2" x14ac:dyDescent="0.25">
      <c r="D62" s="12" t="s">
        <v>322</v>
      </c>
    </row>
    <row r="63" spans="1:16" ht="13.2" x14ac:dyDescent="0.25">
      <c r="A63" s="6">
        <v>22</v>
      </c>
      <c r="B63" s="6" t="s">
        <v>213</v>
      </c>
      <c r="C63" s="6" t="s">
        <v>43</v>
      </c>
      <c r="D63" s="6" t="s">
        <v>230</v>
      </c>
      <c r="E63" s="6" t="s">
        <v>72</v>
      </c>
      <c r="F63" s="8">
        <v>4.7549999999999999</v>
      </c>
      <c r="G63" s="11">
        <v>1018.6</v>
      </c>
      <c r="H63" s="10">
        <f>ROUND((G63*F63),2)</f>
        <v>4843.4399999999996</v>
      </c>
      <c r="O63">
        <f>rekapitulace!H9</f>
        <v>21</v>
      </c>
      <c r="P63">
        <f>O63/100*H63</f>
        <v>1017.1223999999999</v>
      </c>
    </row>
    <row r="64" spans="1:16" ht="13.2" x14ac:dyDescent="0.25">
      <c r="D64" s="12" t="s">
        <v>323</v>
      </c>
    </row>
    <row r="65" spans="1:16" ht="12.75" customHeight="1" x14ac:dyDescent="0.25">
      <c r="A65" s="13"/>
      <c r="B65" s="13"/>
      <c r="C65" s="13" t="s">
        <v>36</v>
      </c>
      <c r="D65" s="13" t="s">
        <v>127</v>
      </c>
      <c r="E65" s="13"/>
      <c r="F65" s="13"/>
      <c r="G65" s="13"/>
      <c r="H65" s="13">
        <f>SUM(H57:H64)</f>
        <v>201943.85</v>
      </c>
      <c r="P65">
        <f>ROUND(SUM(P57:P64),2)</f>
        <v>42408.21</v>
      </c>
    </row>
    <row r="67" spans="1:16" ht="12.75" customHeight="1" x14ac:dyDescent="0.25">
      <c r="A67" s="7"/>
      <c r="B67" s="7"/>
      <c r="C67" s="7" t="s">
        <v>39</v>
      </c>
      <c r="D67" s="7" t="s">
        <v>156</v>
      </c>
      <c r="E67" s="7"/>
      <c r="F67" s="9"/>
      <c r="G67" s="7"/>
      <c r="H67" s="9"/>
    </row>
    <row r="68" spans="1:16" ht="13.2" x14ac:dyDescent="0.25">
      <c r="A68" s="6">
        <v>23</v>
      </c>
      <c r="B68" s="6" t="s">
        <v>157</v>
      </c>
      <c r="C68" s="6" t="s">
        <v>43</v>
      </c>
      <c r="D68" s="6" t="s">
        <v>158</v>
      </c>
      <c r="E68" s="6" t="s">
        <v>50</v>
      </c>
      <c r="F68" s="8">
        <v>1</v>
      </c>
      <c r="G68" s="11">
        <v>4939</v>
      </c>
      <c r="H68" s="10">
        <f>ROUND((G68*F68),2)</f>
        <v>4939</v>
      </c>
      <c r="O68">
        <f>rekapitulace!H9</f>
        <v>21</v>
      </c>
      <c r="P68">
        <f>O68/100*H68</f>
        <v>1037.19</v>
      </c>
    </row>
    <row r="69" spans="1:16" ht="13.2" x14ac:dyDescent="0.25">
      <c r="D69" s="12" t="s">
        <v>51</v>
      </c>
    </row>
    <row r="70" spans="1:16" ht="12.75" customHeight="1" x14ac:dyDescent="0.25">
      <c r="A70" s="13"/>
      <c r="B70" s="13"/>
      <c r="C70" s="13" t="s">
        <v>39</v>
      </c>
      <c r="D70" s="13" t="s">
        <v>156</v>
      </c>
      <c r="E70" s="13"/>
      <c r="F70" s="13"/>
      <c r="G70" s="13"/>
      <c r="H70" s="13">
        <f>SUM(H68:H69)</f>
        <v>4939</v>
      </c>
      <c r="P70">
        <f>ROUND(SUM(P68:P69),2)</f>
        <v>1037.19</v>
      </c>
    </row>
    <row r="72" spans="1:16" ht="12.75" customHeight="1" x14ac:dyDescent="0.25">
      <c r="A72" s="7"/>
      <c r="B72" s="7"/>
      <c r="C72" s="7" t="s">
        <v>164</v>
      </c>
      <c r="D72" s="7" t="s">
        <v>163</v>
      </c>
      <c r="E72" s="7"/>
      <c r="F72" s="9"/>
      <c r="G72" s="7"/>
      <c r="H72" s="9"/>
    </row>
    <row r="73" spans="1:16" ht="26.4" x14ac:dyDescent="0.25">
      <c r="A73" s="6">
        <v>24</v>
      </c>
      <c r="B73" s="6" t="s">
        <v>165</v>
      </c>
      <c r="C73" s="6" t="s">
        <v>43</v>
      </c>
      <c r="D73" s="6" t="s">
        <v>166</v>
      </c>
      <c r="E73" s="6" t="s">
        <v>50</v>
      </c>
      <c r="F73" s="8">
        <v>1</v>
      </c>
      <c r="G73" s="11">
        <v>2816</v>
      </c>
      <c r="H73" s="10">
        <f>ROUND((G73*F73),2)</f>
        <v>2816</v>
      </c>
      <c r="O73">
        <f>rekapitulace!H9</f>
        <v>21</v>
      </c>
      <c r="P73">
        <f>O73/100*H73</f>
        <v>591.36</v>
      </c>
    </row>
    <row r="74" spans="1:16" ht="13.2" x14ac:dyDescent="0.25">
      <c r="D74" s="12" t="s">
        <v>51</v>
      </c>
    </row>
    <row r="75" spans="1:16" ht="26.4" x14ac:dyDescent="0.25">
      <c r="A75" s="6">
        <v>25</v>
      </c>
      <c r="B75" s="6" t="s">
        <v>168</v>
      </c>
      <c r="C75" s="6" t="s">
        <v>43</v>
      </c>
      <c r="D75" s="6" t="s">
        <v>169</v>
      </c>
      <c r="E75" s="6" t="s">
        <v>50</v>
      </c>
      <c r="F75" s="8">
        <v>1</v>
      </c>
      <c r="G75" s="11">
        <v>1694</v>
      </c>
      <c r="H75" s="10">
        <f>ROUND((G75*F75),2)</f>
        <v>1694</v>
      </c>
      <c r="O75">
        <f>rekapitulace!H9</f>
        <v>21</v>
      </c>
      <c r="P75">
        <f>O75/100*H75</f>
        <v>355.74</v>
      </c>
    </row>
    <row r="76" spans="1:16" ht="13.2" x14ac:dyDescent="0.25">
      <c r="D76" s="12" t="s">
        <v>234</v>
      </c>
    </row>
    <row r="77" spans="1:16" ht="13.2" x14ac:dyDescent="0.25">
      <c r="A77" s="6">
        <v>26</v>
      </c>
      <c r="B77" s="6" t="s">
        <v>171</v>
      </c>
      <c r="C77" s="6" t="s">
        <v>43</v>
      </c>
      <c r="D77" s="6" t="s">
        <v>172</v>
      </c>
      <c r="E77" s="6" t="s">
        <v>50</v>
      </c>
      <c r="F77" s="8">
        <v>1</v>
      </c>
      <c r="G77" s="11">
        <v>2030</v>
      </c>
      <c r="H77" s="10">
        <f>ROUND((G77*F77),2)</f>
        <v>2030</v>
      </c>
      <c r="O77">
        <f>rekapitulace!H9</f>
        <v>21</v>
      </c>
      <c r="P77">
        <f>O77/100*H77</f>
        <v>426.3</v>
      </c>
    </row>
    <row r="78" spans="1:16" ht="13.2" x14ac:dyDescent="0.25">
      <c r="D78" s="12" t="s">
        <v>324</v>
      </c>
    </row>
    <row r="79" spans="1:16" ht="13.2" x14ac:dyDescent="0.25">
      <c r="A79" s="6">
        <v>27</v>
      </c>
      <c r="B79" s="6" t="s">
        <v>174</v>
      </c>
      <c r="C79" s="6" t="s">
        <v>43</v>
      </c>
      <c r="D79" s="6" t="s">
        <v>175</v>
      </c>
      <c r="E79" s="6" t="s">
        <v>85</v>
      </c>
      <c r="F79" s="8">
        <v>4</v>
      </c>
      <c r="G79" s="11">
        <v>262.89999999999998</v>
      </c>
      <c r="H79" s="10">
        <f>ROUND((G79*F79),2)</f>
        <v>1051.5999999999999</v>
      </c>
      <c r="O79">
        <f>rekapitulace!H9</f>
        <v>21</v>
      </c>
      <c r="P79">
        <f>O79/100*H79</f>
        <v>220.83599999999998</v>
      </c>
    </row>
    <row r="80" spans="1:16" ht="13.2" x14ac:dyDescent="0.25">
      <c r="D80" s="12" t="s">
        <v>325</v>
      </c>
    </row>
    <row r="81" spans="1:16" ht="13.2" x14ac:dyDescent="0.25">
      <c r="A81" s="6">
        <v>28</v>
      </c>
      <c r="B81" s="6" t="s">
        <v>177</v>
      </c>
      <c r="C81" s="6" t="s">
        <v>43</v>
      </c>
      <c r="D81" s="6" t="s">
        <v>178</v>
      </c>
      <c r="E81" s="6" t="s">
        <v>85</v>
      </c>
      <c r="F81" s="8">
        <v>69</v>
      </c>
      <c r="G81" s="11">
        <v>366.3</v>
      </c>
      <c r="H81" s="10">
        <f>ROUND((G81*F81),2)</f>
        <v>25274.7</v>
      </c>
      <c r="O81">
        <f>rekapitulace!H9</f>
        <v>21</v>
      </c>
      <c r="P81">
        <f>O81/100*H81</f>
        <v>5307.6869999999999</v>
      </c>
    </row>
    <row r="82" spans="1:16" ht="39.6" x14ac:dyDescent="0.25">
      <c r="D82" s="12" t="s">
        <v>326</v>
      </c>
    </row>
    <row r="83" spans="1:16" ht="13.2" x14ac:dyDescent="0.25">
      <c r="A83" s="6">
        <v>29</v>
      </c>
      <c r="B83" s="6" t="s">
        <v>180</v>
      </c>
      <c r="C83" s="6" t="s">
        <v>43</v>
      </c>
      <c r="D83" s="6" t="s">
        <v>181</v>
      </c>
      <c r="E83" s="6" t="s">
        <v>85</v>
      </c>
      <c r="F83" s="8">
        <v>42</v>
      </c>
      <c r="G83" s="11">
        <v>246.4</v>
      </c>
      <c r="H83" s="10">
        <f>ROUND((G83*F83),2)</f>
        <v>10348.799999999999</v>
      </c>
      <c r="O83">
        <f>rekapitulace!H9</f>
        <v>21</v>
      </c>
      <c r="P83">
        <f>O83/100*H83</f>
        <v>2173.2479999999996</v>
      </c>
    </row>
    <row r="84" spans="1:16" ht="13.2" x14ac:dyDescent="0.25">
      <c r="D84" s="12" t="s">
        <v>327</v>
      </c>
    </row>
    <row r="85" spans="1:16" ht="12.75" customHeight="1" x14ac:dyDescent="0.25">
      <c r="A85" s="13"/>
      <c r="B85" s="13"/>
      <c r="C85" s="13" t="s">
        <v>164</v>
      </c>
      <c r="D85" s="13" t="s">
        <v>163</v>
      </c>
      <c r="E85" s="13"/>
      <c r="F85" s="13"/>
      <c r="G85" s="13"/>
      <c r="H85" s="13">
        <f>SUM(H73:H84)</f>
        <v>43215.100000000006</v>
      </c>
      <c r="P85">
        <f>ROUND(SUM(P73:P84),2)</f>
        <v>9075.17</v>
      </c>
    </row>
    <row r="87" spans="1:16" ht="12.75" customHeight="1" x14ac:dyDescent="0.25">
      <c r="A87" s="13"/>
      <c r="B87" s="13"/>
      <c r="C87" s="13"/>
      <c r="D87" s="13" t="s">
        <v>54</v>
      </c>
      <c r="E87" s="13"/>
      <c r="F87" s="13"/>
      <c r="G87" s="13"/>
      <c r="H87" s="13">
        <v>0</v>
      </c>
      <c r="P87">
        <f>+P16+P45+P54+P65+P70+P85</f>
        <v>85005.42</v>
      </c>
    </row>
  </sheetData>
  <sheetProtection formatColumns="0"/>
  <mergeCells count="7">
    <mergeCell ref="G8:H8"/>
    <mergeCell ref="A8:A9"/>
    <mergeCell ref="B8:B9"/>
    <mergeCell ref="C8:C9"/>
    <mergeCell ref="D8:D9"/>
    <mergeCell ref="E8:E9"/>
    <mergeCell ref="F8:F9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3"/>
  <sheetViews>
    <sheetView workbookViewId="0"/>
  </sheetViews>
  <sheetFormatPr defaultRowHeight="12.75" customHeight="1" x14ac:dyDescent="0.25"/>
  <cols>
    <col min="1" max="1" width="6.6640625" customWidth="1"/>
    <col min="2" max="2" width="15.6640625" customWidth="1"/>
    <col min="3" max="3" width="18.6640625" customWidth="1"/>
    <col min="4" max="4" width="75.6640625" customWidth="1"/>
    <col min="5" max="5" width="9.6640625" customWidth="1"/>
    <col min="6" max="6" width="12.6640625" customWidth="1"/>
    <col min="7" max="8" width="14.6640625" customWidth="1"/>
    <col min="15" max="16" width="9.109375" hidden="1" customWidth="1"/>
  </cols>
  <sheetData>
    <row r="1" spans="1:16" ht="12.75" customHeight="1" x14ac:dyDescent="0.25">
      <c r="A1" s="5" t="s">
        <v>13</v>
      </c>
    </row>
    <row r="2" spans="1:16" ht="12.75" customHeight="1" x14ac:dyDescent="0.25">
      <c r="C2" s="1" t="s">
        <v>14</v>
      </c>
    </row>
    <row r="4" spans="1:16" ht="12.75" customHeight="1" x14ac:dyDescent="0.25">
      <c r="A4" t="s">
        <v>15</v>
      </c>
      <c r="C4" s="5" t="s">
        <v>18</v>
      </c>
      <c r="D4" s="5" t="s">
        <v>19</v>
      </c>
      <c r="E4" s="5"/>
    </row>
    <row r="5" spans="1:16" ht="12.75" customHeight="1" x14ac:dyDescent="0.25">
      <c r="A5" t="s">
        <v>16</v>
      </c>
      <c r="C5" s="5" t="s">
        <v>55</v>
      </c>
      <c r="D5" s="5" t="s">
        <v>56</v>
      </c>
      <c r="E5" s="5"/>
    </row>
    <row r="6" spans="1:16" ht="12.75" customHeight="1" x14ac:dyDescent="0.25">
      <c r="A6" t="s">
        <v>17</v>
      </c>
      <c r="C6" s="5" t="s">
        <v>328</v>
      </c>
      <c r="D6" s="5" t="s">
        <v>329</v>
      </c>
      <c r="E6" s="5"/>
    </row>
    <row r="7" spans="1:16" ht="12.75" customHeight="1" x14ac:dyDescent="0.25">
      <c r="C7" s="5"/>
      <c r="D7" s="5"/>
      <c r="E7" s="5"/>
    </row>
    <row r="8" spans="1:16" ht="12.75" customHeight="1" x14ac:dyDescent="0.25">
      <c r="A8" s="183" t="s">
        <v>22</v>
      </c>
      <c r="B8" s="183" t="s">
        <v>24</v>
      </c>
      <c r="C8" s="183" t="s">
        <v>25</v>
      </c>
      <c r="D8" s="183" t="s">
        <v>26</v>
      </c>
      <c r="E8" s="183" t="s">
        <v>27</v>
      </c>
      <c r="F8" s="183" t="s">
        <v>28</v>
      </c>
      <c r="G8" s="183" t="s">
        <v>29</v>
      </c>
      <c r="H8" s="183"/>
      <c r="O8" t="s">
        <v>32</v>
      </c>
      <c r="P8" t="s">
        <v>11</v>
      </c>
    </row>
    <row r="9" spans="1:16" ht="13.8" x14ac:dyDescent="0.25">
      <c r="A9" s="183"/>
      <c r="B9" s="183"/>
      <c r="C9" s="183"/>
      <c r="D9" s="183"/>
      <c r="E9" s="183"/>
      <c r="F9" s="183"/>
      <c r="G9" s="4" t="s">
        <v>30</v>
      </c>
      <c r="H9" s="4" t="s">
        <v>31</v>
      </c>
      <c r="O9" t="s">
        <v>11</v>
      </c>
    </row>
    <row r="10" spans="1:16" ht="13.8" x14ac:dyDescent="0.25">
      <c r="A10" s="4" t="s">
        <v>23</v>
      </c>
      <c r="B10" s="4" t="s">
        <v>33</v>
      </c>
      <c r="C10" s="4" t="s">
        <v>34</v>
      </c>
      <c r="D10" s="4" t="s">
        <v>35</v>
      </c>
      <c r="E10" s="4" t="s">
        <v>36</v>
      </c>
      <c r="F10" s="4" t="s">
        <v>37</v>
      </c>
      <c r="G10" s="4" t="s">
        <v>38</v>
      </c>
      <c r="H10" s="4" t="s">
        <v>39</v>
      </c>
    </row>
    <row r="11" spans="1:16" ht="12.75" customHeight="1" x14ac:dyDescent="0.25">
      <c r="A11" s="7"/>
      <c r="B11" s="7"/>
      <c r="C11" s="7" t="s">
        <v>41</v>
      </c>
      <c r="D11" s="7" t="s">
        <v>40</v>
      </c>
      <c r="E11" s="7"/>
      <c r="F11" s="9"/>
      <c r="G11" s="7"/>
      <c r="H11" s="9"/>
    </row>
    <row r="12" spans="1:16" ht="13.2" x14ac:dyDescent="0.25">
      <c r="A12" s="6">
        <v>1</v>
      </c>
      <c r="B12" s="6" t="s">
        <v>59</v>
      </c>
      <c r="C12" s="6" t="s">
        <v>43</v>
      </c>
      <c r="D12" s="6" t="s">
        <v>60</v>
      </c>
      <c r="E12" s="6" t="s">
        <v>61</v>
      </c>
      <c r="F12" s="8">
        <v>117.962</v>
      </c>
      <c r="G12" s="11">
        <v>220</v>
      </c>
      <c r="H12" s="10">
        <f>ROUND((G12*F12),2)</f>
        <v>25951.64</v>
      </c>
      <c r="O12">
        <f>rekapitulace!H9</f>
        <v>21</v>
      </c>
      <c r="P12">
        <f>O12/100*H12</f>
        <v>5449.8444</v>
      </c>
    </row>
    <row r="13" spans="1:16" ht="13.2" x14ac:dyDescent="0.25">
      <c r="D13" s="12" t="s">
        <v>330</v>
      </c>
    </row>
    <row r="14" spans="1:16" ht="13.2" x14ac:dyDescent="0.25">
      <c r="A14" s="6">
        <v>2</v>
      </c>
      <c r="B14" s="6" t="s">
        <v>63</v>
      </c>
      <c r="C14" s="6" t="s">
        <v>43</v>
      </c>
      <c r="D14" s="6" t="s">
        <v>60</v>
      </c>
      <c r="E14" s="6" t="s">
        <v>64</v>
      </c>
      <c r="F14" s="8">
        <v>46.390999999999998</v>
      </c>
      <c r="G14" s="11">
        <v>165</v>
      </c>
      <c r="H14" s="10">
        <f>ROUND((G14*F14),2)</f>
        <v>7654.52</v>
      </c>
      <c r="O14">
        <f>rekapitulace!H9</f>
        <v>21</v>
      </c>
      <c r="P14">
        <f>O14/100*H14</f>
        <v>1607.4492</v>
      </c>
    </row>
    <row r="15" spans="1:16" ht="13.2" x14ac:dyDescent="0.25">
      <c r="D15" s="12" t="s">
        <v>331</v>
      </c>
    </row>
    <row r="16" spans="1:16" ht="13.2" x14ac:dyDescent="0.25">
      <c r="A16" s="6">
        <v>3</v>
      </c>
      <c r="B16" s="6" t="s">
        <v>66</v>
      </c>
      <c r="C16" s="6" t="s">
        <v>43</v>
      </c>
      <c r="D16" s="6" t="s">
        <v>67</v>
      </c>
      <c r="E16" s="6" t="s">
        <v>61</v>
      </c>
      <c r="F16" s="8">
        <v>175.988</v>
      </c>
      <c r="G16" s="11">
        <v>220</v>
      </c>
      <c r="H16" s="10">
        <f>ROUND((G16*F16),2)</f>
        <v>38717.360000000001</v>
      </c>
      <c r="O16">
        <f>rekapitulace!H9</f>
        <v>21</v>
      </c>
      <c r="P16">
        <f>O16/100*H16</f>
        <v>8130.6455999999998</v>
      </c>
    </row>
    <row r="17" spans="1:16" ht="13.2" x14ac:dyDescent="0.25">
      <c r="D17" s="12" t="s">
        <v>332</v>
      </c>
    </row>
    <row r="18" spans="1:16" ht="12.75" customHeight="1" x14ac:dyDescent="0.25">
      <c r="A18" s="13"/>
      <c r="B18" s="13"/>
      <c r="C18" s="13" t="s">
        <v>41</v>
      </c>
      <c r="D18" s="13" t="s">
        <v>40</v>
      </c>
      <c r="E18" s="13"/>
      <c r="F18" s="13"/>
      <c r="G18" s="13"/>
      <c r="H18" s="13">
        <f>SUM(H12:H17)</f>
        <v>72323.520000000004</v>
      </c>
      <c r="P18">
        <f>ROUND(SUM(P12:P17),2)</f>
        <v>15187.94</v>
      </c>
    </row>
    <row r="20" spans="1:16" ht="12.75" customHeight="1" x14ac:dyDescent="0.25">
      <c r="A20" s="7"/>
      <c r="B20" s="7"/>
      <c r="C20" s="7" t="s">
        <v>23</v>
      </c>
      <c r="D20" s="7" t="s">
        <v>69</v>
      </c>
      <c r="E20" s="7"/>
      <c r="F20" s="9"/>
      <c r="G20" s="7"/>
      <c r="H20" s="9"/>
    </row>
    <row r="21" spans="1:16" ht="13.2" x14ac:dyDescent="0.25">
      <c r="A21" s="6">
        <v>4</v>
      </c>
      <c r="B21" s="6" t="s">
        <v>70</v>
      </c>
      <c r="C21" s="6" t="s">
        <v>43</v>
      </c>
      <c r="D21" s="6" t="s">
        <v>71</v>
      </c>
      <c r="E21" s="6" t="s">
        <v>72</v>
      </c>
      <c r="F21" s="8">
        <v>285</v>
      </c>
      <c r="G21" s="11">
        <v>44</v>
      </c>
      <c r="H21" s="10">
        <f>ROUND((G21*F21),2)</f>
        <v>12540</v>
      </c>
      <c r="O21">
        <f>rekapitulace!H9</f>
        <v>21</v>
      </c>
      <c r="P21">
        <f>O21/100*H21</f>
        <v>2633.4</v>
      </c>
    </row>
    <row r="22" spans="1:16" ht="13.2" x14ac:dyDescent="0.25">
      <c r="D22" s="12" t="s">
        <v>333</v>
      </c>
    </row>
    <row r="23" spans="1:16" ht="13.2" x14ac:dyDescent="0.25">
      <c r="A23" s="6">
        <v>5</v>
      </c>
      <c r="B23" s="6" t="s">
        <v>80</v>
      </c>
      <c r="C23" s="6" t="s">
        <v>43</v>
      </c>
      <c r="D23" s="6" t="s">
        <v>81</v>
      </c>
      <c r="E23" s="6" t="s">
        <v>61</v>
      </c>
      <c r="F23" s="8">
        <v>25.773</v>
      </c>
      <c r="G23" s="11">
        <v>247.5</v>
      </c>
      <c r="H23" s="10">
        <f>ROUND((G23*F23),2)</f>
        <v>6378.82</v>
      </c>
      <c r="O23">
        <f>rekapitulace!H9</f>
        <v>21</v>
      </c>
      <c r="P23">
        <f>O23/100*H23</f>
        <v>1339.5521999999999</v>
      </c>
    </row>
    <row r="24" spans="1:16" ht="13.2" x14ac:dyDescent="0.25">
      <c r="D24" s="12" t="s">
        <v>334</v>
      </c>
    </row>
    <row r="25" spans="1:16" ht="13.2" x14ac:dyDescent="0.25">
      <c r="A25" s="6">
        <v>6</v>
      </c>
      <c r="B25" s="6" t="s">
        <v>335</v>
      </c>
      <c r="C25" s="6" t="s">
        <v>43</v>
      </c>
      <c r="D25" s="6" t="s">
        <v>336</v>
      </c>
      <c r="E25" s="6" t="s">
        <v>85</v>
      </c>
      <c r="F25" s="8">
        <v>70</v>
      </c>
      <c r="G25" s="11">
        <v>205.7</v>
      </c>
      <c r="H25" s="10">
        <f>ROUND((G25*F25),2)</f>
        <v>14399</v>
      </c>
      <c r="O25">
        <f>rekapitulace!H9</f>
        <v>21</v>
      </c>
      <c r="P25">
        <f>O25/100*H25</f>
        <v>3023.79</v>
      </c>
    </row>
    <row r="26" spans="1:16" ht="13.2" x14ac:dyDescent="0.25">
      <c r="D26" s="12" t="s">
        <v>337</v>
      </c>
    </row>
    <row r="27" spans="1:16" ht="13.2" x14ac:dyDescent="0.25">
      <c r="A27" s="6">
        <v>7</v>
      </c>
      <c r="B27" s="6" t="s">
        <v>87</v>
      </c>
      <c r="C27" s="6" t="s">
        <v>43</v>
      </c>
      <c r="D27" s="6" t="s">
        <v>88</v>
      </c>
      <c r="E27" s="6" t="s">
        <v>61</v>
      </c>
      <c r="F27" s="8">
        <v>8.0220000000000002</v>
      </c>
      <c r="G27" s="11">
        <v>1254</v>
      </c>
      <c r="H27" s="10">
        <f>ROUND((G27*F27),2)</f>
        <v>10059.59</v>
      </c>
      <c r="O27">
        <f>rekapitulace!H9</f>
        <v>21</v>
      </c>
      <c r="P27">
        <f>O27/100*H27</f>
        <v>2112.5138999999999</v>
      </c>
    </row>
    <row r="28" spans="1:16" ht="13.2" x14ac:dyDescent="0.25">
      <c r="D28" s="12" t="s">
        <v>338</v>
      </c>
    </row>
    <row r="29" spans="1:16" ht="13.2" x14ac:dyDescent="0.25">
      <c r="A29" s="6">
        <v>8</v>
      </c>
      <c r="B29" s="6" t="s">
        <v>224</v>
      </c>
      <c r="C29" s="6" t="s">
        <v>43</v>
      </c>
      <c r="D29" s="6" t="s">
        <v>225</v>
      </c>
      <c r="E29" s="6" t="s">
        <v>61</v>
      </c>
      <c r="F29" s="8">
        <v>171.50299999999999</v>
      </c>
      <c r="G29" s="11">
        <v>55</v>
      </c>
      <c r="H29" s="10">
        <f>ROUND((G29*F29),2)</f>
        <v>9432.67</v>
      </c>
      <c r="O29">
        <f>rekapitulace!H9</f>
        <v>21</v>
      </c>
      <c r="P29">
        <f>O29/100*H29</f>
        <v>1980.8607</v>
      </c>
    </row>
    <row r="30" spans="1:16" ht="13.2" x14ac:dyDescent="0.25">
      <c r="D30" s="12" t="s">
        <v>339</v>
      </c>
    </row>
    <row r="31" spans="1:16" ht="13.2" x14ac:dyDescent="0.25">
      <c r="A31" s="6">
        <v>9</v>
      </c>
      <c r="B31" s="6" t="s">
        <v>90</v>
      </c>
      <c r="C31" s="6" t="s">
        <v>43</v>
      </c>
      <c r="D31" s="6" t="s">
        <v>91</v>
      </c>
      <c r="E31" s="6" t="s">
        <v>61</v>
      </c>
      <c r="F31" s="8">
        <v>70.777000000000001</v>
      </c>
      <c r="G31" s="11">
        <v>182.6</v>
      </c>
      <c r="H31" s="10">
        <f>ROUND((G31*F31),2)</f>
        <v>12923.88</v>
      </c>
      <c r="O31">
        <f>rekapitulace!H9</f>
        <v>21</v>
      </c>
      <c r="P31">
        <f>O31/100*H31</f>
        <v>2714.0147999999999</v>
      </c>
    </row>
    <row r="32" spans="1:16" ht="26.4" x14ac:dyDescent="0.25">
      <c r="D32" s="12" t="s">
        <v>340</v>
      </c>
    </row>
    <row r="33" spans="1:16" ht="13.2" x14ac:dyDescent="0.25">
      <c r="A33" s="6">
        <v>10</v>
      </c>
      <c r="B33" s="6" t="s">
        <v>93</v>
      </c>
      <c r="C33" s="6" t="s">
        <v>43</v>
      </c>
      <c r="D33" s="6" t="s">
        <v>94</v>
      </c>
      <c r="E33" s="6" t="s">
        <v>61</v>
      </c>
      <c r="F33" s="8">
        <v>47.185000000000002</v>
      </c>
      <c r="G33" s="11">
        <v>408.1</v>
      </c>
      <c r="H33" s="10">
        <f>ROUND((G33*F33),2)</f>
        <v>19256.2</v>
      </c>
      <c r="O33">
        <f>rekapitulace!H9</f>
        <v>21</v>
      </c>
      <c r="P33">
        <f>O33/100*H33</f>
        <v>4043.8020000000001</v>
      </c>
    </row>
    <row r="34" spans="1:16" ht="13.2" x14ac:dyDescent="0.25">
      <c r="D34" s="12" t="s">
        <v>341</v>
      </c>
    </row>
    <row r="35" spans="1:16" ht="26.4" x14ac:dyDescent="0.25">
      <c r="A35" s="6">
        <v>11</v>
      </c>
      <c r="B35" s="6" t="s">
        <v>96</v>
      </c>
      <c r="C35" s="6" t="s">
        <v>43</v>
      </c>
      <c r="D35" s="6" t="s">
        <v>97</v>
      </c>
      <c r="E35" s="6" t="s">
        <v>61</v>
      </c>
      <c r="F35" s="8">
        <v>45.015999999999998</v>
      </c>
      <c r="G35" s="11">
        <v>95.7</v>
      </c>
      <c r="H35" s="10">
        <f>ROUND((G35*F35),2)</f>
        <v>4308.03</v>
      </c>
      <c r="O35">
        <f>rekapitulace!H9</f>
        <v>21</v>
      </c>
      <c r="P35">
        <f>O35/100*H35</f>
        <v>904.68629999999996</v>
      </c>
    </row>
    <row r="36" spans="1:16" ht="13.2" x14ac:dyDescent="0.25">
      <c r="D36" s="12" t="s">
        <v>342</v>
      </c>
    </row>
    <row r="37" spans="1:16" ht="26.4" x14ac:dyDescent="0.25">
      <c r="A37" s="6">
        <v>12</v>
      </c>
      <c r="B37" s="6" t="s">
        <v>99</v>
      </c>
      <c r="C37" s="6" t="s">
        <v>43</v>
      </c>
      <c r="D37" s="6" t="s">
        <v>100</v>
      </c>
      <c r="E37" s="6" t="s">
        <v>61</v>
      </c>
      <c r="F37" s="8">
        <v>175.988</v>
      </c>
      <c r="G37" s="11">
        <v>95.7</v>
      </c>
      <c r="H37" s="10">
        <f>ROUND((G37*F37),2)</f>
        <v>16842.05</v>
      </c>
      <c r="O37">
        <f>rekapitulace!H9</f>
        <v>21</v>
      </c>
      <c r="P37">
        <f>O37/100*H37</f>
        <v>3536.8304999999996</v>
      </c>
    </row>
    <row r="38" spans="1:16" ht="39.6" x14ac:dyDescent="0.25">
      <c r="D38" s="12" t="s">
        <v>343</v>
      </c>
    </row>
    <row r="39" spans="1:16" ht="13.2" x14ac:dyDescent="0.25">
      <c r="A39" s="6">
        <v>13</v>
      </c>
      <c r="B39" s="6" t="s">
        <v>102</v>
      </c>
      <c r="C39" s="6" t="s">
        <v>43</v>
      </c>
      <c r="D39" s="6" t="s">
        <v>103</v>
      </c>
      <c r="E39" s="6" t="s">
        <v>61</v>
      </c>
      <c r="F39" s="8">
        <v>82.549000000000007</v>
      </c>
      <c r="G39" s="11">
        <v>61.6</v>
      </c>
      <c r="H39" s="10">
        <f>ROUND((G39*F39),2)</f>
        <v>5085.0200000000004</v>
      </c>
      <c r="O39">
        <f>rekapitulace!H9</f>
        <v>21</v>
      </c>
      <c r="P39">
        <f>O39/100*H39</f>
        <v>1067.8542</v>
      </c>
    </row>
    <row r="40" spans="1:16" ht="13.2" x14ac:dyDescent="0.25">
      <c r="D40" s="12" t="s">
        <v>344</v>
      </c>
    </row>
    <row r="41" spans="1:16" ht="13.2" x14ac:dyDescent="0.25">
      <c r="A41" s="6">
        <v>14</v>
      </c>
      <c r="B41" s="6" t="s">
        <v>105</v>
      </c>
      <c r="C41" s="6" t="s">
        <v>43</v>
      </c>
      <c r="D41" s="6" t="s">
        <v>106</v>
      </c>
      <c r="E41" s="6" t="s">
        <v>61</v>
      </c>
      <c r="F41" s="8">
        <v>289.46499999999997</v>
      </c>
      <c r="G41" s="11">
        <v>17.600000000000001</v>
      </c>
      <c r="H41" s="10">
        <f>ROUND((G41*F41),2)</f>
        <v>5094.58</v>
      </c>
      <c r="O41">
        <f>rekapitulace!H9</f>
        <v>21</v>
      </c>
      <c r="P41">
        <f>O41/100*H41</f>
        <v>1069.8617999999999</v>
      </c>
    </row>
    <row r="42" spans="1:16" ht="39.6" x14ac:dyDescent="0.25">
      <c r="D42" s="12" t="s">
        <v>345</v>
      </c>
    </row>
    <row r="43" spans="1:16" ht="13.2" x14ac:dyDescent="0.25">
      <c r="A43" s="6">
        <v>15</v>
      </c>
      <c r="B43" s="6" t="s">
        <v>108</v>
      </c>
      <c r="C43" s="6" t="s">
        <v>43</v>
      </c>
      <c r="D43" s="6" t="s">
        <v>109</v>
      </c>
      <c r="E43" s="6" t="s">
        <v>61</v>
      </c>
      <c r="F43" s="8">
        <v>77.239000000000004</v>
      </c>
      <c r="G43" s="11">
        <v>116.6</v>
      </c>
      <c r="H43" s="10">
        <f>ROUND((G43*F43),2)</f>
        <v>9006.07</v>
      </c>
      <c r="O43">
        <f>rekapitulace!H9</f>
        <v>21</v>
      </c>
      <c r="P43">
        <f>O43/100*H43</f>
        <v>1891.2746999999999</v>
      </c>
    </row>
    <row r="44" spans="1:16" ht="13.2" x14ac:dyDescent="0.25">
      <c r="D44" s="12" t="s">
        <v>346</v>
      </c>
    </row>
    <row r="45" spans="1:16" ht="13.2" x14ac:dyDescent="0.25">
      <c r="A45" s="6">
        <v>16</v>
      </c>
      <c r="B45" s="6" t="s">
        <v>111</v>
      </c>
      <c r="C45" s="6" t="s">
        <v>43</v>
      </c>
      <c r="D45" s="6" t="s">
        <v>112</v>
      </c>
      <c r="E45" s="6" t="s">
        <v>61</v>
      </c>
      <c r="F45" s="8">
        <v>16.2</v>
      </c>
      <c r="G45" s="11">
        <v>210.1</v>
      </c>
      <c r="H45" s="10">
        <f>ROUND((G45*F45),2)</f>
        <v>3403.62</v>
      </c>
      <c r="O45">
        <f>rekapitulace!H9</f>
        <v>21</v>
      </c>
      <c r="P45">
        <f>O45/100*H45</f>
        <v>714.76019999999994</v>
      </c>
    </row>
    <row r="46" spans="1:16" ht="13.2" x14ac:dyDescent="0.25">
      <c r="D46" s="12" t="s">
        <v>347</v>
      </c>
    </row>
    <row r="47" spans="1:16" ht="13.2" x14ac:dyDescent="0.25">
      <c r="A47" s="6">
        <v>17</v>
      </c>
      <c r="B47" s="6" t="s">
        <v>114</v>
      </c>
      <c r="C47" s="6" t="s">
        <v>43</v>
      </c>
      <c r="D47" s="6" t="s">
        <v>115</v>
      </c>
      <c r="E47" s="6" t="s">
        <v>72</v>
      </c>
      <c r="F47" s="8">
        <v>533.60299999999995</v>
      </c>
      <c r="G47" s="11">
        <v>14.3</v>
      </c>
      <c r="H47" s="10">
        <f>ROUND((G47*F47),2)</f>
        <v>7630.52</v>
      </c>
      <c r="O47">
        <f>rekapitulace!H9</f>
        <v>21</v>
      </c>
      <c r="P47">
        <f>O47/100*H47</f>
        <v>1602.4092000000001</v>
      </c>
    </row>
    <row r="48" spans="1:16" ht="66" x14ac:dyDescent="0.25">
      <c r="D48" s="12" t="s">
        <v>348</v>
      </c>
    </row>
    <row r="49" spans="1:16" ht="13.2" x14ac:dyDescent="0.25">
      <c r="A49" s="6">
        <v>18</v>
      </c>
      <c r="B49" s="6" t="s">
        <v>117</v>
      </c>
      <c r="C49" s="6" t="s">
        <v>43</v>
      </c>
      <c r="D49" s="6" t="s">
        <v>118</v>
      </c>
      <c r="E49" s="6" t="s">
        <v>61</v>
      </c>
      <c r="F49" s="8">
        <v>45.015999999999998</v>
      </c>
      <c r="G49" s="11">
        <v>231</v>
      </c>
      <c r="H49" s="10">
        <f>ROUND((G49*F49),2)</f>
        <v>10398.700000000001</v>
      </c>
      <c r="O49">
        <f>rekapitulace!H9</f>
        <v>21</v>
      </c>
      <c r="P49">
        <f>O49/100*H49</f>
        <v>2183.7269999999999</v>
      </c>
    </row>
    <row r="50" spans="1:16" ht="13.2" x14ac:dyDescent="0.25">
      <c r="D50" s="12" t="s">
        <v>349</v>
      </c>
    </row>
    <row r="51" spans="1:16" ht="13.2" x14ac:dyDescent="0.25">
      <c r="A51" s="6">
        <v>19</v>
      </c>
      <c r="B51" s="6" t="s">
        <v>120</v>
      </c>
      <c r="C51" s="6" t="s">
        <v>43</v>
      </c>
      <c r="D51" s="6" t="s">
        <v>121</v>
      </c>
      <c r="E51" s="6" t="s">
        <v>72</v>
      </c>
      <c r="F51" s="8">
        <v>300.10700000000003</v>
      </c>
      <c r="G51" s="11">
        <v>15.4</v>
      </c>
      <c r="H51" s="10">
        <f>ROUND((G51*F51),2)</f>
        <v>4621.6499999999996</v>
      </c>
      <c r="O51">
        <f>rekapitulace!H9</f>
        <v>21</v>
      </c>
      <c r="P51">
        <f>O51/100*H51</f>
        <v>970.54649999999992</v>
      </c>
    </row>
    <row r="52" spans="1:16" ht="13.2" x14ac:dyDescent="0.25">
      <c r="D52" s="12" t="s">
        <v>350</v>
      </c>
    </row>
    <row r="53" spans="1:16" ht="12.75" customHeight="1" x14ac:dyDescent="0.25">
      <c r="A53" s="13"/>
      <c r="B53" s="13"/>
      <c r="C53" s="13" t="s">
        <v>23</v>
      </c>
      <c r="D53" s="13" t="s">
        <v>69</v>
      </c>
      <c r="E53" s="13"/>
      <c r="F53" s="13"/>
      <c r="G53" s="13"/>
      <c r="H53" s="13">
        <f>SUM(H21:H52)</f>
        <v>151380.4</v>
      </c>
      <c r="P53">
        <f>ROUND(SUM(P21:P52),2)</f>
        <v>31789.88</v>
      </c>
    </row>
    <row r="55" spans="1:16" ht="12.75" customHeight="1" x14ac:dyDescent="0.25">
      <c r="A55" s="7"/>
      <c r="B55" s="7"/>
      <c r="C55" s="7" t="s">
        <v>33</v>
      </c>
      <c r="D55" s="7" t="s">
        <v>123</v>
      </c>
      <c r="E55" s="7"/>
      <c r="F55" s="9"/>
      <c r="G55" s="7"/>
      <c r="H55" s="9"/>
    </row>
    <row r="56" spans="1:16" ht="13.2" x14ac:dyDescent="0.25">
      <c r="A56" s="6">
        <v>20</v>
      </c>
      <c r="B56" s="6" t="s">
        <v>124</v>
      </c>
      <c r="C56" s="6" t="s">
        <v>43</v>
      </c>
      <c r="D56" s="6" t="s">
        <v>125</v>
      </c>
      <c r="E56" s="6" t="s">
        <v>85</v>
      </c>
      <c r="F56" s="8">
        <v>171</v>
      </c>
      <c r="G56" s="11">
        <v>347.6</v>
      </c>
      <c r="H56" s="10">
        <f>ROUND((G56*F56),2)</f>
        <v>59439.6</v>
      </c>
      <c r="O56">
        <f>rekapitulace!H9</f>
        <v>21</v>
      </c>
      <c r="P56">
        <f>O56/100*H56</f>
        <v>12482.315999999999</v>
      </c>
    </row>
    <row r="57" spans="1:16" ht="13.2" x14ac:dyDescent="0.25">
      <c r="D57" s="12" t="s">
        <v>351</v>
      </c>
    </row>
    <row r="58" spans="1:16" ht="12.75" customHeight="1" x14ac:dyDescent="0.25">
      <c r="A58" s="13"/>
      <c r="B58" s="13"/>
      <c r="C58" s="13" t="s">
        <v>33</v>
      </c>
      <c r="D58" s="13" t="s">
        <v>123</v>
      </c>
      <c r="E58" s="13"/>
      <c r="F58" s="13"/>
      <c r="G58" s="13"/>
      <c r="H58" s="13">
        <f>SUM(H56:H57)</f>
        <v>59439.6</v>
      </c>
      <c r="P58">
        <f>ROUND(SUM(P56:P57),2)</f>
        <v>12482.32</v>
      </c>
    </row>
    <row r="60" spans="1:16" ht="12.75" customHeight="1" x14ac:dyDescent="0.25">
      <c r="A60" s="7"/>
      <c r="B60" s="7"/>
      <c r="C60" s="7" t="s">
        <v>36</v>
      </c>
      <c r="D60" s="7" t="s">
        <v>127</v>
      </c>
      <c r="E60" s="7"/>
      <c r="F60" s="9"/>
      <c r="G60" s="7"/>
      <c r="H60" s="9"/>
    </row>
    <row r="61" spans="1:16" ht="26.4" x14ac:dyDescent="0.25">
      <c r="A61" s="6">
        <v>21</v>
      </c>
      <c r="B61" s="6" t="s">
        <v>128</v>
      </c>
      <c r="C61" s="6" t="s">
        <v>43</v>
      </c>
      <c r="D61" s="6" t="s">
        <v>129</v>
      </c>
      <c r="E61" s="6" t="s">
        <v>61</v>
      </c>
      <c r="F61" s="8">
        <v>23.984000000000002</v>
      </c>
      <c r="G61" s="11">
        <v>1914</v>
      </c>
      <c r="H61" s="10">
        <f>ROUND((G61*F61),2)</f>
        <v>45905.38</v>
      </c>
      <c r="O61">
        <f>rekapitulace!H9</f>
        <v>21</v>
      </c>
      <c r="P61">
        <f>O61/100*H61</f>
        <v>9640.1297999999988</v>
      </c>
    </row>
    <row r="62" spans="1:16" ht="13.2" x14ac:dyDescent="0.25">
      <c r="D62" s="12" t="s">
        <v>352</v>
      </c>
    </row>
    <row r="63" spans="1:16" ht="13.2" x14ac:dyDescent="0.25">
      <c r="A63" s="6">
        <v>22</v>
      </c>
      <c r="B63" s="6" t="s">
        <v>131</v>
      </c>
      <c r="C63" s="6" t="s">
        <v>43</v>
      </c>
      <c r="D63" s="6" t="s">
        <v>132</v>
      </c>
      <c r="E63" s="6" t="s">
        <v>61</v>
      </c>
      <c r="F63" s="8">
        <v>98.119</v>
      </c>
      <c r="G63" s="11">
        <v>757.9</v>
      </c>
      <c r="H63" s="10">
        <f>ROUND((G63*F63),2)</f>
        <v>74364.39</v>
      </c>
      <c r="O63">
        <f>rekapitulace!H9</f>
        <v>21</v>
      </c>
      <c r="P63">
        <f>O63/100*H63</f>
        <v>15616.5219</v>
      </c>
    </row>
    <row r="64" spans="1:16" ht="79.2" x14ac:dyDescent="0.25">
      <c r="D64" s="12" t="s">
        <v>353</v>
      </c>
    </row>
    <row r="65" spans="1:16" ht="26.4" x14ac:dyDescent="0.25">
      <c r="A65" s="6">
        <v>23</v>
      </c>
      <c r="B65" s="6" t="s">
        <v>134</v>
      </c>
      <c r="C65" s="6" t="s">
        <v>43</v>
      </c>
      <c r="D65" s="6" t="s">
        <v>135</v>
      </c>
      <c r="E65" s="6" t="s">
        <v>72</v>
      </c>
      <c r="F65" s="8">
        <v>199.869</v>
      </c>
      <c r="G65" s="11">
        <v>13.2</v>
      </c>
      <c r="H65" s="10">
        <f>ROUND((G65*F65),2)</f>
        <v>2638.27</v>
      </c>
      <c r="O65">
        <f>rekapitulace!H9</f>
        <v>21</v>
      </c>
      <c r="P65">
        <f>O65/100*H65</f>
        <v>554.0367</v>
      </c>
    </row>
    <row r="66" spans="1:16" ht="13.2" x14ac:dyDescent="0.25">
      <c r="D66" s="12" t="s">
        <v>354</v>
      </c>
    </row>
    <row r="67" spans="1:16" ht="26.4" x14ac:dyDescent="0.25">
      <c r="A67" s="6">
        <v>24</v>
      </c>
      <c r="B67" s="6" t="s">
        <v>137</v>
      </c>
      <c r="C67" s="6" t="s">
        <v>43</v>
      </c>
      <c r="D67" s="6" t="s">
        <v>138</v>
      </c>
      <c r="E67" s="6" t="s">
        <v>72</v>
      </c>
      <c r="F67" s="8">
        <v>181.69900000000001</v>
      </c>
      <c r="G67" s="11">
        <v>12.1</v>
      </c>
      <c r="H67" s="10">
        <f>ROUND((G67*F67),2)</f>
        <v>2198.56</v>
      </c>
      <c r="O67">
        <f>rekapitulace!H9</f>
        <v>21</v>
      </c>
      <c r="P67">
        <f>O67/100*H67</f>
        <v>461.69759999999997</v>
      </c>
    </row>
    <row r="68" spans="1:16" ht="13.2" x14ac:dyDescent="0.25">
      <c r="D68" s="12" t="s">
        <v>355</v>
      </c>
    </row>
    <row r="69" spans="1:16" ht="26.4" x14ac:dyDescent="0.25">
      <c r="A69" s="6">
        <v>25</v>
      </c>
      <c r="B69" s="6" t="s">
        <v>140</v>
      </c>
      <c r="C69" s="6" t="s">
        <v>43</v>
      </c>
      <c r="D69" s="6" t="s">
        <v>141</v>
      </c>
      <c r="E69" s="6" t="s">
        <v>72</v>
      </c>
      <c r="F69" s="8">
        <v>181.69900000000001</v>
      </c>
      <c r="G69" s="11">
        <v>217.8</v>
      </c>
      <c r="H69" s="10">
        <f>ROUND((G69*F69),2)</f>
        <v>39574.04</v>
      </c>
      <c r="O69">
        <f>rekapitulace!H9</f>
        <v>21</v>
      </c>
      <c r="P69">
        <f>O69/100*H69</f>
        <v>8310.5483999999997</v>
      </c>
    </row>
    <row r="70" spans="1:16" ht="13.2" x14ac:dyDescent="0.25">
      <c r="D70" s="12" t="s">
        <v>355</v>
      </c>
    </row>
    <row r="71" spans="1:16" ht="26.4" x14ac:dyDescent="0.25">
      <c r="A71" s="6">
        <v>26</v>
      </c>
      <c r="B71" s="6" t="s">
        <v>142</v>
      </c>
      <c r="C71" s="6" t="s">
        <v>43</v>
      </c>
      <c r="D71" s="6" t="s">
        <v>143</v>
      </c>
      <c r="E71" s="6" t="s">
        <v>72</v>
      </c>
      <c r="F71" s="8">
        <v>181.69900000000001</v>
      </c>
      <c r="G71" s="11">
        <v>281.60000000000002</v>
      </c>
      <c r="H71" s="10">
        <f>ROUND((G71*F71),2)</f>
        <v>51166.44</v>
      </c>
      <c r="O71">
        <f>rekapitulace!H9</f>
        <v>21</v>
      </c>
      <c r="P71">
        <f>O71/100*H71</f>
        <v>10744.9524</v>
      </c>
    </row>
    <row r="72" spans="1:16" ht="13.2" x14ac:dyDescent="0.25">
      <c r="D72" s="12" t="s">
        <v>355</v>
      </c>
    </row>
    <row r="73" spans="1:16" ht="13.2" x14ac:dyDescent="0.25">
      <c r="A73" s="6">
        <v>27</v>
      </c>
      <c r="B73" s="6" t="s">
        <v>144</v>
      </c>
      <c r="C73" s="6" t="s">
        <v>43</v>
      </c>
      <c r="D73" s="6" t="s">
        <v>145</v>
      </c>
      <c r="E73" s="6" t="s">
        <v>72</v>
      </c>
      <c r="F73" s="8">
        <v>236.65899999999999</v>
      </c>
      <c r="G73" s="11">
        <v>447.7</v>
      </c>
      <c r="H73" s="10">
        <f>ROUND((G73*F73),2)</f>
        <v>105952.23</v>
      </c>
      <c r="O73">
        <f>rekapitulace!H9</f>
        <v>21</v>
      </c>
      <c r="P73">
        <f>O73/100*H73</f>
        <v>22249.968299999997</v>
      </c>
    </row>
    <row r="74" spans="1:16" ht="39.6" x14ac:dyDescent="0.25">
      <c r="D74" s="12" t="s">
        <v>356</v>
      </c>
    </row>
    <row r="75" spans="1:16" ht="13.2" x14ac:dyDescent="0.25">
      <c r="A75" s="6">
        <v>28</v>
      </c>
      <c r="B75" s="6" t="s">
        <v>147</v>
      </c>
      <c r="C75" s="6" t="s">
        <v>43</v>
      </c>
      <c r="D75" s="6" t="s">
        <v>148</v>
      </c>
      <c r="E75" s="6" t="s">
        <v>72</v>
      </c>
      <c r="F75" s="8">
        <v>15.954000000000001</v>
      </c>
      <c r="G75" s="11">
        <v>546.70000000000005</v>
      </c>
      <c r="H75" s="10">
        <f>ROUND((G75*F75),2)</f>
        <v>8722.0499999999993</v>
      </c>
      <c r="O75">
        <f>rekapitulace!H9</f>
        <v>21</v>
      </c>
      <c r="P75">
        <f>O75/100*H75</f>
        <v>1831.6304999999998</v>
      </c>
    </row>
    <row r="76" spans="1:16" ht="13.2" x14ac:dyDescent="0.25">
      <c r="D76" s="12" t="s">
        <v>357</v>
      </c>
    </row>
    <row r="77" spans="1:16" ht="26.4" x14ac:dyDescent="0.25">
      <c r="A77" s="6">
        <v>29</v>
      </c>
      <c r="B77" s="6" t="s">
        <v>150</v>
      </c>
      <c r="C77" s="6" t="s">
        <v>43</v>
      </c>
      <c r="D77" s="6" t="s">
        <v>151</v>
      </c>
      <c r="E77" s="6" t="s">
        <v>72</v>
      </c>
      <c r="F77" s="8">
        <v>55.81</v>
      </c>
      <c r="G77" s="11">
        <v>625.9</v>
      </c>
      <c r="H77" s="10">
        <f>ROUND((G77*F77),2)</f>
        <v>34931.480000000003</v>
      </c>
      <c r="O77">
        <f>rekapitulace!H9</f>
        <v>21</v>
      </c>
      <c r="P77">
        <f>O77/100*H77</f>
        <v>7335.6108000000004</v>
      </c>
    </row>
    <row r="78" spans="1:16" ht="39.6" x14ac:dyDescent="0.25">
      <c r="D78" s="12" t="s">
        <v>358</v>
      </c>
    </row>
    <row r="79" spans="1:16" ht="12.75" customHeight="1" x14ac:dyDescent="0.25">
      <c r="A79" s="13"/>
      <c r="B79" s="13"/>
      <c r="C79" s="13" t="s">
        <v>36</v>
      </c>
      <c r="D79" s="13" t="s">
        <v>127</v>
      </c>
      <c r="E79" s="13"/>
      <c r="F79" s="13"/>
      <c r="G79" s="13"/>
      <c r="H79" s="13">
        <f>SUM(H61:H78)</f>
        <v>365452.83999999997</v>
      </c>
      <c r="P79">
        <f>ROUND(SUM(P61:P78),2)</f>
        <v>76745.100000000006</v>
      </c>
    </row>
    <row r="81" spans="1:16" ht="12.75" customHeight="1" x14ac:dyDescent="0.25">
      <c r="A81" s="7"/>
      <c r="B81" s="7"/>
      <c r="C81" s="7" t="s">
        <v>39</v>
      </c>
      <c r="D81" s="7" t="s">
        <v>156</v>
      </c>
      <c r="E81" s="7"/>
      <c r="F81" s="9"/>
      <c r="G81" s="7"/>
      <c r="H81" s="9"/>
    </row>
    <row r="82" spans="1:16" ht="13.2" x14ac:dyDescent="0.25">
      <c r="A82" s="6">
        <v>30</v>
      </c>
      <c r="B82" s="6" t="s">
        <v>157</v>
      </c>
      <c r="C82" s="6" t="s">
        <v>43</v>
      </c>
      <c r="D82" s="6" t="s">
        <v>158</v>
      </c>
      <c r="E82" s="6" t="s">
        <v>50</v>
      </c>
      <c r="F82" s="8">
        <v>1</v>
      </c>
      <c r="G82" s="11">
        <v>4939</v>
      </c>
      <c r="H82" s="10">
        <f>ROUND((G82*F82),2)</f>
        <v>4939</v>
      </c>
      <c r="O82">
        <f>rekapitulace!H9</f>
        <v>21</v>
      </c>
      <c r="P82">
        <f>O82/100*H82</f>
        <v>1037.19</v>
      </c>
    </row>
    <row r="83" spans="1:16" ht="13.2" x14ac:dyDescent="0.25">
      <c r="D83" s="12" t="s">
        <v>51</v>
      </c>
    </row>
    <row r="84" spans="1:16" ht="12.75" customHeight="1" x14ac:dyDescent="0.25">
      <c r="A84" s="13"/>
      <c r="B84" s="13"/>
      <c r="C84" s="13" t="s">
        <v>39</v>
      </c>
      <c r="D84" s="13" t="s">
        <v>156</v>
      </c>
      <c r="E84" s="13"/>
      <c r="F84" s="13"/>
      <c r="G84" s="13"/>
      <c r="H84" s="13">
        <f>SUM(H82:H83)</f>
        <v>4939</v>
      </c>
      <c r="P84">
        <f>ROUND(SUM(P82:P83),2)</f>
        <v>1037.19</v>
      </c>
    </row>
    <row r="86" spans="1:16" ht="12.75" customHeight="1" x14ac:dyDescent="0.25">
      <c r="A86" s="7"/>
      <c r="B86" s="7"/>
      <c r="C86" s="7" t="s">
        <v>164</v>
      </c>
      <c r="D86" s="7" t="s">
        <v>163</v>
      </c>
      <c r="E86" s="7"/>
      <c r="F86" s="9"/>
      <c r="G86" s="7"/>
      <c r="H86" s="9"/>
    </row>
    <row r="87" spans="1:16" ht="26.4" x14ac:dyDescent="0.25">
      <c r="A87" s="6">
        <v>31</v>
      </c>
      <c r="B87" s="6" t="s">
        <v>165</v>
      </c>
      <c r="C87" s="6" t="s">
        <v>43</v>
      </c>
      <c r="D87" s="6" t="s">
        <v>166</v>
      </c>
      <c r="E87" s="6" t="s">
        <v>50</v>
      </c>
      <c r="F87" s="8">
        <v>6</v>
      </c>
      <c r="G87" s="11">
        <v>2816</v>
      </c>
      <c r="H87" s="10">
        <f>ROUND((G87*F87),2)</f>
        <v>16896</v>
      </c>
      <c r="O87">
        <f>rekapitulace!H9</f>
        <v>21</v>
      </c>
      <c r="P87">
        <f>O87/100*H87</f>
        <v>3548.16</v>
      </c>
    </row>
    <row r="88" spans="1:16" ht="13.2" x14ac:dyDescent="0.25">
      <c r="D88" s="12" t="s">
        <v>159</v>
      </c>
    </row>
    <row r="89" spans="1:16" ht="26.4" x14ac:dyDescent="0.25">
      <c r="A89" s="6">
        <v>32</v>
      </c>
      <c r="B89" s="6" t="s">
        <v>168</v>
      </c>
      <c r="C89" s="6" t="s">
        <v>43</v>
      </c>
      <c r="D89" s="6" t="s">
        <v>169</v>
      </c>
      <c r="E89" s="6" t="s">
        <v>50</v>
      </c>
      <c r="F89" s="8">
        <v>6</v>
      </c>
      <c r="G89" s="11">
        <v>1694</v>
      </c>
      <c r="H89" s="10">
        <f>ROUND((G89*F89),2)</f>
        <v>10164</v>
      </c>
      <c r="O89">
        <f>rekapitulace!H9</f>
        <v>21</v>
      </c>
      <c r="P89">
        <f>O89/100*H89</f>
        <v>2134.44</v>
      </c>
    </row>
    <row r="90" spans="1:16" ht="13.2" x14ac:dyDescent="0.25">
      <c r="D90" s="12" t="s">
        <v>231</v>
      </c>
    </row>
    <row r="91" spans="1:16" ht="13.2" x14ac:dyDescent="0.25">
      <c r="A91" s="6">
        <v>33</v>
      </c>
      <c r="B91" s="6" t="s">
        <v>174</v>
      </c>
      <c r="C91" s="6" t="s">
        <v>43</v>
      </c>
      <c r="D91" s="6" t="s">
        <v>175</v>
      </c>
      <c r="E91" s="6" t="s">
        <v>85</v>
      </c>
      <c r="F91" s="8">
        <v>136</v>
      </c>
      <c r="G91" s="11">
        <v>262.89999999999998</v>
      </c>
      <c r="H91" s="10">
        <f>ROUND((G91*F91),2)</f>
        <v>35754.400000000001</v>
      </c>
      <c r="O91">
        <f>rekapitulace!H9</f>
        <v>21</v>
      </c>
      <c r="P91">
        <f>O91/100*H91</f>
        <v>7508.424</v>
      </c>
    </row>
    <row r="92" spans="1:16" ht="39.6" x14ac:dyDescent="0.25">
      <c r="D92" s="12" t="s">
        <v>359</v>
      </c>
    </row>
    <row r="93" spans="1:16" ht="13.2" x14ac:dyDescent="0.25">
      <c r="A93" s="6">
        <v>34</v>
      </c>
      <c r="B93" s="6" t="s">
        <v>177</v>
      </c>
      <c r="C93" s="6" t="s">
        <v>43</v>
      </c>
      <c r="D93" s="6" t="s">
        <v>178</v>
      </c>
      <c r="E93" s="6" t="s">
        <v>85</v>
      </c>
      <c r="F93" s="8">
        <v>206</v>
      </c>
      <c r="G93" s="11">
        <v>366.3</v>
      </c>
      <c r="H93" s="10">
        <f>ROUND((G93*F93),2)</f>
        <v>75457.8</v>
      </c>
      <c r="O93">
        <f>rekapitulace!H9</f>
        <v>21</v>
      </c>
      <c r="P93">
        <f>O93/100*H93</f>
        <v>15846.138000000001</v>
      </c>
    </row>
    <row r="94" spans="1:16" ht="13.2" x14ac:dyDescent="0.25">
      <c r="D94" s="12" t="s">
        <v>360</v>
      </c>
    </row>
    <row r="95" spans="1:16" ht="13.2" x14ac:dyDescent="0.25">
      <c r="A95" s="6">
        <v>35</v>
      </c>
      <c r="B95" s="6" t="s">
        <v>180</v>
      </c>
      <c r="C95" s="6" t="s">
        <v>43</v>
      </c>
      <c r="D95" s="6" t="s">
        <v>181</v>
      </c>
      <c r="E95" s="6" t="s">
        <v>85</v>
      </c>
      <c r="F95" s="8">
        <v>38.5</v>
      </c>
      <c r="G95" s="11">
        <v>246.4</v>
      </c>
      <c r="H95" s="10">
        <f>ROUND((G95*F95),2)</f>
        <v>9486.4</v>
      </c>
      <c r="O95">
        <f>rekapitulace!H9</f>
        <v>21</v>
      </c>
      <c r="P95">
        <f>O95/100*H95</f>
        <v>1992.1439999999998</v>
      </c>
    </row>
    <row r="96" spans="1:16" ht="13.2" x14ac:dyDescent="0.25">
      <c r="D96" s="12" t="s">
        <v>361</v>
      </c>
    </row>
    <row r="97" spans="1:16" ht="13.2" x14ac:dyDescent="0.25">
      <c r="A97" s="6">
        <v>36</v>
      </c>
      <c r="B97" s="6" t="s">
        <v>183</v>
      </c>
      <c r="C97" s="6" t="s">
        <v>43</v>
      </c>
      <c r="D97" s="6" t="s">
        <v>184</v>
      </c>
      <c r="E97" s="6" t="s">
        <v>85</v>
      </c>
      <c r="F97" s="8">
        <v>160</v>
      </c>
      <c r="G97" s="11">
        <v>145.19999999999999</v>
      </c>
      <c r="H97" s="10">
        <f>ROUND((G97*F97),2)</f>
        <v>23232</v>
      </c>
      <c r="O97">
        <f>rekapitulace!H9</f>
        <v>21</v>
      </c>
      <c r="P97">
        <f>O97/100*H97</f>
        <v>4878.72</v>
      </c>
    </row>
    <row r="98" spans="1:16" ht="13.2" x14ac:dyDescent="0.25">
      <c r="D98" s="12" t="s">
        <v>362</v>
      </c>
    </row>
    <row r="99" spans="1:16" ht="26.4" x14ac:dyDescent="0.25">
      <c r="A99" s="6">
        <v>37</v>
      </c>
      <c r="B99" s="6" t="s">
        <v>186</v>
      </c>
      <c r="C99" s="6" t="s">
        <v>43</v>
      </c>
      <c r="D99" s="6" t="s">
        <v>187</v>
      </c>
      <c r="E99" s="6" t="s">
        <v>85</v>
      </c>
      <c r="F99" s="8">
        <v>206</v>
      </c>
      <c r="G99" s="11">
        <v>116.6</v>
      </c>
      <c r="H99" s="10">
        <f>ROUND((G99*F99),2)</f>
        <v>24019.599999999999</v>
      </c>
      <c r="O99">
        <f>rekapitulace!H9</f>
        <v>21</v>
      </c>
      <c r="P99">
        <f>O99/100*H99</f>
        <v>5044.1159999999991</v>
      </c>
    </row>
    <row r="100" spans="1:16" ht="13.2" x14ac:dyDescent="0.25">
      <c r="D100" s="12" t="s">
        <v>363</v>
      </c>
    </row>
    <row r="101" spans="1:16" ht="12.75" customHeight="1" x14ac:dyDescent="0.25">
      <c r="A101" s="13"/>
      <c r="B101" s="13"/>
      <c r="C101" s="13" t="s">
        <v>164</v>
      </c>
      <c r="D101" s="13" t="s">
        <v>163</v>
      </c>
      <c r="E101" s="13"/>
      <c r="F101" s="13"/>
      <c r="G101" s="13"/>
      <c r="H101" s="13">
        <f>SUM(H87:H100)</f>
        <v>195010.2</v>
      </c>
      <c r="P101">
        <f>ROUND(SUM(P87:P100),2)</f>
        <v>40952.14</v>
      </c>
    </row>
    <row r="103" spans="1:16" ht="12.75" customHeight="1" x14ac:dyDescent="0.25">
      <c r="A103" s="13"/>
      <c r="B103" s="13"/>
      <c r="C103" s="13"/>
      <c r="D103" s="13" t="s">
        <v>54</v>
      </c>
      <c r="E103" s="13"/>
      <c r="F103" s="13"/>
      <c r="G103" s="13"/>
      <c r="H103" s="13">
        <v>0</v>
      </c>
      <c r="P103">
        <f>+P18+P53+P58+P79+P84+P101</f>
        <v>178194.57</v>
      </c>
    </row>
  </sheetData>
  <sheetProtection formatColumns="0"/>
  <mergeCells count="7">
    <mergeCell ref="G8:H8"/>
    <mergeCell ref="A8:A9"/>
    <mergeCell ref="B8:B9"/>
    <mergeCell ref="C8:C9"/>
    <mergeCell ref="D8:D9"/>
    <mergeCell ref="E8:E9"/>
    <mergeCell ref="F8:F9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99"/>
  <sheetViews>
    <sheetView workbookViewId="0"/>
  </sheetViews>
  <sheetFormatPr defaultRowHeight="12.75" customHeight="1" x14ac:dyDescent="0.25"/>
  <cols>
    <col min="1" max="1" width="6.6640625" customWidth="1"/>
    <col min="2" max="2" width="15.6640625" customWidth="1"/>
    <col min="3" max="3" width="18.6640625" customWidth="1"/>
    <col min="4" max="4" width="75.6640625" customWidth="1"/>
    <col min="5" max="5" width="9.6640625" customWidth="1"/>
    <col min="6" max="6" width="12.6640625" customWidth="1"/>
    <col min="7" max="8" width="14.6640625" customWidth="1"/>
    <col min="15" max="16" width="9.109375" hidden="1" customWidth="1"/>
  </cols>
  <sheetData>
    <row r="1" spans="1:16" ht="12.75" customHeight="1" x14ac:dyDescent="0.25">
      <c r="A1" s="5" t="s">
        <v>13</v>
      </c>
    </row>
    <row r="2" spans="1:16" ht="12.75" customHeight="1" x14ac:dyDescent="0.25">
      <c r="C2" s="1" t="s">
        <v>14</v>
      </c>
    </row>
    <row r="4" spans="1:16" ht="12.75" customHeight="1" x14ac:dyDescent="0.25">
      <c r="A4" t="s">
        <v>15</v>
      </c>
      <c r="C4" s="5" t="s">
        <v>18</v>
      </c>
      <c r="D4" s="5" t="s">
        <v>19</v>
      </c>
      <c r="E4" s="5"/>
    </row>
    <row r="5" spans="1:16" ht="12.75" customHeight="1" x14ac:dyDescent="0.25">
      <c r="A5" t="s">
        <v>16</v>
      </c>
      <c r="C5" s="5" t="s">
        <v>55</v>
      </c>
      <c r="D5" s="5" t="s">
        <v>56</v>
      </c>
      <c r="E5" s="5"/>
    </row>
    <row r="6" spans="1:16" ht="12.75" customHeight="1" x14ac:dyDescent="0.25">
      <c r="A6" t="s">
        <v>17</v>
      </c>
      <c r="C6" s="5" t="s">
        <v>364</v>
      </c>
      <c r="D6" s="5" t="s">
        <v>365</v>
      </c>
      <c r="E6" s="5"/>
    </row>
    <row r="7" spans="1:16" ht="12.75" customHeight="1" x14ac:dyDescent="0.25">
      <c r="C7" s="5"/>
      <c r="D7" s="5"/>
      <c r="E7" s="5"/>
    </row>
    <row r="8" spans="1:16" ht="12.75" customHeight="1" x14ac:dyDescent="0.25">
      <c r="A8" s="183" t="s">
        <v>22</v>
      </c>
      <c r="B8" s="183" t="s">
        <v>24</v>
      </c>
      <c r="C8" s="183" t="s">
        <v>25</v>
      </c>
      <c r="D8" s="183" t="s">
        <v>26</v>
      </c>
      <c r="E8" s="183" t="s">
        <v>27</v>
      </c>
      <c r="F8" s="183" t="s">
        <v>28</v>
      </c>
      <c r="G8" s="183" t="s">
        <v>29</v>
      </c>
      <c r="H8" s="183"/>
      <c r="O8" t="s">
        <v>32</v>
      </c>
      <c r="P8" t="s">
        <v>11</v>
      </c>
    </row>
    <row r="9" spans="1:16" ht="13.8" x14ac:dyDescent="0.25">
      <c r="A9" s="183"/>
      <c r="B9" s="183"/>
      <c r="C9" s="183"/>
      <c r="D9" s="183"/>
      <c r="E9" s="183"/>
      <c r="F9" s="183"/>
      <c r="G9" s="4" t="s">
        <v>30</v>
      </c>
      <c r="H9" s="4" t="s">
        <v>31</v>
      </c>
      <c r="O9" t="s">
        <v>11</v>
      </c>
    </row>
    <row r="10" spans="1:16" ht="13.8" x14ac:dyDescent="0.25">
      <c r="A10" s="4" t="s">
        <v>23</v>
      </c>
      <c r="B10" s="4" t="s">
        <v>33</v>
      </c>
      <c r="C10" s="4" t="s">
        <v>34</v>
      </c>
      <c r="D10" s="4" t="s">
        <v>35</v>
      </c>
      <c r="E10" s="4" t="s">
        <v>36</v>
      </c>
      <c r="F10" s="4" t="s">
        <v>37</v>
      </c>
      <c r="G10" s="4" t="s">
        <v>38</v>
      </c>
      <c r="H10" s="4" t="s">
        <v>39</v>
      </c>
    </row>
    <row r="11" spans="1:16" ht="12.75" customHeight="1" x14ac:dyDescent="0.25">
      <c r="A11" s="7"/>
      <c r="B11" s="7"/>
      <c r="C11" s="7" t="s">
        <v>41</v>
      </c>
      <c r="D11" s="7" t="s">
        <v>40</v>
      </c>
      <c r="E11" s="7"/>
      <c r="F11" s="9"/>
      <c r="G11" s="7"/>
      <c r="H11" s="9"/>
    </row>
    <row r="12" spans="1:16" ht="13.2" x14ac:dyDescent="0.25">
      <c r="A12" s="6">
        <v>1</v>
      </c>
      <c r="B12" s="6" t="s">
        <v>59</v>
      </c>
      <c r="C12" s="6" t="s">
        <v>43</v>
      </c>
      <c r="D12" s="6" t="s">
        <v>60</v>
      </c>
      <c r="E12" s="6" t="s">
        <v>61</v>
      </c>
      <c r="F12" s="8">
        <v>130.79300000000001</v>
      </c>
      <c r="G12" s="11">
        <v>220</v>
      </c>
      <c r="H12" s="10">
        <f>ROUND((G12*F12),2)</f>
        <v>28774.46</v>
      </c>
      <c r="O12">
        <f>rekapitulace!H9</f>
        <v>21</v>
      </c>
      <c r="P12">
        <f>O12/100*H12</f>
        <v>6042.6365999999998</v>
      </c>
    </row>
    <row r="13" spans="1:16" ht="13.2" x14ac:dyDescent="0.25">
      <c r="D13" s="12" t="s">
        <v>366</v>
      </c>
    </row>
    <row r="14" spans="1:16" ht="13.2" x14ac:dyDescent="0.25">
      <c r="A14" s="6">
        <v>2</v>
      </c>
      <c r="B14" s="6" t="s">
        <v>63</v>
      </c>
      <c r="C14" s="6" t="s">
        <v>43</v>
      </c>
      <c r="D14" s="6" t="s">
        <v>60</v>
      </c>
      <c r="E14" s="6" t="s">
        <v>64</v>
      </c>
      <c r="F14" s="8">
        <v>171.946</v>
      </c>
      <c r="G14" s="11">
        <v>165</v>
      </c>
      <c r="H14" s="10">
        <f>ROUND((G14*F14),2)</f>
        <v>28371.09</v>
      </c>
      <c r="O14">
        <f>rekapitulace!H9</f>
        <v>21</v>
      </c>
      <c r="P14">
        <f>O14/100*H14</f>
        <v>5957.9288999999999</v>
      </c>
    </row>
    <row r="15" spans="1:16" ht="13.2" x14ac:dyDescent="0.25">
      <c r="D15" s="12" t="s">
        <v>367</v>
      </c>
    </row>
    <row r="16" spans="1:16" ht="13.2" x14ac:dyDescent="0.25">
      <c r="A16" s="6">
        <v>3</v>
      </c>
      <c r="B16" s="6" t="s">
        <v>66</v>
      </c>
      <c r="C16" s="6" t="s">
        <v>43</v>
      </c>
      <c r="D16" s="6" t="s">
        <v>67</v>
      </c>
      <c r="E16" s="6" t="s">
        <v>61</v>
      </c>
      <c r="F16" s="8">
        <v>33.231999999999999</v>
      </c>
      <c r="G16" s="11">
        <v>220</v>
      </c>
      <c r="H16" s="10">
        <f>ROUND((G16*F16),2)</f>
        <v>7311.04</v>
      </c>
      <c r="O16">
        <f>rekapitulace!H9</f>
        <v>21</v>
      </c>
      <c r="P16">
        <f>O16/100*H16</f>
        <v>1535.3183999999999</v>
      </c>
    </row>
    <row r="17" spans="1:16" ht="13.2" x14ac:dyDescent="0.25">
      <c r="D17" s="12" t="s">
        <v>368</v>
      </c>
    </row>
    <row r="18" spans="1:16" ht="12.75" customHeight="1" x14ac:dyDescent="0.25">
      <c r="A18" s="13"/>
      <c r="B18" s="13"/>
      <c r="C18" s="13" t="s">
        <v>41</v>
      </c>
      <c r="D18" s="13" t="s">
        <v>40</v>
      </c>
      <c r="E18" s="13"/>
      <c r="F18" s="13"/>
      <c r="G18" s="13"/>
      <c r="H18" s="13">
        <f>SUM(H12:H17)</f>
        <v>64456.590000000004</v>
      </c>
      <c r="P18">
        <f>ROUND(SUM(P12:P17),2)</f>
        <v>13535.88</v>
      </c>
    </row>
    <row r="20" spans="1:16" ht="12.75" customHeight="1" x14ac:dyDescent="0.25">
      <c r="A20" s="7"/>
      <c r="B20" s="7"/>
      <c r="C20" s="7" t="s">
        <v>23</v>
      </c>
      <c r="D20" s="7" t="s">
        <v>69</v>
      </c>
      <c r="E20" s="7"/>
      <c r="F20" s="9"/>
      <c r="G20" s="7"/>
      <c r="H20" s="9"/>
    </row>
    <row r="21" spans="1:16" ht="13.2" x14ac:dyDescent="0.25">
      <c r="A21" s="6">
        <v>4</v>
      </c>
      <c r="B21" s="6" t="s">
        <v>70</v>
      </c>
      <c r="C21" s="6" t="s">
        <v>43</v>
      </c>
      <c r="D21" s="6" t="s">
        <v>71</v>
      </c>
      <c r="E21" s="6" t="s">
        <v>72</v>
      </c>
      <c r="F21" s="8">
        <v>62</v>
      </c>
      <c r="G21" s="11">
        <v>44</v>
      </c>
      <c r="H21" s="10">
        <f>ROUND((G21*F21),2)</f>
        <v>2728</v>
      </c>
      <c r="O21">
        <f>rekapitulace!H9</f>
        <v>21</v>
      </c>
      <c r="P21">
        <f>O21/100*H21</f>
        <v>572.88</v>
      </c>
    </row>
    <row r="22" spans="1:16" ht="13.2" x14ac:dyDescent="0.25">
      <c r="D22" s="12" t="s">
        <v>369</v>
      </c>
    </row>
    <row r="23" spans="1:16" ht="13.2" x14ac:dyDescent="0.25">
      <c r="A23" s="6">
        <v>5</v>
      </c>
      <c r="B23" s="6" t="s">
        <v>74</v>
      </c>
      <c r="C23" s="6" t="s">
        <v>43</v>
      </c>
      <c r="D23" s="6" t="s">
        <v>75</v>
      </c>
      <c r="E23" s="6" t="s">
        <v>50</v>
      </c>
      <c r="F23" s="8">
        <v>10</v>
      </c>
      <c r="G23" s="11">
        <v>860.2</v>
      </c>
      <c r="H23" s="10">
        <f>ROUND((G23*F23),2)</f>
        <v>8602</v>
      </c>
      <c r="O23">
        <f>rekapitulace!H9</f>
        <v>21</v>
      </c>
      <c r="P23">
        <f>O23/100*H23</f>
        <v>1806.4199999999998</v>
      </c>
    </row>
    <row r="24" spans="1:16" ht="13.2" x14ac:dyDescent="0.25">
      <c r="D24" s="12" t="s">
        <v>76</v>
      </c>
    </row>
    <row r="25" spans="1:16" ht="13.2" x14ac:dyDescent="0.25">
      <c r="A25" s="6">
        <v>6</v>
      </c>
      <c r="B25" s="6" t="s">
        <v>370</v>
      </c>
      <c r="C25" s="6" t="s">
        <v>43</v>
      </c>
      <c r="D25" s="6" t="s">
        <v>371</v>
      </c>
      <c r="E25" s="6" t="s">
        <v>61</v>
      </c>
      <c r="F25" s="8">
        <v>71.644000000000005</v>
      </c>
      <c r="G25" s="11">
        <v>966.9</v>
      </c>
      <c r="H25" s="10">
        <f>ROUND((G25*F25),2)</f>
        <v>69272.58</v>
      </c>
      <c r="O25">
        <f>rekapitulace!H9</f>
        <v>21</v>
      </c>
      <c r="P25">
        <f>O25/100*H25</f>
        <v>14547.2418</v>
      </c>
    </row>
    <row r="26" spans="1:16" ht="13.2" x14ac:dyDescent="0.25">
      <c r="D26" s="12" t="s">
        <v>372</v>
      </c>
    </row>
    <row r="27" spans="1:16" ht="13.2" x14ac:dyDescent="0.25">
      <c r="A27" s="6">
        <v>7</v>
      </c>
      <c r="B27" s="6" t="s">
        <v>224</v>
      </c>
      <c r="C27" s="6" t="s">
        <v>43</v>
      </c>
      <c r="D27" s="6" t="s">
        <v>225</v>
      </c>
      <c r="E27" s="6" t="s">
        <v>61</v>
      </c>
      <c r="F27" s="8">
        <v>31.25</v>
      </c>
      <c r="G27" s="11">
        <v>55</v>
      </c>
      <c r="H27" s="10">
        <f>ROUND((G27*F27),2)</f>
        <v>1718.75</v>
      </c>
      <c r="O27">
        <f>rekapitulace!H9</f>
        <v>21</v>
      </c>
      <c r="P27">
        <f>O27/100*H27</f>
        <v>360.9375</v>
      </c>
    </row>
    <row r="28" spans="1:16" ht="13.2" x14ac:dyDescent="0.25">
      <c r="D28" s="12" t="s">
        <v>373</v>
      </c>
    </row>
    <row r="29" spans="1:16" ht="13.2" x14ac:dyDescent="0.25">
      <c r="A29" s="6">
        <v>8</v>
      </c>
      <c r="B29" s="6" t="s">
        <v>90</v>
      </c>
      <c r="C29" s="6" t="s">
        <v>43</v>
      </c>
      <c r="D29" s="6" t="s">
        <v>91</v>
      </c>
      <c r="E29" s="6" t="s">
        <v>61</v>
      </c>
      <c r="F29" s="8">
        <v>78.475999999999999</v>
      </c>
      <c r="G29" s="11">
        <v>182.6</v>
      </c>
      <c r="H29" s="10">
        <f>ROUND((G29*F29),2)</f>
        <v>14329.72</v>
      </c>
      <c r="O29">
        <f>rekapitulace!H9</f>
        <v>21</v>
      </c>
      <c r="P29">
        <f>O29/100*H29</f>
        <v>3009.2411999999999</v>
      </c>
    </row>
    <row r="30" spans="1:16" ht="26.4" x14ac:dyDescent="0.25">
      <c r="D30" s="12" t="s">
        <v>374</v>
      </c>
    </row>
    <row r="31" spans="1:16" ht="13.2" x14ac:dyDescent="0.25">
      <c r="A31" s="6">
        <v>9</v>
      </c>
      <c r="B31" s="6" t="s">
        <v>93</v>
      </c>
      <c r="C31" s="6" t="s">
        <v>43</v>
      </c>
      <c r="D31" s="6" t="s">
        <v>94</v>
      </c>
      <c r="E31" s="6" t="s">
        <v>61</v>
      </c>
      <c r="F31" s="8">
        <v>52.317</v>
      </c>
      <c r="G31" s="11">
        <v>408.1</v>
      </c>
      <c r="H31" s="10">
        <f>ROUND((G31*F31),2)</f>
        <v>21350.57</v>
      </c>
      <c r="O31">
        <f>rekapitulace!H9</f>
        <v>21</v>
      </c>
      <c r="P31">
        <f>O31/100*H31</f>
        <v>4483.6197000000002</v>
      </c>
    </row>
    <row r="32" spans="1:16" ht="13.2" x14ac:dyDescent="0.25">
      <c r="D32" s="12" t="s">
        <v>375</v>
      </c>
    </row>
    <row r="33" spans="1:16" ht="26.4" x14ac:dyDescent="0.25">
      <c r="A33" s="6">
        <v>10</v>
      </c>
      <c r="B33" s="6" t="s">
        <v>96</v>
      </c>
      <c r="C33" s="6" t="s">
        <v>43</v>
      </c>
      <c r="D33" s="6" t="s">
        <v>97</v>
      </c>
      <c r="E33" s="6" t="s">
        <v>61</v>
      </c>
      <c r="F33" s="8">
        <v>30.584</v>
      </c>
      <c r="G33" s="11">
        <v>95.7</v>
      </c>
      <c r="H33" s="10">
        <f>ROUND((G33*F33),2)</f>
        <v>2926.89</v>
      </c>
      <c r="O33">
        <f>rekapitulace!H9</f>
        <v>21</v>
      </c>
      <c r="P33">
        <f>O33/100*H33</f>
        <v>614.64689999999996</v>
      </c>
    </row>
    <row r="34" spans="1:16" ht="13.2" x14ac:dyDescent="0.25">
      <c r="D34" s="12" t="s">
        <v>376</v>
      </c>
    </row>
    <row r="35" spans="1:16" ht="26.4" x14ac:dyDescent="0.25">
      <c r="A35" s="6">
        <v>11</v>
      </c>
      <c r="B35" s="6" t="s">
        <v>99</v>
      </c>
      <c r="C35" s="6" t="s">
        <v>43</v>
      </c>
      <c r="D35" s="6" t="s">
        <v>100</v>
      </c>
      <c r="E35" s="6" t="s">
        <v>61</v>
      </c>
      <c r="F35" s="8">
        <v>33.231999999999999</v>
      </c>
      <c r="G35" s="11">
        <v>95.7</v>
      </c>
      <c r="H35" s="10">
        <f>ROUND((G35*F35),2)</f>
        <v>3180.3</v>
      </c>
      <c r="O35">
        <f>rekapitulace!H9</f>
        <v>21</v>
      </c>
      <c r="P35">
        <f>O35/100*H35</f>
        <v>667.86300000000006</v>
      </c>
    </row>
    <row r="36" spans="1:16" ht="26.4" x14ac:dyDescent="0.25">
      <c r="D36" s="12" t="s">
        <v>377</v>
      </c>
    </row>
    <row r="37" spans="1:16" ht="13.2" x14ac:dyDescent="0.25">
      <c r="A37" s="6">
        <v>12</v>
      </c>
      <c r="B37" s="6" t="s">
        <v>102</v>
      </c>
      <c r="C37" s="6" t="s">
        <v>43</v>
      </c>
      <c r="D37" s="6" t="s">
        <v>103</v>
      </c>
      <c r="E37" s="6" t="s">
        <v>61</v>
      </c>
      <c r="F37" s="8">
        <v>10.984</v>
      </c>
      <c r="G37" s="11">
        <v>61.6</v>
      </c>
      <c r="H37" s="10">
        <f>ROUND((G37*F37),2)</f>
        <v>676.61</v>
      </c>
      <c r="O37">
        <f>rekapitulace!H9</f>
        <v>21</v>
      </c>
      <c r="P37">
        <f>O37/100*H37</f>
        <v>142.0881</v>
      </c>
    </row>
    <row r="38" spans="1:16" ht="13.2" x14ac:dyDescent="0.25">
      <c r="D38" s="12" t="s">
        <v>378</v>
      </c>
    </row>
    <row r="39" spans="1:16" ht="13.2" x14ac:dyDescent="0.25">
      <c r="A39" s="6">
        <v>13</v>
      </c>
      <c r="B39" s="6" t="s">
        <v>105</v>
      </c>
      <c r="C39" s="6" t="s">
        <v>43</v>
      </c>
      <c r="D39" s="6" t="s">
        <v>106</v>
      </c>
      <c r="E39" s="6" t="s">
        <v>61</v>
      </c>
      <c r="F39" s="8">
        <v>162.04300000000001</v>
      </c>
      <c r="G39" s="11">
        <v>17.600000000000001</v>
      </c>
      <c r="H39" s="10">
        <f>ROUND((G39*F39),2)</f>
        <v>2851.96</v>
      </c>
      <c r="O39">
        <f>rekapitulace!H9</f>
        <v>21</v>
      </c>
      <c r="P39">
        <f>O39/100*H39</f>
        <v>598.91160000000002</v>
      </c>
    </row>
    <row r="40" spans="1:16" ht="39.6" x14ac:dyDescent="0.25">
      <c r="D40" s="12" t="s">
        <v>379</v>
      </c>
    </row>
    <row r="41" spans="1:16" ht="13.2" x14ac:dyDescent="0.25">
      <c r="A41" s="6">
        <v>14</v>
      </c>
      <c r="B41" s="6" t="s">
        <v>111</v>
      </c>
      <c r="C41" s="6" t="s">
        <v>43</v>
      </c>
      <c r="D41" s="6" t="s">
        <v>112</v>
      </c>
      <c r="E41" s="6" t="s">
        <v>61</v>
      </c>
      <c r="F41" s="8">
        <v>22.248000000000001</v>
      </c>
      <c r="G41" s="11">
        <v>210.1</v>
      </c>
      <c r="H41" s="10">
        <f>ROUND((G41*F41),2)</f>
        <v>4674.3</v>
      </c>
      <c r="O41">
        <f>rekapitulace!H9</f>
        <v>21</v>
      </c>
      <c r="P41">
        <f>O41/100*H41</f>
        <v>981.60299999999995</v>
      </c>
    </row>
    <row r="42" spans="1:16" ht="52.8" x14ac:dyDescent="0.25">
      <c r="D42" s="12" t="s">
        <v>380</v>
      </c>
    </row>
    <row r="43" spans="1:16" ht="13.2" x14ac:dyDescent="0.25">
      <c r="A43" s="6">
        <v>15</v>
      </c>
      <c r="B43" s="6" t="s">
        <v>114</v>
      </c>
      <c r="C43" s="6" t="s">
        <v>43</v>
      </c>
      <c r="D43" s="6" t="s">
        <v>115</v>
      </c>
      <c r="E43" s="6" t="s">
        <v>72</v>
      </c>
      <c r="F43" s="8">
        <v>434.01100000000002</v>
      </c>
      <c r="G43" s="11">
        <v>14.3</v>
      </c>
      <c r="H43" s="10">
        <f>ROUND((G43*F43),2)</f>
        <v>6206.36</v>
      </c>
      <c r="O43">
        <f>rekapitulace!H9</f>
        <v>21</v>
      </c>
      <c r="P43">
        <f>O43/100*H43</f>
        <v>1303.3355999999999</v>
      </c>
    </row>
    <row r="44" spans="1:16" ht="52.8" x14ac:dyDescent="0.25">
      <c r="D44" s="12" t="s">
        <v>381</v>
      </c>
    </row>
    <row r="45" spans="1:16" ht="13.2" x14ac:dyDescent="0.25">
      <c r="A45" s="6">
        <v>16</v>
      </c>
      <c r="B45" s="6" t="s">
        <v>117</v>
      </c>
      <c r="C45" s="6" t="s">
        <v>43</v>
      </c>
      <c r="D45" s="6" t="s">
        <v>118</v>
      </c>
      <c r="E45" s="6" t="s">
        <v>61</v>
      </c>
      <c r="F45" s="8">
        <v>30.584</v>
      </c>
      <c r="G45" s="11">
        <v>231</v>
      </c>
      <c r="H45" s="10">
        <f>ROUND((G45*F45),2)</f>
        <v>7064.9</v>
      </c>
      <c r="O45">
        <f>rekapitulace!H9</f>
        <v>21</v>
      </c>
      <c r="P45">
        <f>O45/100*H45</f>
        <v>1483.6289999999999</v>
      </c>
    </row>
    <row r="46" spans="1:16" ht="13.2" x14ac:dyDescent="0.25">
      <c r="D46" s="12" t="s">
        <v>382</v>
      </c>
    </row>
    <row r="47" spans="1:16" ht="13.2" x14ac:dyDescent="0.25">
      <c r="A47" s="6">
        <v>17</v>
      </c>
      <c r="B47" s="6" t="s">
        <v>120</v>
      </c>
      <c r="C47" s="6" t="s">
        <v>43</v>
      </c>
      <c r="D47" s="6" t="s">
        <v>121</v>
      </c>
      <c r="E47" s="6" t="s">
        <v>72</v>
      </c>
      <c r="F47" s="8">
        <v>203.893</v>
      </c>
      <c r="G47" s="11">
        <v>15.4</v>
      </c>
      <c r="H47" s="10">
        <f>ROUND((G47*F47),2)</f>
        <v>3139.95</v>
      </c>
      <c r="O47">
        <f>rekapitulace!H9</f>
        <v>21</v>
      </c>
      <c r="P47">
        <f>O47/100*H47</f>
        <v>659.38949999999988</v>
      </c>
    </row>
    <row r="48" spans="1:16" ht="13.2" x14ac:dyDescent="0.25">
      <c r="D48" s="12" t="s">
        <v>383</v>
      </c>
    </row>
    <row r="49" spans="1:16" ht="12.75" customHeight="1" x14ac:dyDescent="0.25">
      <c r="A49" s="13"/>
      <c r="B49" s="13"/>
      <c r="C49" s="13" t="s">
        <v>23</v>
      </c>
      <c r="D49" s="13" t="s">
        <v>69</v>
      </c>
      <c r="E49" s="13"/>
      <c r="F49" s="13"/>
      <c r="G49" s="13"/>
      <c r="H49" s="13">
        <f>SUM(H21:H48)</f>
        <v>148722.88999999998</v>
      </c>
      <c r="P49">
        <f>ROUND(SUM(P21:P48),2)</f>
        <v>31231.81</v>
      </c>
    </row>
    <row r="51" spans="1:16" ht="12.75" customHeight="1" x14ac:dyDescent="0.25">
      <c r="A51" s="7"/>
      <c r="B51" s="7"/>
      <c r="C51" s="7" t="s">
        <v>33</v>
      </c>
      <c r="D51" s="7" t="s">
        <v>123</v>
      </c>
      <c r="E51" s="7"/>
      <c r="F51" s="9"/>
      <c r="G51" s="7"/>
      <c r="H51" s="9"/>
    </row>
    <row r="52" spans="1:16" ht="13.2" x14ac:dyDescent="0.25">
      <c r="A52" s="6">
        <v>18</v>
      </c>
      <c r="B52" s="6" t="s">
        <v>124</v>
      </c>
      <c r="C52" s="6" t="s">
        <v>43</v>
      </c>
      <c r="D52" s="6" t="s">
        <v>125</v>
      </c>
      <c r="E52" s="6" t="s">
        <v>85</v>
      </c>
      <c r="F52" s="8">
        <v>58</v>
      </c>
      <c r="G52" s="11">
        <v>347.6</v>
      </c>
      <c r="H52" s="10">
        <f>ROUND((G52*F52),2)</f>
        <v>20160.8</v>
      </c>
      <c r="O52">
        <f>rekapitulace!H9</f>
        <v>21</v>
      </c>
      <c r="P52">
        <f>O52/100*H52</f>
        <v>4233.768</v>
      </c>
    </row>
    <row r="53" spans="1:16" ht="13.2" x14ac:dyDescent="0.25">
      <c r="D53" s="12" t="s">
        <v>384</v>
      </c>
    </row>
    <row r="54" spans="1:16" ht="26.4" x14ac:dyDescent="0.25">
      <c r="A54" s="6">
        <v>19</v>
      </c>
      <c r="B54" s="6" t="s">
        <v>226</v>
      </c>
      <c r="C54" s="6" t="s">
        <v>43</v>
      </c>
      <c r="D54" s="6" t="s">
        <v>227</v>
      </c>
      <c r="E54" s="6" t="s">
        <v>72</v>
      </c>
      <c r="F54" s="8">
        <v>423.31599999999997</v>
      </c>
      <c r="G54" s="11">
        <v>170.5</v>
      </c>
      <c r="H54" s="10">
        <f>ROUND((G54*F54),2)</f>
        <v>72175.38</v>
      </c>
      <c r="O54">
        <f>rekapitulace!H9</f>
        <v>21</v>
      </c>
      <c r="P54">
        <f>O54/100*H54</f>
        <v>15156.8298</v>
      </c>
    </row>
    <row r="55" spans="1:16" ht="13.2" x14ac:dyDescent="0.25">
      <c r="D55" s="12" t="s">
        <v>385</v>
      </c>
    </row>
    <row r="56" spans="1:16" ht="39.6" x14ac:dyDescent="0.25">
      <c r="A56" s="6">
        <v>20</v>
      </c>
      <c r="B56" s="6" t="s">
        <v>228</v>
      </c>
      <c r="C56" s="6" t="s">
        <v>43</v>
      </c>
      <c r="D56" s="6" t="s">
        <v>229</v>
      </c>
      <c r="E56" s="6" t="s">
        <v>72</v>
      </c>
      <c r="F56" s="8">
        <v>1693.2639999999999</v>
      </c>
      <c r="G56" s="11">
        <v>17.600000000000001</v>
      </c>
      <c r="H56" s="10">
        <f>ROUND((G56*F56),2)</f>
        <v>29801.45</v>
      </c>
      <c r="O56">
        <f>rekapitulace!H9</f>
        <v>21</v>
      </c>
      <c r="P56">
        <f>O56/100*H56</f>
        <v>6258.3045000000002</v>
      </c>
    </row>
    <row r="57" spans="1:16" ht="13.2" x14ac:dyDescent="0.25">
      <c r="D57" s="12" t="s">
        <v>386</v>
      </c>
    </row>
    <row r="58" spans="1:16" ht="12.75" customHeight="1" x14ac:dyDescent="0.25">
      <c r="A58" s="13"/>
      <c r="B58" s="13"/>
      <c r="C58" s="13" t="s">
        <v>33</v>
      </c>
      <c r="D58" s="13" t="s">
        <v>123</v>
      </c>
      <c r="E58" s="13"/>
      <c r="F58" s="13"/>
      <c r="G58" s="13"/>
      <c r="H58" s="13">
        <f>SUM(H52:H57)</f>
        <v>122137.63</v>
      </c>
      <c r="P58">
        <f>ROUND(SUM(P52:P57),2)</f>
        <v>25648.9</v>
      </c>
    </row>
    <row r="60" spans="1:16" ht="12.75" customHeight="1" x14ac:dyDescent="0.25">
      <c r="A60" s="7"/>
      <c r="B60" s="7"/>
      <c r="C60" s="7" t="s">
        <v>36</v>
      </c>
      <c r="D60" s="7" t="s">
        <v>127</v>
      </c>
      <c r="E60" s="7"/>
      <c r="F60" s="9"/>
      <c r="G60" s="7"/>
      <c r="H60" s="9"/>
    </row>
    <row r="61" spans="1:16" ht="26.4" x14ac:dyDescent="0.25">
      <c r="A61" s="6">
        <v>21</v>
      </c>
      <c r="B61" s="6" t="s">
        <v>128</v>
      </c>
      <c r="C61" s="6" t="s">
        <v>43</v>
      </c>
      <c r="D61" s="6" t="s">
        <v>129</v>
      </c>
      <c r="E61" s="6" t="s">
        <v>61</v>
      </c>
      <c r="F61" s="8">
        <v>46.564999999999998</v>
      </c>
      <c r="G61" s="11">
        <v>1914</v>
      </c>
      <c r="H61" s="10">
        <f>ROUND((G61*F61),2)</f>
        <v>89125.41</v>
      </c>
      <c r="O61">
        <f>rekapitulace!H9</f>
        <v>21</v>
      </c>
      <c r="P61">
        <f>O61/100*H61</f>
        <v>18716.3361</v>
      </c>
    </row>
    <row r="62" spans="1:16" ht="13.2" x14ac:dyDescent="0.25">
      <c r="D62" s="12" t="s">
        <v>387</v>
      </c>
    </row>
    <row r="63" spans="1:16" ht="13.2" x14ac:dyDescent="0.25">
      <c r="A63" s="6">
        <v>22</v>
      </c>
      <c r="B63" s="6" t="s">
        <v>131</v>
      </c>
      <c r="C63" s="6" t="s">
        <v>43</v>
      </c>
      <c r="D63" s="6" t="s">
        <v>132</v>
      </c>
      <c r="E63" s="6" t="s">
        <v>61</v>
      </c>
      <c r="F63" s="8">
        <v>87.337000000000003</v>
      </c>
      <c r="G63" s="11">
        <v>757.9</v>
      </c>
      <c r="H63" s="10">
        <f>ROUND((G63*F63),2)</f>
        <v>66192.710000000006</v>
      </c>
      <c r="O63">
        <f>rekapitulace!H9</f>
        <v>21</v>
      </c>
      <c r="P63">
        <f>O63/100*H63</f>
        <v>13900.4691</v>
      </c>
    </row>
    <row r="64" spans="1:16" ht="52.8" x14ac:dyDescent="0.25">
      <c r="D64" s="12" t="s">
        <v>388</v>
      </c>
    </row>
    <row r="65" spans="1:16" ht="26.4" x14ac:dyDescent="0.25">
      <c r="A65" s="6">
        <v>23</v>
      </c>
      <c r="B65" s="6" t="s">
        <v>134</v>
      </c>
      <c r="C65" s="6" t="s">
        <v>43</v>
      </c>
      <c r="D65" s="6" t="s">
        <v>135</v>
      </c>
      <c r="E65" s="6" t="s">
        <v>72</v>
      </c>
      <c r="F65" s="8">
        <v>388.03899999999999</v>
      </c>
      <c r="G65" s="11">
        <v>13.2</v>
      </c>
      <c r="H65" s="10">
        <f>ROUND((G65*F65),2)</f>
        <v>5122.1099999999997</v>
      </c>
      <c r="O65">
        <f>rekapitulace!H9</f>
        <v>21</v>
      </c>
      <c r="P65">
        <f>O65/100*H65</f>
        <v>1075.6431</v>
      </c>
    </row>
    <row r="66" spans="1:16" ht="13.2" x14ac:dyDescent="0.25">
      <c r="D66" s="12" t="s">
        <v>389</v>
      </c>
    </row>
    <row r="67" spans="1:16" ht="26.4" x14ac:dyDescent="0.25">
      <c r="A67" s="6">
        <v>24</v>
      </c>
      <c r="B67" s="6" t="s">
        <v>137</v>
      </c>
      <c r="C67" s="6" t="s">
        <v>43</v>
      </c>
      <c r="D67" s="6" t="s">
        <v>138</v>
      </c>
      <c r="E67" s="6" t="s">
        <v>72</v>
      </c>
      <c r="F67" s="8">
        <v>352.76299999999998</v>
      </c>
      <c r="G67" s="11">
        <v>12.1</v>
      </c>
      <c r="H67" s="10">
        <f>ROUND((G67*F67),2)</f>
        <v>4268.43</v>
      </c>
      <c r="O67">
        <f>rekapitulace!H9</f>
        <v>21</v>
      </c>
      <c r="P67">
        <f>O67/100*H67</f>
        <v>896.37030000000004</v>
      </c>
    </row>
    <row r="68" spans="1:16" ht="13.2" x14ac:dyDescent="0.25">
      <c r="D68" s="12" t="s">
        <v>390</v>
      </c>
    </row>
    <row r="69" spans="1:16" ht="26.4" x14ac:dyDescent="0.25">
      <c r="A69" s="6">
        <v>25</v>
      </c>
      <c r="B69" s="6" t="s">
        <v>140</v>
      </c>
      <c r="C69" s="6" t="s">
        <v>43</v>
      </c>
      <c r="D69" s="6" t="s">
        <v>141</v>
      </c>
      <c r="E69" s="6" t="s">
        <v>72</v>
      </c>
      <c r="F69" s="8">
        <v>352.76299999999998</v>
      </c>
      <c r="G69" s="11">
        <v>217.8</v>
      </c>
      <c r="H69" s="10">
        <f>ROUND((G69*F69),2)</f>
        <v>76831.78</v>
      </c>
      <c r="O69">
        <f>rekapitulace!H9</f>
        <v>21</v>
      </c>
      <c r="P69">
        <f>O69/100*H69</f>
        <v>16134.673799999999</v>
      </c>
    </row>
    <row r="70" spans="1:16" ht="13.2" x14ac:dyDescent="0.25">
      <c r="D70" s="12" t="s">
        <v>390</v>
      </c>
    </row>
    <row r="71" spans="1:16" ht="26.4" x14ac:dyDescent="0.25">
      <c r="A71" s="6">
        <v>26</v>
      </c>
      <c r="B71" s="6" t="s">
        <v>142</v>
      </c>
      <c r="C71" s="6" t="s">
        <v>43</v>
      </c>
      <c r="D71" s="6" t="s">
        <v>143</v>
      </c>
      <c r="E71" s="6" t="s">
        <v>72</v>
      </c>
      <c r="F71" s="8">
        <v>352.76299999999998</v>
      </c>
      <c r="G71" s="11">
        <v>281.60000000000002</v>
      </c>
      <c r="H71" s="10">
        <f>ROUND((G71*F71),2)</f>
        <v>99338.06</v>
      </c>
      <c r="O71">
        <f>rekapitulace!H9</f>
        <v>21</v>
      </c>
      <c r="P71">
        <f>O71/100*H71</f>
        <v>20860.992599999998</v>
      </c>
    </row>
    <row r="72" spans="1:16" ht="13.2" x14ac:dyDescent="0.25">
      <c r="D72" s="12" t="s">
        <v>390</v>
      </c>
    </row>
    <row r="73" spans="1:16" ht="26.4" x14ac:dyDescent="0.25">
      <c r="A73" s="6">
        <v>27</v>
      </c>
      <c r="B73" s="6" t="s">
        <v>150</v>
      </c>
      <c r="C73" s="6" t="s">
        <v>43</v>
      </c>
      <c r="D73" s="6" t="s">
        <v>151</v>
      </c>
      <c r="E73" s="6" t="s">
        <v>72</v>
      </c>
      <c r="F73" s="8">
        <v>10.695</v>
      </c>
      <c r="G73" s="11">
        <v>625.9</v>
      </c>
      <c r="H73" s="10">
        <f>ROUND((G73*F73),2)</f>
        <v>6694</v>
      </c>
      <c r="O73">
        <f>rekapitulace!H9</f>
        <v>21</v>
      </c>
      <c r="P73">
        <f>O73/100*H73</f>
        <v>1405.74</v>
      </c>
    </row>
    <row r="74" spans="1:16" ht="13.2" x14ac:dyDescent="0.25">
      <c r="D74" s="12" t="s">
        <v>391</v>
      </c>
    </row>
    <row r="75" spans="1:16" ht="12.75" customHeight="1" x14ac:dyDescent="0.25">
      <c r="A75" s="13"/>
      <c r="B75" s="13"/>
      <c r="C75" s="13" t="s">
        <v>36</v>
      </c>
      <c r="D75" s="13" t="s">
        <v>127</v>
      </c>
      <c r="E75" s="13"/>
      <c r="F75" s="13"/>
      <c r="G75" s="13"/>
      <c r="H75" s="13">
        <f>SUM(H61:H74)</f>
        <v>347572.5</v>
      </c>
      <c r="P75">
        <f>ROUND(SUM(P61:P74),2)</f>
        <v>72990.23</v>
      </c>
    </row>
    <row r="77" spans="1:16" ht="12.75" customHeight="1" x14ac:dyDescent="0.25">
      <c r="A77" s="7"/>
      <c r="B77" s="7"/>
      <c r="C77" s="7" t="s">
        <v>39</v>
      </c>
      <c r="D77" s="7" t="s">
        <v>156</v>
      </c>
      <c r="E77" s="7"/>
      <c r="F77" s="9"/>
      <c r="G77" s="7"/>
      <c r="H77" s="9"/>
    </row>
    <row r="78" spans="1:16" ht="13.2" x14ac:dyDescent="0.25">
      <c r="A78" s="6">
        <v>28</v>
      </c>
      <c r="B78" s="6" t="s">
        <v>157</v>
      </c>
      <c r="C78" s="6" t="s">
        <v>43</v>
      </c>
      <c r="D78" s="6" t="s">
        <v>158</v>
      </c>
      <c r="E78" s="6" t="s">
        <v>50</v>
      </c>
      <c r="F78" s="8">
        <v>2</v>
      </c>
      <c r="G78" s="11">
        <v>4939</v>
      </c>
      <c r="H78" s="10">
        <f>ROUND((G78*F78),2)</f>
        <v>9878</v>
      </c>
      <c r="O78">
        <f>rekapitulace!H9</f>
        <v>21</v>
      </c>
      <c r="P78">
        <f>O78/100*H78</f>
        <v>2074.38</v>
      </c>
    </row>
    <row r="79" spans="1:16" ht="13.2" x14ac:dyDescent="0.25">
      <c r="D79" s="12" t="s">
        <v>216</v>
      </c>
    </row>
    <row r="80" spans="1:16" ht="12.75" customHeight="1" x14ac:dyDescent="0.25">
      <c r="A80" s="13"/>
      <c r="B80" s="13"/>
      <c r="C80" s="13" t="s">
        <v>39</v>
      </c>
      <c r="D80" s="13" t="s">
        <v>156</v>
      </c>
      <c r="E80" s="13"/>
      <c r="F80" s="13"/>
      <c r="G80" s="13"/>
      <c r="H80" s="13">
        <f>SUM(H78:H79)</f>
        <v>9878</v>
      </c>
      <c r="P80">
        <f>ROUND(SUM(P78:P79),2)</f>
        <v>2074.38</v>
      </c>
    </row>
    <row r="82" spans="1:16" ht="12.75" customHeight="1" x14ac:dyDescent="0.25">
      <c r="A82" s="7"/>
      <c r="B82" s="7"/>
      <c r="C82" s="7" t="s">
        <v>164</v>
      </c>
      <c r="D82" s="7" t="s">
        <v>163</v>
      </c>
      <c r="E82" s="7"/>
      <c r="F82" s="9"/>
      <c r="G82" s="7"/>
      <c r="H82" s="9"/>
    </row>
    <row r="83" spans="1:16" ht="26.4" x14ac:dyDescent="0.25">
      <c r="A83" s="6">
        <v>29</v>
      </c>
      <c r="B83" s="6" t="s">
        <v>165</v>
      </c>
      <c r="C83" s="6" t="s">
        <v>43</v>
      </c>
      <c r="D83" s="6" t="s">
        <v>166</v>
      </c>
      <c r="E83" s="6" t="s">
        <v>50</v>
      </c>
      <c r="F83" s="8">
        <v>4</v>
      </c>
      <c r="G83" s="11">
        <v>2816</v>
      </c>
      <c r="H83" s="10">
        <f>ROUND((G83*F83),2)</f>
        <v>11264</v>
      </c>
      <c r="O83">
        <f>rekapitulace!H9</f>
        <v>21</v>
      </c>
      <c r="P83">
        <f>O83/100*H83</f>
        <v>2365.44</v>
      </c>
    </row>
    <row r="84" spans="1:16" ht="13.2" x14ac:dyDescent="0.25">
      <c r="D84" s="12" t="s">
        <v>297</v>
      </c>
    </row>
    <row r="85" spans="1:16" ht="26.4" x14ac:dyDescent="0.25">
      <c r="A85" s="6">
        <v>30</v>
      </c>
      <c r="B85" s="6" t="s">
        <v>168</v>
      </c>
      <c r="C85" s="6" t="s">
        <v>43</v>
      </c>
      <c r="D85" s="6" t="s">
        <v>169</v>
      </c>
      <c r="E85" s="6" t="s">
        <v>50</v>
      </c>
      <c r="F85" s="8">
        <v>4</v>
      </c>
      <c r="G85" s="11">
        <v>1694</v>
      </c>
      <c r="H85" s="10">
        <f>ROUND((G85*F85),2)</f>
        <v>6776</v>
      </c>
      <c r="O85">
        <f>rekapitulace!H9</f>
        <v>21</v>
      </c>
      <c r="P85">
        <f>O85/100*H85</f>
        <v>1422.96</v>
      </c>
    </row>
    <row r="86" spans="1:16" ht="13.2" x14ac:dyDescent="0.25">
      <c r="D86" s="12" t="s">
        <v>298</v>
      </c>
    </row>
    <row r="87" spans="1:16" ht="13.2" x14ac:dyDescent="0.25">
      <c r="A87" s="6">
        <v>31</v>
      </c>
      <c r="B87" s="6" t="s">
        <v>392</v>
      </c>
      <c r="C87" s="6" t="s">
        <v>43</v>
      </c>
      <c r="D87" s="6" t="s">
        <v>393</v>
      </c>
      <c r="E87" s="6" t="s">
        <v>72</v>
      </c>
      <c r="F87" s="8">
        <v>2.3130000000000002</v>
      </c>
      <c r="G87" s="11">
        <v>125.4</v>
      </c>
      <c r="H87" s="10">
        <f>ROUND((G87*F87),2)</f>
        <v>290.05</v>
      </c>
      <c r="O87">
        <f>rekapitulace!H9</f>
        <v>21</v>
      </c>
      <c r="P87">
        <f>O87/100*H87</f>
        <v>60.910499999999999</v>
      </c>
    </row>
    <row r="88" spans="1:16" ht="13.2" x14ac:dyDescent="0.25">
      <c r="D88" s="12" t="s">
        <v>394</v>
      </c>
    </row>
    <row r="89" spans="1:16" ht="13.2" x14ac:dyDescent="0.25">
      <c r="A89" s="6">
        <v>32</v>
      </c>
      <c r="B89" s="6" t="s">
        <v>395</v>
      </c>
      <c r="C89" s="6" t="s">
        <v>43</v>
      </c>
      <c r="D89" s="6" t="s">
        <v>396</v>
      </c>
      <c r="E89" s="6" t="s">
        <v>72</v>
      </c>
      <c r="F89" s="8">
        <v>2.3130000000000002</v>
      </c>
      <c r="G89" s="11">
        <v>409.2</v>
      </c>
      <c r="H89" s="10">
        <f>ROUND((G89*F89),2)</f>
        <v>946.48</v>
      </c>
      <c r="O89">
        <f>rekapitulace!H9</f>
        <v>21</v>
      </c>
      <c r="P89">
        <f>O89/100*H89</f>
        <v>198.76079999999999</v>
      </c>
    </row>
    <row r="90" spans="1:16" ht="13.2" x14ac:dyDescent="0.25">
      <c r="D90" s="12" t="s">
        <v>397</v>
      </c>
    </row>
    <row r="91" spans="1:16" ht="13.2" x14ac:dyDescent="0.25">
      <c r="A91" s="6">
        <v>33</v>
      </c>
      <c r="B91" s="6" t="s">
        <v>177</v>
      </c>
      <c r="C91" s="6" t="s">
        <v>43</v>
      </c>
      <c r="D91" s="6" t="s">
        <v>178</v>
      </c>
      <c r="E91" s="6" t="s">
        <v>85</v>
      </c>
      <c r="F91" s="8">
        <v>123</v>
      </c>
      <c r="G91" s="11">
        <v>366.3</v>
      </c>
      <c r="H91" s="10">
        <f>ROUND((G91*F91),2)</f>
        <v>45054.9</v>
      </c>
      <c r="O91">
        <f>rekapitulace!H9</f>
        <v>21</v>
      </c>
      <c r="P91">
        <f>O91/100*H91</f>
        <v>9461.5290000000005</v>
      </c>
    </row>
    <row r="92" spans="1:16" ht="39.6" x14ac:dyDescent="0.25">
      <c r="D92" s="12" t="s">
        <v>398</v>
      </c>
    </row>
    <row r="93" spans="1:16" ht="13.2" x14ac:dyDescent="0.25">
      <c r="A93" s="6">
        <v>34</v>
      </c>
      <c r="B93" s="6" t="s">
        <v>180</v>
      </c>
      <c r="C93" s="6" t="s">
        <v>43</v>
      </c>
      <c r="D93" s="6" t="s">
        <v>181</v>
      </c>
      <c r="E93" s="6" t="s">
        <v>85</v>
      </c>
      <c r="F93" s="8">
        <v>9</v>
      </c>
      <c r="G93" s="11">
        <v>246.4</v>
      </c>
      <c r="H93" s="10">
        <f>ROUND((G93*F93),2)</f>
        <v>2217.6</v>
      </c>
      <c r="O93">
        <f>rekapitulace!H9</f>
        <v>21</v>
      </c>
      <c r="P93">
        <f>O93/100*H93</f>
        <v>465.69599999999997</v>
      </c>
    </row>
    <row r="94" spans="1:16" ht="13.2" x14ac:dyDescent="0.25">
      <c r="D94" s="12" t="s">
        <v>258</v>
      </c>
    </row>
    <row r="95" spans="1:16" ht="26.4" x14ac:dyDescent="0.25">
      <c r="A95" s="6">
        <v>35</v>
      </c>
      <c r="B95" s="6" t="s">
        <v>186</v>
      </c>
      <c r="C95" s="6" t="s">
        <v>43</v>
      </c>
      <c r="D95" s="6" t="s">
        <v>187</v>
      </c>
      <c r="E95" s="6" t="s">
        <v>85</v>
      </c>
      <c r="F95" s="8">
        <v>115.5</v>
      </c>
      <c r="G95" s="11">
        <v>116.6</v>
      </c>
      <c r="H95" s="10">
        <f>ROUND((G95*F95),2)</f>
        <v>13467.3</v>
      </c>
      <c r="O95">
        <f>rekapitulace!H9</f>
        <v>21</v>
      </c>
      <c r="P95">
        <f>O95/100*H95</f>
        <v>2828.1329999999998</v>
      </c>
    </row>
    <row r="96" spans="1:16" ht="13.2" x14ac:dyDescent="0.25">
      <c r="D96" s="12" t="s">
        <v>399</v>
      </c>
    </row>
    <row r="97" spans="1:16" ht="12.75" customHeight="1" x14ac:dyDescent="0.25">
      <c r="A97" s="13"/>
      <c r="B97" s="13"/>
      <c r="C97" s="13" t="s">
        <v>164</v>
      </c>
      <c r="D97" s="13" t="s">
        <v>163</v>
      </c>
      <c r="E97" s="13"/>
      <c r="F97" s="13"/>
      <c r="G97" s="13"/>
      <c r="H97" s="13">
        <f>SUM(H83:H96)</f>
        <v>80016.33</v>
      </c>
      <c r="P97">
        <f>ROUND(SUM(P83:P96),2)</f>
        <v>16803.43</v>
      </c>
    </row>
    <row r="99" spans="1:16" ht="12.75" customHeight="1" x14ac:dyDescent="0.25">
      <c r="A99" s="13"/>
      <c r="B99" s="13"/>
      <c r="C99" s="13"/>
      <c r="D99" s="13" t="s">
        <v>54</v>
      </c>
      <c r="E99" s="13"/>
      <c r="F99" s="13"/>
      <c r="G99" s="13"/>
      <c r="H99" s="13">
        <v>0</v>
      </c>
      <c r="P99">
        <f>+P18+P49+P58+P75+P80+P97</f>
        <v>162284.63</v>
      </c>
    </row>
  </sheetData>
  <sheetProtection formatColumns="0"/>
  <mergeCells count="7">
    <mergeCell ref="G8:H8"/>
    <mergeCell ref="A8:A9"/>
    <mergeCell ref="B8:B9"/>
    <mergeCell ref="C8:C9"/>
    <mergeCell ref="D8:D9"/>
    <mergeCell ref="E8:E9"/>
    <mergeCell ref="F8:F9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42"/>
  <sheetViews>
    <sheetView workbookViewId="0"/>
  </sheetViews>
  <sheetFormatPr defaultRowHeight="12.75" customHeight="1" x14ac:dyDescent="0.25"/>
  <cols>
    <col min="1" max="1" width="6.6640625" customWidth="1"/>
    <col min="2" max="2" width="15.6640625" customWidth="1"/>
    <col min="3" max="3" width="18.6640625" customWidth="1"/>
    <col min="4" max="4" width="75.6640625" customWidth="1"/>
    <col min="5" max="5" width="9.6640625" customWidth="1"/>
    <col min="6" max="6" width="12.6640625" customWidth="1"/>
    <col min="7" max="8" width="14.6640625" customWidth="1"/>
    <col min="15" max="16" width="9.109375" hidden="1" customWidth="1"/>
  </cols>
  <sheetData>
    <row r="1" spans="1:16" ht="12.75" customHeight="1" x14ac:dyDescent="0.25">
      <c r="A1" s="5" t="s">
        <v>13</v>
      </c>
    </row>
    <row r="2" spans="1:16" ht="12.75" customHeight="1" x14ac:dyDescent="0.25">
      <c r="C2" s="1" t="s">
        <v>14</v>
      </c>
    </row>
    <row r="4" spans="1:16" ht="12.75" customHeight="1" x14ac:dyDescent="0.25">
      <c r="A4" t="s">
        <v>15</v>
      </c>
      <c r="C4" s="5" t="s">
        <v>18</v>
      </c>
      <c r="D4" s="5" t="s">
        <v>19</v>
      </c>
      <c r="E4" s="5"/>
    </row>
    <row r="5" spans="1:16" ht="12.75" customHeight="1" x14ac:dyDescent="0.25">
      <c r="A5" t="s">
        <v>16</v>
      </c>
      <c r="C5" s="5" t="s">
        <v>613</v>
      </c>
      <c r="D5" s="5" t="s">
        <v>614</v>
      </c>
      <c r="E5" s="5"/>
    </row>
    <row r="6" spans="1:16" ht="12.75" customHeight="1" x14ac:dyDescent="0.25">
      <c r="A6" t="s">
        <v>17</v>
      </c>
      <c r="C6" s="5" t="s">
        <v>615</v>
      </c>
      <c r="D6" s="5" t="s">
        <v>614</v>
      </c>
      <c r="E6" s="5"/>
    </row>
    <row r="7" spans="1:16" ht="12.75" customHeight="1" x14ac:dyDescent="0.25">
      <c r="C7" s="5"/>
      <c r="D7" s="5"/>
      <c r="E7" s="5"/>
    </row>
    <row r="8" spans="1:16" ht="12.75" customHeight="1" x14ac:dyDescent="0.25">
      <c r="A8" s="183" t="s">
        <v>22</v>
      </c>
      <c r="B8" s="183" t="s">
        <v>24</v>
      </c>
      <c r="C8" s="183" t="s">
        <v>25</v>
      </c>
      <c r="D8" s="183" t="s">
        <v>26</v>
      </c>
      <c r="E8" s="183" t="s">
        <v>27</v>
      </c>
      <c r="F8" s="183" t="s">
        <v>28</v>
      </c>
      <c r="G8" s="183" t="s">
        <v>29</v>
      </c>
      <c r="H8" s="183"/>
      <c r="O8" t="s">
        <v>32</v>
      </c>
      <c r="P8" t="s">
        <v>11</v>
      </c>
    </row>
    <row r="9" spans="1:16" ht="13.8" x14ac:dyDescent="0.25">
      <c r="A9" s="183"/>
      <c r="B9" s="183"/>
      <c r="C9" s="183"/>
      <c r="D9" s="183"/>
      <c r="E9" s="183"/>
      <c r="F9" s="183"/>
      <c r="G9" s="4" t="s">
        <v>30</v>
      </c>
      <c r="H9" s="4" t="s">
        <v>31</v>
      </c>
      <c r="O9" t="s">
        <v>11</v>
      </c>
    </row>
    <row r="10" spans="1:16" ht="13.8" x14ac:dyDescent="0.25">
      <c r="A10" s="4" t="s">
        <v>23</v>
      </c>
      <c r="B10" s="4" t="s">
        <v>33</v>
      </c>
      <c r="C10" s="4" t="s">
        <v>34</v>
      </c>
      <c r="D10" s="4" t="s">
        <v>35</v>
      </c>
      <c r="E10" s="4" t="s">
        <v>36</v>
      </c>
      <c r="F10" s="4" t="s">
        <v>37</v>
      </c>
      <c r="G10" s="4" t="s">
        <v>38</v>
      </c>
      <c r="H10" s="4" t="s">
        <v>39</v>
      </c>
    </row>
    <row r="11" spans="1:16" ht="12.75" customHeight="1" x14ac:dyDescent="0.25">
      <c r="A11" s="7"/>
      <c r="B11" s="7"/>
      <c r="C11" s="7" t="s">
        <v>41</v>
      </c>
      <c r="D11" s="7" t="s">
        <v>40</v>
      </c>
      <c r="E11" s="7"/>
      <c r="F11" s="9"/>
      <c r="G11" s="7"/>
      <c r="H11" s="9"/>
    </row>
    <row r="12" spans="1:16" ht="26.4" x14ac:dyDescent="0.25">
      <c r="A12" s="6">
        <v>1</v>
      </c>
      <c r="B12" s="6" t="s">
        <v>59</v>
      </c>
      <c r="C12" s="6" t="s">
        <v>43</v>
      </c>
      <c r="D12" s="6" t="s">
        <v>402</v>
      </c>
      <c r="E12" s="6" t="s">
        <v>61</v>
      </c>
      <c r="F12" s="8">
        <v>8.5050000000000008</v>
      </c>
      <c r="G12" s="11">
        <v>220</v>
      </c>
      <c r="H12" s="10">
        <f>ROUND((G12*F12),2)</f>
        <v>1871.1</v>
      </c>
      <c r="O12">
        <f>rekapitulace!H9</f>
        <v>21</v>
      </c>
      <c r="P12">
        <f>O12/100*H12</f>
        <v>392.93099999999998</v>
      </c>
    </row>
    <row r="13" spans="1:16" ht="13.2" x14ac:dyDescent="0.25">
      <c r="D13" s="12" t="s">
        <v>616</v>
      </c>
    </row>
    <row r="14" spans="1:16" ht="12.75" customHeight="1" x14ac:dyDescent="0.25">
      <c r="A14" s="13"/>
      <c r="B14" s="13"/>
      <c r="C14" s="13" t="s">
        <v>41</v>
      </c>
      <c r="D14" s="13" t="s">
        <v>40</v>
      </c>
      <c r="E14" s="13"/>
      <c r="F14" s="13"/>
      <c r="G14" s="13"/>
      <c r="H14" s="13">
        <f>SUM(H12:H13)</f>
        <v>1871.1</v>
      </c>
      <c r="P14">
        <f>ROUND(SUM(P12:P13),2)</f>
        <v>392.93</v>
      </c>
    </row>
    <row r="16" spans="1:16" ht="12.75" customHeight="1" x14ac:dyDescent="0.25">
      <c r="A16" s="7"/>
      <c r="B16" s="7"/>
      <c r="C16" s="7" t="s">
        <v>23</v>
      </c>
      <c r="D16" s="7" t="s">
        <v>69</v>
      </c>
      <c r="E16" s="7"/>
      <c r="F16" s="9"/>
      <c r="G16" s="7"/>
      <c r="H16" s="9"/>
    </row>
    <row r="17" spans="1:16" ht="13.2" x14ac:dyDescent="0.25">
      <c r="A17" s="6">
        <v>2</v>
      </c>
      <c r="B17" s="6" t="s">
        <v>406</v>
      </c>
      <c r="C17" s="6" t="s">
        <v>43</v>
      </c>
      <c r="D17" s="6" t="s">
        <v>407</v>
      </c>
      <c r="E17" s="6" t="s">
        <v>61</v>
      </c>
      <c r="F17" s="8">
        <v>31.5</v>
      </c>
      <c r="G17" s="11">
        <v>273.89999999999998</v>
      </c>
      <c r="H17" s="10">
        <f>ROUND((G17*F17),2)</f>
        <v>8627.85</v>
      </c>
      <c r="O17">
        <f>rekapitulace!H9</f>
        <v>21</v>
      </c>
      <c r="P17">
        <f>O17/100*H17</f>
        <v>1811.8485000000001</v>
      </c>
    </row>
    <row r="18" spans="1:16" ht="13.2" x14ac:dyDescent="0.25">
      <c r="D18" s="12" t="s">
        <v>617</v>
      </c>
    </row>
    <row r="19" spans="1:16" ht="13.2" x14ac:dyDescent="0.25">
      <c r="A19" s="6">
        <v>3</v>
      </c>
      <c r="B19" s="6" t="s">
        <v>105</v>
      </c>
      <c r="C19" s="6" t="s">
        <v>43</v>
      </c>
      <c r="D19" s="6" t="s">
        <v>106</v>
      </c>
      <c r="E19" s="6" t="s">
        <v>61</v>
      </c>
      <c r="F19" s="8">
        <v>8.5050000000000008</v>
      </c>
      <c r="G19" s="11">
        <v>17.600000000000001</v>
      </c>
      <c r="H19" s="10">
        <f>ROUND((G19*F19),2)</f>
        <v>149.69</v>
      </c>
      <c r="O19">
        <f>rekapitulace!H9</f>
        <v>21</v>
      </c>
      <c r="P19">
        <f>O19/100*H19</f>
        <v>31.434899999999999</v>
      </c>
    </row>
    <row r="20" spans="1:16" ht="26.4" x14ac:dyDescent="0.25">
      <c r="D20" s="12" t="s">
        <v>618</v>
      </c>
    </row>
    <row r="21" spans="1:16" ht="13.2" x14ac:dyDescent="0.25">
      <c r="A21" s="6">
        <v>4</v>
      </c>
      <c r="B21" s="6" t="s">
        <v>408</v>
      </c>
      <c r="C21" s="6" t="s">
        <v>43</v>
      </c>
      <c r="D21" s="6" t="s">
        <v>409</v>
      </c>
      <c r="E21" s="6" t="s">
        <v>61</v>
      </c>
      <c r="F21" s="8">
        <v>22.995000000000001</v>
      </c>
      <c r="G21" s="11">
        <v>116.6</v>
      </c>
      <c r="H21" s="10">
        <f>ROUND((G21*F21),2)</f>
        <v>2681.22</v>
      </c>
      <c r="O21">
        <f>rekapitulace!H9</f>
        <v>21</v>
      </c>
      <c r="P21">
        <f>O21/100*H21</f>
        <v>563.05619999999999</v>
      </c>
    </row>
    <row r="22" spans="1:16" ht="79.2" x14ac:dyDescent="0.25">
      <c r="D22" s="12" t="s">
        <v>619</v>
      </c>
    </row>
    <row r="23" spans="1:16" ht="13.2" x14ac:dyDescent="0.25">
      <c r="A23" s="6">
        <v>5</v>
      </c>
      <c r="B23" s="6" t="s">
        <v>410</v>
      </c>
      <c r="C23" s="6" t="s">
        <v>43</v>
      </c>
      <c r="D23" s="6" t="s">
        <v>411</v>
      </c>
      <c r="E23" s="6" t="s">
        <v>61</v>
      </c>
      <c r="F23" s="8">
        <v>5.3869999999999996</v>
      </c>
      <c r="G23" s="11">
        <v>803</v>
      </c>
      <c r="H23" s="10">
        <f>ROUND((G23*F23),2)</f>
        <v>4325.76</v>
      </c>
      <c r="O23">
        <f>rekapitulace!H9</f>
        <v>21</v>
      </c>
      <c r="P23">
        <f>O23/100*H23</f>
        <v>908.40960000000007</v>
      </c>
    </row>
    <row r="24" spans="1:16" ht="13.2" x14ac:dyDescent="0.25">
      <c r="D24" s="12" t="s">
        <v>620</v>
      </c>
    </row>
    <row r="25" spans="1:16" ht="12.75" customHeight="1" x14ac:dyDescent="0.25">
      <c r="A25" s="13"/>
      <c r="B25" s="13"/>
      <c r="C25" s="13" t="s">
        <v>23</v>
      </c>
      <c r="D25" s="13" t="s">
        <v>69</v>
      </c>
      <c r="E25" s="13"/>
      <c r="F25" s="13"/>
      <c r="G25" s="13"/>
      <c r="H25" s="13">
        <f>SUM(H17:H24)</f>
        <v>15784.52</v>
      </c>
      <c r="P25">
        <f>ROUND(SUM(P17:P24),2)</f>
        <v>3314.75</v>
      </c>
    </row>
    <row r="27" spans="1:16" ht="12.75" customHeight="1" x14ac:dyDescent="0.25">
      <c r="A27" s="7"/>
      <c r="B27" s="7"/>
      <c r="C27" s="7" t="s">
        <v>35</v>
      </c>
      <c r="D27" s="7" t="s">
        <v>412</v>
      </c>
      <c r="E27" s="7"/>
      <c r="F27" s="9"/>
      <c r="G27" s="7"/>
      <c r="H27" s="9"/>
    </row>
    <row r="28" spans="1:16" ht="13.2" x14ac:dyDescent="0.25">
      <c r="A28" s="6">
        <v>6</v>
      </c>
      <c r="B28" s="6" t="s">
        <v>415</v>
      </c>
      <c r="C28" s="6" t="s">
        <v>43</v>
      </c>
      <c r="D28" s="6" t="s">
        <v>416</v>
      </c>
      <c r="E28" s="6" t="s">
        <v>61</v>
      </c>
      <c r="F28" s="8">
        <v>2.52</v>
      </c>
      <c r="G28" s="11">
        <v>803</v>
      </c>
      <c r="H28" s="10">
        <f>ROUND((G28*F28),2)</f>
        <v>2023.56</v>
      </c>
      <c r="O28">
        <f>rekapitulace!H9</f>
        <v>21</v>
      </c>
      <c r="P28">
        <f>O28/100*H28</f>
        <v>424.94759999999997</v>
      </c>
    </row>
    <row r="29" spans="1:16" ht="13.2" x14ac:dyDescent="0.25">
      <c r="D29" s="12" t="s">
        <v>621</v>
      </c>
    </row>
    <row r="30" spans="1:16" ht="12.75" customHeight="1" x14ac:dyDescent="0.25">
      <c r="A30" s="13"/>
      <c r="B30" s="13"/>
      <c r="C30" s="13" t="s">
        <v>35</v>
      </c>
      <c r="D30" s="13" t="s">
        <v>412</v>
      </c>
      <c r="E30" s="13"/>
      <c r="F30" s="13"/>
      <c r="G30" s="13"/>
      <c r="H30" s="13">
        <f>SUM(H28:H29)</f>
        <v>2023.56</v>
      </c>
      <c r="P30">
        <f>ROUND(SUM(P28:P29),2)</f>
        <v>424.95</v>
      </c>
    </row>
    <row r="32" spans="1:16" ht="12.75" customHeight="1" x14ac:dyDescent="0.25">
      <c r="A32" s="7"/>
      <c r="B32" s="7"/>
      <c r="C32" s="7" t="s">
        <v>38</v>
      </c>
      <c r="D32" s="7" t="s">
        <v>481</v>
      </c>
      <c r="E32" s="7"/>
      <c r="F32" s="9"/>
      <c r="G32" s="7"/>
      <c r="H32" s="9"/>
    </row>
    <row r="33" spans="1:16" ht="13.2" x14ac:dyDescent="0.25">
      <c r="A33" s="6">
        <v>7</v>
      </c>
      <c r="B33" s="6" t="s">
        <v>589</v>
      </c>
      <c r="C33" s="6" t="s">
        <v>43</v>
      </c>
      <c r="D33" s="6" t="s">
        <v>590</v>
      </c>
      <c r="E33" s="6" t="s">
        <v>85</v>
      </c>
      <c r="F33" s="8">
        <v>63</v>
      </c>
      <c r="G33" s="11">
        <v>151.80000000000001</v>
      </c>
      <c r="H33" s="10">
        <f>ROUND((G33*F33),2)</f>
        <v>9563.4</v>
      </c>
      <c r="O33">
        <f>rekapitulace!H9</f>
        <v>21</v>
      </c>
      <c r="P33">
        <f>O33/100*H33</f>
        <v>2008.3139999999999</v>
      </c>
    </row>
    <row r="34" spans="1:16" ht="13.2" x14ac:dyDescent="0.25">
      <c r="D34" s="12" t="s">
        <v>622</v>
      </c>
    </row>
    <row r="35" spans="1:16" ht="12.75" customHeight="1" x14ac:dyDescent="0.25">
      <c r="A35" s="13"/>
      <c r="B35" s="13"/>
      <c r="C35" s="13" t="s">
        <v>38</v>
      </c>
      <c r="D35" s="13" t="s">
        <v>481</v>
      </c>
      <c r="E35" s="13"/>
      <c r="F35" s="13"/>
      <c r="G35" s="13"/>
      <c r="H35" s="13">
        <f>SUM(H33:H34)</f>
        <v>9563.4</v>
      </c>
      <c r="P35">
        <f>ROUND(SUM(P33:P34),2)</f>
        <v>2008.31</v>
      </c>
    </row>
    <row r="37" spans="1:16" ht="12.75" customHeight="1" x14ac:dyDescent="0.25">
      <c r="A37" s="7"/>
      <c r="B37" s="7"/>
      <c r="C37" s="7" t="s">
        <v>39</v>
      </c>
      <c r="D37" s="7" t="s">
        <v>156</v>
      </c>
      <c r="E37" s="7"/>
      <c r="F37" s="9"/>
      <c r="G37" s="7"/>
      <c r="H37" s="9"/>
    </row>
    <row r="38" spans="1:16" ht="13.2" x14ac:dyDescent="0.25">
      <c r="A38" s="6">
        <v>8</v>
      </c>
      <c r="B38" s="6" t="s">
        <v>623</v>
      </c>
      <c r="C38" s="6" t="s">
        <v>43</v>
      </c>
      <c r="D38" s="6" t="s">
        <v>624</v>
      </c>
      <c r="E38" s="6" t="s">
        <v>85</v>
      </c>
      <c r="F38" s="8">
        <v>63</v>
      </c>
      <c r="G38" s="11">
        <v>246.4</v>
      </c>
      <c r="H38" s="10">
        <f>ROUND((G38*F38),2)</f>
        <v>15523.2</v>
      </c>
      <c r="O38">
        <f>rekapitulace!H9</f>
        <v>21</v>
      </c>
      <c r="P38">
        <f>O38/100*H38</f>
        <v>3259.8719999999998</v>
      </c>
    </row>
    <row r="39" spans="1:16" ht="13.2" x14ac:dyDescent="0.25">
      <c r="D39" s="12" t="s">
        <v>622</v>
      </c>
    </row>
    <row r="40" spans="1:16" ht="12.75" customHeight="1" x14ac:dyDescent="0.25">
      <c r="A40" s="13"/>
      <c r="B40" s="13"/>
      <c r="C40" s="13" t="s">
        <v>39</v>
      </c>
      <c r="D40" s="13" t="s">
        <v>156</v>
      </c>
      <c r="E40" s="13"/>
      <c r="F40" s="13"/>
      <c r="G40" s="13"/>
      <c r="H40" s="13">
        <f>SUM(H38:H39)</f>
        <v>15523.2</v>
      </c>
      <c r="P40">
        <f>ROUND(SUM(P38:P39),2)</f>
        <v>3259.87</v>
      </c>
    </row>
    <row r="42" spans="1:16" ht="12.75" customHeight="1" x14ac:dyDescent="0.25">
      <c r="A42" s="13"/>
      <c r="B42" s="13"/>
      <c r="C42" s="13"/>
      <c r="D42" s="13" t="s">
        <v>54</v>
      </c>
      <c r="E42" s="13"/>
      <c r="F42" s="13"/>
      <c r="G42" s="13"/>
      <c r="H42" s="13">
        <v>0</v>
      </c>
      <c r="P42">
        <f>+P14+P25+P30+P35+P40</f>
        <v>9400.8100000000013</v>
      </c>
    </row>
  </sheetData>
  <sheetProtection formatColumns="0"/>
  <mergeCells count="7">
    <mergeCell ref="G8:H8"/>
    <mergeCell ref="A8:A9"/>
    <mergeCell ref="B8:B9"/>
    <mergeCell ref="C8:C9"/>
    <mergeCell ref="D8:D9"/>
    <mergeCell ref="E8:E9"/>
    <mergeCell ref="F8:F9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A11" sqref="A11"/>
    </sheetView>
  </sheetViews>
  <sheetFormatPr defaultRowHeight="13.2" x14ac:dyDescent="0.25"/>
  <cols>
    <col min="1" max="1" width="38.6640625" style="72" bestFit="1" customWidth="1"/>
    <col min="2" max="2" width="16.88671875" bestFit="1" customWidth="1"/>
    <col min="5" max="5" width="15.88671875" bestFit="1" customWidth="1"/>
  </cols>
  <sheetData>
    <row r="1" spans="1:9" x14ac:dyDescent="0.25">
      <c r="A1" s="72" t="s">
        <v>669</v>
      </c>
      <c r="B1" s="21">
        <f>rozpočet!H7</f>
        <v>94260.12</v>
      </c>
    </row>
    <row r="2" spans="1:9" x14ac:dyDescent="0.25">
      <c r="A2" s="95" t="s">
        <v>678</v>
      </c>
      <c r="B2" s="21">
        <f>rozpočet!H13</f>
        <v>3365049.7214928004</v>
      </c>
    </row>
    <row r="3" spans="1:9" x14ac:dyDescent="0.25">
      <c r="A3" s="95" t="s">
        <v>679</v>
      </c>
      <c r="B3" s="21">
        <f>rozpočet!H62</f>
        <v>566639.91945000004</v>
      </c>
    </row>
    <row r="4" spans="1:9" x14ac:dyDescent="0.25">
      <c r="A4" s="108" t="s">
        <v>670</v>
      </c>
      <c r="B4" s="109">
        <f>rozpočet!H92</f>
        <v>528130.38265728008</v>
      </c>
    </row>
    <row r="5" spans="1:9" x14ac:dyDescent="0.25">
      <c r="A5" s="108" t="s">
        <v>671</v>
      </c>
      <c r="B5" s="109">
        <f>rozpočet!H143</f>
        <v>841181.73985611997</v>
      </c>
    </row>
    <row r="6" spans="1:9" x14ac:dyDescent="0.25">
      <c r="A6" s="72" t="s">
        <v>672</v>
      </c>
      <c r="B6" s="21">
        <f>rozpočet!H210</f>
        <v>1004482.6516569001</v>
      </c>
    </row>
    <row r="7" spans="1:9" x14ac:dyDescent="0.25">
      <c r="A7" s="72" t="s">
        <v>673</v>
      </c>
      <c r="B7" s="21">
        <f>rozpočet!H271</f>
        <v>312328.94088396005</v>
      </c>
    </row>
    <row r="8" spans="1:9" x14ac:dyDescent="0.25">
      <c r="A8" s="72" t="s">
        <v>674</v>
      </c>
      <c r="B8" s="21">
        <f>rozpočet!H292</f>
        <v>187926.52095359997</v>
      </c>
    </row>
    <row r="9" spans="1:9" x14ac:dyDescent="0.25">
      <c r="A9" s="73"/>
      <c r="B9" s="71"/>
      <c r="E9" s="96"/>
      <c r="F9" s="97"/>
      <c r="G9" s="97"/>
      <c r="H9" s="97"/>
      <c r="I9" s="97"/>
    </row>
    <row r="10" spans="1:9" x14ac:dyDescent="0.25">
      <c r="E10" s="2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66"/>
  <sheetViews>
    <sheetView topLeftCell="A4" workbookViewId="0">
      <selection activeCell="F19" sqref="F19:G19"/>
    </sheetView>
  </sheetViews>
  <sheetFormatPr defaultRowHeight="13.2" x14ac:dyDescent="0.3"/>
  <cols>
    <col min="1" max="5" width="9.109375" style="28"/>
    <col min="6" max="6" width="13" style="28" customWidth="1"/>
    <col min="7" max="9" width="9.109375" style="28"/>
    <col min="10" max="10" width="16.6640625" style="28" customWidth="1"/>
    <col min="11" max="11" width="8.88671875" style="28" customWidth="1"/>
    <col min="12" max="12" width="11.5546875" style="28" customWidth="1"/>
    <col min="13" max="13" width="0.109375" style="28" customWidth="1"/>
    <col min="14" max="14" width="9.109375" style="28"/>
    <col min="15" max="15" width="12.33203125" style="28" bestFit="1" customWidth="1"/>
    <col min="16" max="16" width="10.33203125" style="28" bestFit="1" customWidth="1"/>
    <col min="17" max="256" width="9.109375" style="28"/>
  </cols>
  <sheetData>
    <row r="1" spans="1:16" ht="21" x14ac:dyDescent="0.4">
      <c r="A1" s="25"/>
      <c r="B1" s="117" t="s">
        <v>628</v>
      </c>
      <c r="C1" s="117"/>
      <c r="D1" s="117"/>
      <c r="E1" s="117"/>
      <c r="F1" s="117"/>
      <c r="G1" s="117"/>
      <c r="H1" s="117"/>
      <c r="I1" s="26"/>
      <c r="J1" s="26"/>
      <c r="K1" s="27"/>
      <c r="L1" s="27"/>
      <c r="M1" s="27"/>
    </row>
    <row r="2" spans="1:16" ht="14.4" x14ac:dyDescent="0.3">
      <c r="A2" s="25"/>
      <c r="B2" s="25"/>
      <c r="C2" s="25"/>
      <c r="D2" s="25"/>
      <c r="E2" s="25"/>
      <c r="F2" s="25"/>
      <c r="G2" s="25"/>
      <c r="H2" s="25"/>
      <c r="I2" s="26"/>
      <c r="J2" s="26"/>
      <c r="K2" s="27"/>
      <c r="L2" s="27"/>
      <c r="M2" s="27"/>
    </row>
    <row r="3" spans="1:16" ht="14.4" x14ac:dyDescent="0.3">
      <c r="A3" s="25"/>
      <c r="B3" s="29" t="s">
        <v>629</v>
      </c>
      <c r="C3" s="118" t="s">
        <v>630</v>
      </c>
      <c r="D3" s="118"/>
      <c r="E3" s="118"/>
      <c r="F3" s="29" t="s">
        <v>631</v>
      </c>
      <c r="G3" s="112">
        <v>28714989</v>
      </c>
      <c r="H3" s="112"/>
      <c r="I3" s="26"/>
      <c r="J3" s="26"/>
      <c r="K3" s="27"/>
      <c r="L3" s="27"/>
      <c r="M3" s="27"/>
    </row>
    <row r="4" spans="1:16" ht="14.4" x14ac:dyDescent="0.3">
      <c r="A4" s="25"/>
      <c r="B4" s="25"/>
      <c r="C4" s="118"/>
      <c r="D4" s="118"/>
      <c r="E4" s="118"/>
      <c r="F4" s="29" t="s">
        <v>632</v>
      </c>
      <c r="G4" s="112" t="s">
        <v>633</v>
      </c>
      <c r="H4" s="112"/>
      <c r="I4" s="26"/>
      <c r="J4" s="26"/>
      <c r="K4" s="27"/>
      <c r="L4" s="27"/>
      <c r="M4" s="27"/>
    </row>
    <row r="5" spans="1:16" ht="14.4" x14ac:dyDescent="0.3">
      <c r="A5" s="25"/>
      <c r="B5" s="25"/>
      <c r="C5" s="112" t="s">
        <v>634</v>
      </c>
      <c r="D5" s="112"/>
      <c r="E5" s="112"/>
      <c r="F5" s="29" t="s">
        <v>635</v>
      </c>
      <c r="G5" s="111" t="s">
        <v>636</v>
      </c>
      <c r="H5" s="111"/>
      <c r="I5" s="26"/>
      <c r="J5" s="26"/>
      <c r="K5" s="27"/>
      <c r="L5" s="27"/>
      <c r="M5" s="27"/>
    </row>
    <row r="6" spans="1:16" ht="14.4" x14ac:dyDescent="0.3">
      <c r="A6" s="25"/>
      <c r="B6" s="25"/>
      <c r="C6" s="111" t="s">
        <v>637</v>
      </c>
      <c r="D6" s="111"/>
      <c r="E6" s="111"/>
      <c r="F6" s="29" t="s">
        <v>638</v>
      </c>
      <c r="G6" s="112" t="s">
        <v>639</v>
      </c>
      <c r="H6" s="112"/>
      <c r="I6" s="26"/>
      <c r="J6" s="26"/>
      <c r="K6" s="27"/>
      <c r="L6" s="27"/>
      <c r="M6" s="27"/>
    </row>
    <row r="7" spans="1:16" ht="14.4" x14ac:dyDescent="0.3">
      <c r="A7" s="25"/>
      <c r="B7" s="25"/>
      <c r="C7" s="29"/>
      <c r="D7" s="29"/>
      <c r="E7" s="29"/>
      <c r="F7" s="29"/>
      <c r="G7" s="30"/>
      <c r="H7" s="31"/>
      <c r="I7" s="26"/>
      <c r="J7" s="26"/>
      <c r="K7" s="27"/>
      <c r="L7" s="27"/>
      <c r="M7" s="27"/>
    </row>
    <row r="8" spans="1:16" ht="14.4" x14ac:dyDescent="0.3">
      <c r="A8" s="25"/>
      <c r="B8" s="29" t="s">
        <v>640</v>
      </c>
      <c r="C8" s="113" t="s">
        <v>661</v>
      </c>
      <c r="D8" s="113"/>
      <c r="E8" s="113"/>
      <c r="F8" s="29" t="s">
        <v>641</v>
      </c>
      <c r="G8" s="114" t="s">
        <v>662</v>
      </c>
      <c r="H8" s="114"/>
      <c r="I8" s="26"/>
      <c r="J8" s="26"/>
      <c r="K8" s="27"/>
      <c r="L8" s="27"/>
      <c r="M8" s="27"/>
    </row>
    <row r="9" spans="1:16" ht="14.4" x14ac:dyDescent="0.3">
      <c r="A9" s="25"/>
      <c r="B9" s="25"/>
      <c r="C9" s="113"/>
      <c r="D9" s="113"/>
      <c r="E9" s="113"/>
      <c r="F9" s="29" t="s">
        <v>642</v>
      </c>
      <c r="G9" s="114" t="s">
        <v>663</v>
      </c>
      <c r="H9" s="114"/>
      <c r="I9" s="26"/>
      <c r="J9" s="26"/>
      <c r="K9" s="27"/>
      <c r="L9" s="27"/>
      <c r="M9" s="27"/>
    </row>
    <row r="10" spans="1:16" ht="14.4" x14ac:dyDescent="0.3">
      <c r="A10" s="25"/>
      <c r="B10" s="25"/>
      <c r="C10" s="115" t="s">
        <v>634</v>
      </c>
      <c r="D10" s="115"/>
      <c r="E10" s="115"/>
      <c r="F10" s="29" t="s">
        <v>635</v>
      </c>
      <c r="G10" s="116" t="s">
        <v>665</v>
      </c>
      <c r="H10" s="116"/>
      <c r="I10" s="26"/>
      <c r="J10" s="26"/>
      <c r="K10" s="27"/>
      <c r="L10" s="27"/>
      <c r="M10" s="27"/>
    </row>
    <row r="11" spans="1:16" ht="14.4" x14ac:dyDescent="0.3">
      <c r="A11" s="25"/>
      <c r="B11" s="25"/>
      <c r="C11" s="126" t="s">
        <v>637</v>
      </c>
      <c r="D11" s="126"/>
      <c r="E11" s="126"/>
      <c r="F11" s="29" t="s">
        <v>638</v>
      </c>
      <c r="G11" s="114" t="s">
        <v>664</v>
      </c>
      <c r="H11" s="114"/>
      <c r="I11" s="26"/>
      <c r="J11" s="32"/>
      <c r="K11" s="27"/>
      <c r="L11" s="27"/>
      <c r="M11" s="27"/>
    </row>
    <row r="12" spans="1:16" ht="14.4" x14ac:dyDescent="0.3">
      <c r="A12" s="25"/>
      <c r="B12" s="25"/>
      <c r="C12" s="29"/>
      <c r="D12" s="29"/>
      <c r="E12" s="29"/>
      <c r="F12" s="29"/>
      <c r="G12" s="29"/>
      <c r="H12" s="29"/>
      <c r="I12" s="26"/>
      <c r="J12" s="32"/>
      <c r="K12" s="27"/>
      <c r="L12" s="27"/>
      <c r="M12" s="27"/>
    </row>
    <row r="13" spans="1:16" ht="14.4" x14ac:dyDescent="0.3">
      <c r="A13" s="25"/>
      <c r="B13" s="127" t="s">
        <v>643</v>
      </c>
      <c r="C13" s="128"/>
      <c r="D13" s="129"/>
      <c r="E13" s="130" t="s">
        <v>668</v>
      </c>
      <c r="F13" s="131"/>
      <c r="G13" s="131"/>
      <c r="H13" s="132"/>
      <c r="I13" s="26"/>
      <c r="J13" s="32"/>
      <c r="K13" s="27"/>
      <c r="L13" s="27"/>
      <c r="M13" s="27"/>
    </row>
    <row r="14" spans="1:16" ht="14.4" x14ac:dyDescent="0.3">
      <c r="A14" s="25"/>
      <c r="B14" s="133" t="s">
        <v>644</v>
      </c>
      <c r="C14" s="134"/>
      <c r="D14" s="135"/>
      <c r="E14" s="139" t="s">
        <v>684</v>
      </c>
      <c r="F14" s="140"/>
      <c r="G14" s="140"/>
      <c r="H14" s="141"/>
      <c r="I14" s="26"/>
      <c r="J14" s="32"/>
      <c r="K14" s="27"/>
      <c r="L14" s="27"/>
      <c r="M14" s="27"/>
      <c r="O14" s="33"/>
      <c r="P14" s="33"/>
    </row>
    <row r="15" spans="1:16" ht="14.4" x14ac:dyDescent="0.3">
      <c r="A15" s="25"/>
      <c r="B15" s="136"/>
      <c r="C15" s="137"/>
      <c r="D15" s="138"/>
      <c r="E15" s="142"/>
      <c r="F15" s="143"/>
      <c r="G15" s="143"/>
      <c r="H15" s="144"/>
      <c r="I15" s="26"/>
      <c r="J15" s="32"/>
      <c r="K15" s="27"/>
      <c r="L15" s="27"/>
      <c r="M15" s="27"/>
    </row>
    <row r="16" spans="1:16" ht="14.4" x14ac:dyDescent="0.3">
      <c r="A16" s="25"/>
      <c r="B16" s="34"/>
      <c r="C16" s="34"/>
      <c r="D16" s="34"/>
      <c r="E16" s="35"/>
      <c r="F16" s="36"/>
      <c r="G16" s="25"/>
      <c r="H16" s="25"/>
      <c r="I16" s="26"/>
      <c r="J16" s="32"/>
      <c r="K16" s="27"/>
      <c r="L16" s="27"/>
      <c r="M16" s="27"/>
    </row>
    <row r="17" spans="1:13" ht="14.4" x14ac:dyDescent="0.3">
      <c r="A17" s="37"/>
      <c r="B17" s="119" t="s">
        <v>645</v>
      </c>
      <c r="C17" s="120"/>
      <c r="D17" s="120"/>
      <c r="E17" s="120"/>
      <c r="F17" s="121">
        <f>I43</f>
        <v>5857533.0199026112</v>
      </c>
      <c r="G17" s="121"/>
      <c r="H17" s="27" t="s">
        <v>646</v>
      </c>
      <c r="I17" s="26"/>
      <c r="J17" s="32"/>
      <c r="K17" s="27"/>
      <c r="L17" s="27"/>
      <c r="M17" s="27"/>
    </row>
    <row r="18" spans="1:13" ht="14.4" x14ac:dyDescent="0.3">
      <c r="A18" s="38"/>
      <c r="B18" s="122" t="s">
        <v>647</v>
      </c>
      <c r="C18" s="122"/>
      <c r="D18" s="122"/>
      <c r="E18" s="122"/>
      <c r="F18" s="123">
        <f>F43</f>
        <v>1042466.9770480482</v>
      </c>
      <c r="G18" s="123"/>
      <c r="H18" s="27" t="s">
        <v>646</v>
      </c>
      <c r="I18" s="26"/>
      <c r="J18" s="32"/>
      <c r="K18" s="27"/>
      <c r="L18" s="27"/>
      <c r="M18" s="27"/>
    </row>
    <row r="19" spans="1:13" ht="14.4" x14ac:dyDescent="0.3">
      <c r="A19" s="39"/>
      <c r="B19" s="124" t="s">
        <v>648</v>
      </c>
      <c r="C19" s="124"/>
      <c r="D19" s="124"/>
      <c r="E19" s="124"/>
      <c r="F19" s="125">
        <f>F18+F17</f>
        <v>6899999.996950659</v>
      </c>
      <c r="G19" s="125"/>
      <c r="H19" s="27" t="s">
        <v>646</v>
      </c>
      <c r="I19" s="26"/>
      <c r="J19" s="32"/>
      <c r="K19" s="27"/>
      <c r="L19" s="27"/>
      <c r="M19" s="27"/>
    </row>
    <row r="20" spans="1:13" ht="14.4" x14ac:dyDescent="0.3">
      <c r="A20" s="39"/>
      <c r="B20" s="40"/>
      <c r="C20" s="40"/>
      <c r="D20" s="40"/>
      <c r="E20" s="40"/>
      <c r="F20" s="41"/>
      <c r="G20" s="41"/>
      <c r="H20" s="42"/>
      <c r="I20" s="26"/>
      <c r="J20" s="43"/>
      <c r="K20" s="27"/>
      <c r="L20" s="27"/>
      <c r="M20" s="27"/>
    </row>
    <row r="21" spans="1:13" ht="14.4" x14ac:dyDescent="0.3">
      <c r="A21" s="39"/>
      <c r="B21" s="153"/>
      <c r="C21" s="154"/>
      <c r="D21" s="154"/>
      <c r="E21" s="155"/>
      <c r="F21" s="156" t="s">
        <v>647</v>
      </c>
      <c r="G21" s="156"/>
      <c r="H21" s="156"/>
      <c r="I21" s="157" t="s">
        <v>649</v>
      </c>
      <c r="J21" s="158"/>
      <c r="K21" s="157" t="s">
        <v>650</v>
      </c>
      <c r="L21" s="158"/>
      <c r="M21" s="159"/>
    </row>
    <row r="22" spans="1:13" ht="14.4" x14ac:dyDescent="0.3">
      <c r="A22" s="39"/>
      <c r="B22" s="145" t="s">
        <v>20</v>
      </c>
      <c r="C22" s="146"/>
      <c r="D22" s="146"/>
      <c r="E22" s="147"/>
      <c r="F22" s="148">
        <v>0</v>
      </c>
      <c r="G22" s="149"/>
      <c r="H22" s="150"/>
      <c r="I22" s="151">
        <f>rozpočet!AA7</f>
        <v>94260.12</v>
      </c>
      <c r="J22" s="152"/>
      <c r="K22" s="151">
        <v>0</v>
      </c>
      <c r="L22" s="152"/>
      <c r="M22" s="160"/>
    </row>
    <row r="23" spans="1:13" ht="14.4" hidden="1" x14ac:dyDescent="0.3">
      <c r="A23" s="39"/>
      <c r="B23" s="145" t="s">
        <v>58</v>
      </c>
      <c r="C23" s="146"/>
      <c r="D23" s="146"/>
      <c r="E23" s="147"/>
      <c r="F23" s="148"/>
      <c r="G23" s="149"/>
      <c r="H23" s="150"/>
      <c r="I23" s="151"/>
      <c r="J23" s="152"/>
      <c r="K23" s="151"/>
      <c r="L23" s="152"/>
      <c r="M23" s="44"/>
    </row>
    <row r="24" spans="1:13" ht="14.4" hidden="1" x14ac:dyDescent="0.3">
      <c r="A24" s="39"/>
      <c r="B24" s="145" t="s">
        <v>194</v>
      </c>
      <c r="C24" s="146"/>
      <c r="D24" s="146"/>
      <c r="E24" s="147"/>
      <c r="F24" s="148"/>
      <c r="G24" s="149"/>
      <c r="H24" s="150"/>
      <c r="I24" s="151"/>
      <c r="J24" s="152"/>
      <c r="K24" s="151"/>
      <c r="L24" s="152"/>
      <c r="M24" s="44"/>
    </row>
    <row r="25" spans="1:13" ht="14.4" x14ac:dyDescent="0.3">
      <c r="A25" s="39"/>
      <c r="B25" s="145" t="s">
        <v>58</v>
      </c>
      <c r="C25" s="146"/>
      <c r="D25" s="146"/>
      <c r="E25" s="147"/>
      <c r="F25" s="148">
        <f>rozpočet!Y13</f>
        <v>1042466.9770480482</v>
      </c>
      <c r="G25" s="149"/>
      <c r="H25" s="150"/>
      <c r="I25" s="151">
        <f>rozpočet!AA13</f>
        <v>2322582.7444447516</v>
      </c>
      <c r="J25" s="152"/>
      <c r="K25" s="151">
        <v>0</v>
      </c>
      <c r="L25" s="152"/>
      <c r="M25" s="44"/>
    </row>
    <row r="26" spans="1:13" ht="14.4" x14ac:dyDescent="0.3">
      <c r="A26" s="39"/>
      <c r="B26" s="145" t="s">
        <v>278</v>
      </c>
      <c r="C26" s="146"/>
      <c r="D26" s="146"/>
      <c r="E26" s="147"/>
      <c r="F26" s="148">
        <v>0</v>
      </c>
      <c r="G26" s="149"/>
      <c r="H26" s="150"/>
      <c r="I26" s="151">
        <f>rozpočet!AA62</f>
        <v>566639.91945000004</v>
      </c>
      <c r="J26" s="152"/>
      <c r="K26" s="151">
        <v>0</v>
      </c>
      <c r="L26" s="152"/>
      <c r="M26" s="44"/>
    </row>
    <row r="27" spans="1:13" ht="14.4" x14ac:dyDescent="0.3">
      <c r="A27" s="39"/>
      <c r="B27" s="145" t="s">
        <v>400</v>
      </c>
      <c r="C27" s="146"/>
      <c r="D27" s="146"/>
      <c r="E27" s="147"/>
      <c r="F27" s="148">
        <v>0</v>
      </c>
      <c r="G27" s="149"/>
      <c r="H27" s="150"/>
      <c r="I27" s="151">
        <f>rozpočet!AA92</f>
        <v>528130.38265728008</v>
      </c>
      <c r="J27" s="152"/>
      <c r="K27" s="151">
        <v>0</v>
      </c>
      <c r="L27" s="152"/>
      <c r="M27" s="44"/>
    </row>
    <row r="28" spans="1:13" ht="14.4" x14ac:dyDescent="0.3">
      <c r="A28" s="39"/>
      <c r="B28" s="145" t="s">
        <v>465</v>
      </c>
      <c r="C28" s="146"/>
      <c r="D28" s="146"/>
      <c r="E28" s="147"/>
      <c r="F28" s="148">
        <v>0</v>
      </c>
      <c r="G28" s="149"/>
      <c r="H28" s="150"/>
      <c r="I28" s="151">
        <f>rozpočet!AA143</f>
        <v>841181.73985611997</v>
      </c>
      <c r="J28" s="152"/>
      <c r="K28" s="151">
        <v>0</v>
      </c>
      <c r="L28" s="152"/>
      <c r="M28" s="44"/>
    </row>
    <row r="29" spans="1:13" ht="14.4" hidden="1" x14ac:dyDescent="0.3">
      <c r="A29" s="39"/>
      <c r="B29" s="145" t="s">
        <v>240</v>
      </c>
      <c r="C29" s="146"/>
      <c r="D29" s="146"/>
      <c r="E29" s="147"/>
      <c r="F29" s="148"/>
      <c r="G29" s="149"/>
      <c r="H29" s="150"/>
      <c r="I29" s="151"/>
      <c r="J29" s="152"/>
      <c r="K29" s="151"/>
      <c r="L29" s="152"/>
      <c r="M29" s="44"/>
    </row>
    <row r="30" spans="1:13" ht="14.4" hidden="1" x14ac:dyDescent="0.3">
      <c r="A30" s="39"/>
      <c r="B30" s="145" t="s">
        <v>260</v>
      </c>
      <c r="C30" s="146"/>
      <c r="D30" s="146"/>
      <c r="E30" s="147"/>
      <c r="F30" s="148"/>
      <c r="G30" s="149"/>
      <c r="H30" s="150"/>
      <c r="I30" s="151"/>
      <c r="J30" s="152"/>
      <c r="K30" s="151"/>
      <c r="L30" s="152"/>
      <c r="M30" s="44"/>
    </row>
    <row r="31" spans="1:13" ht="14.4" hidden="1" x14ac:dyDescent="0.3">
      <c r="A31" s="39"/>
      <c r="B31" s="145" t="s">
        <v>278</v>
      </c>
      <c r="C31" s="146"/>
      <c r="D31" s="146"/>
      <c r="E31" s="147"/>
      <c r="F31" s="148"/>
      <c r="G31" s="149"/>
      <c r="H31" s="150"/>
      <c r="I31" s="151"/>
      <c r="J31" s="152"/>
      <c r="K31" s="151"/>
      <c r="L31" s="152"/>
      <c r="M31" s="44"/>
    </row>
    <row r="32" spans="1:13" ht="14.4" hidden="1" x14ac:dyDescent="0.3">
      <c r="A32" s="39"/>
      <c r="B32" s="145" t="s">
        <v>302</v>
      </c>
      <c r="C32" s="146"/>
      <c r="D32" s="146"/>
      <c r="E32" s="147"/>
      <c r="F32" s="148"/>
      <c r="G32" s="149"/>
      <c r="H32" s="150"/>
      <c r="I32" s="151"/>
      <c r="J32" s="152"/>
      <c r="K32" s="151"/>
      <c r="L32" s="152"/>
      <c r="M32" s="44"/>
    </row>
    <row r="33" spans="1:13" ht="14.4" hidden="1" x14ac:dyDescent="0.3">
      <c r="A33" s="39"/>
      <c r="B33" s="145" t="s">
        <v>329</v>
      </c>
      <c r="C33" s="146"/>
      <c r="D33" s="146"/>
      <c r="E33" s="147"/>
      <c r="F33" s="148"/>
      <c r="G33" s="149"/>
      <c r="H33" s="150"/>
      <c r="I33" s="151"/>
      <c r="J33" s="152"/>
      <c r="K33" s="151"/>
      <c r="L33" s="152"/>
      <c r="M33" s="44"/>
    </row>
    <row r="34" spans="1:13" ht="14.4" hidden="1" x14ac:dyDescent="0.3">
      <c r="A34" s="39"/>
      <c r="B34" s="145" t="s">
        <v>365</v>
      </c>
      <c r="C34" s="146"/>
      <c r="D34" s="146"/>
      <c r="E34" s="147"/>
      <c r="F34" s="148"/>
      <c r="G34" s="149"/>
      <c r="H34" s="150"/>
      <c r="I34" s="151"/>
      <c r="J34" s="152"/>
      <c r="K34" s="151"/>
      <c r="L34" s="152"/>
      <c r="M34" s="44"/>
    </row>
    <row r="35" spans="1:13" ht="14.4" x14ac:dyDescent="0.3">
      <c r="A35" s="39"/>
      <c r="B35" s="145" t="s">
        <v>525</v>
      </c>
      <c r="C35" s="146"/>
      <c r="D35" s="146"/>
      <c r="E35" s="147"/>
      <c r="F35" s="148">
        <v>0</v>
      </c>
      <c r="G35" s="149"/>
      <c r="H35" s="150"/>
      <c r="I35" s="151">
        <f>rozpočet!AA210</f>
        <v>1004482.6516569001</v>
      </c>
      <c r="J35" s="152"/>
      <c r="K35" s="151">
        <v>0</v>
      </c>
      <c r="L35" s="152"/>
      <c r="M35" s="44"/>
    </row>
    <row r="36" spans="1:13" ht="14.4" x14ac:dyDescent="0.3">
      <c r="A36" s="39"/>
      <c r="B36" s="145" t="s">
        <v>572</v>
      </c>
      <c r="C36" s="146"/>
      <c r="D36" s="146"/>
      <c r="E36" s="147"/>
      <c r="F36" s="148">
        <v>0</v>
      </c>
      <c r="G36" s="149"/>
      <c r="H36" s="150"/>
      <c r="I36" s="151">
        <f>rozpočet!AA271</f>
        <v>312328.94088396005</v>
      </c>
      <c r="J36" s="152"/>
      <c r="K36" s="151">
        <v>0</v>
      </c>
      <c r="L36" s="152"/>
      <c r="M36" s="44"/>
    </row>
    <row r="37" spans="1:13" ht="14.4" x14ac:dyDescent="0.3">
      <c r="A37" s="39"/>
      <c r="B37" s="145" t="s">
        <v>587</v>
      </c>
      <c r="C37" s="146"/>
      <c r="D37" s="146"/>
      <c r="E37" s="147"/>
      <c r="F37" s="148">
        <v>0</v>
      </c>
      <c r="G37" s="149"/>
      <c r="H37" s="150"/>
      <c r="I37" s="151">
        <f>rozpočet!AA292</f>
        <v>187926.52095359997</v>
      </c>
      <c r="J37" s="152"/>
      <c r="K37" s="151">
        <v>0</v>
      </c>
      <c r="L37" s="152"/>
      <c r="M37" s="44"/>
    </row>
    <row r="38" spans="1:13" ht="14.4" x14ac:dyDescent="0.3">
      <c r="A38" s="39"/>
      <c r="B38" s="145"/>
      <c r="C38" s="146"/>
      <c r="D38" s="146"/>
      <c r="E38" s="147"/>
      <c r="F38" s="148"/>
      <c r="G38" s="149"/>
      <c r="H38" s="150"/>
      <c r="I38" s="151"/>
      <c r="J38" s="152"/>
      <c r="K38" s="151"/>
      <c r="L38" s="152"/>
      <c r="M38" s="44"/>
    </row>
    <row r="39" spans="1:13" ht="14.4" x14ac:dyDescent="0.3">
      <c r="A39" s="39"/>
      <c r="B39" s="145"/>
      <c r="C39" s="146"/>
      <c r="D39" s="146"/>
      <c r="E39" s="147"/>
      <c r="F39" s="148"/>
      <c r="G39" s="149"/>
      <c r="H39" s="150"/>
      <c r="I39" s="151"/>
      <c r="J39" s="152"/>
      <c r="K39" s="151"/>
      <c r="L39" s="152"/>
      <c r="M39" s="44"/>
    </row>
    <row r="40" spans="1:13" ht="14.4" x14ac:dyDescent="0.3">
      <c r="A40" s="39"/>
      <c r="B40" s="145"/>
      <c r="C40" s="146"/>
      <c r="D40" s="146"/>
      <c r="E40" s="147"/>
      <c r="F40" s="148"/>
      <c r="G40" s="149"/>
      <c r="H40" s="150"/>
      <c r="I40" s="151"/>
      <c r="J40" s="152"/>
      <c r="K40" s="151"/>
      <c r="L40" s="152"/>
      <c r="M40" s="44"/>
    </row>
    <row r="41" spans="1:13" ht="14.4" x14ac:dyDescent="0.3">
      <c r="A41" s="39"/>
      <c r="B41" s="145"/>
      <c r="C41" s="146"/>
      <c r="D41" s="146"/>
      <c r="E41" s="147"/>
      <c r="F41" s="148"/>
      <c r="G41" s="149"/>
      <c r="H41" s="150"/>
      <c r="I41" s="151"/>
      <c r="J41" s="152"/>
      <c r="K41" s="151"/>
      <c r="L41" s="152"/>
      <c r="M41" s="44"/>
    </row>
    <row r="42" spans="1:13" ht="14.4" hidden="1" x14ac:dyDescent="0.3">
      <c r="A42" s="39"/>
      <c r="B42" s="153" t="s">
        <v>614</v>
      </c>
      <c r="C42" s="154"/>
      <c r="D42" s="154"/>
      <c r="E42" s="155"/>
      <c r="F42" s="148">
        <v>0</v>
      </c>
      <c r="G42" s="149"/>
      <c r="H42" s="150"/>
      <c r="I42" s="151">
        <v>0</v>
      </c>
      <c r="J42" s="152"/>
      <c r="K42" s="151">
        <v>0</v>
      </c>
      <c r="L42" s="152"/>
      <c r="M42" s="44"/>
    </row>
    <row r="43" spans="1:13" ht="14.4" x14ac:dyDescent="0.3">
      <c r="A43" s="39"/>
      <c r="B43" s="161" t="s">
        <v>651</v>
      </c>
      <c r="C43" s="162"/>
      <c r="D43" s="162"/>
      <c r="E43" s="163"/>
      <c r="F43" s="164">
        <f>SUM(F22:H42)</f>
        <v>1042466.9770480482</v>
      </c>
      <c r="G43" s="165"/>
      <c r="H43" s="166"/>
      <c r="I43" s="167">
        <f>SUM(I22:J42)</f>
        <v>5857533.0199026112</v>
      </c>
      <c r="J43" s="168"/>
      <c r="K43" s="167">
        <f>SUM(K22:M37)</f>
        <v>0</v>
      </c>
      <c r="L43" s="168"/>
      <c r="M43" s="169"/>
    </row>
    <row r="44" spans="1:13" ht="14.4" x14ac:dyDescent="0.3">
      <c r="A44" s="39"/>
      <c r="B44" s="170"/>
      <c r="C44" s="171"/>
      <c r="D44" s="171"/>
      <c r="E44" s="171"/>
      <c r="F44" s="45"/>
      <c r="G44" s="45"/>
      <c r="H44" s="27"/>
      <c r="I44" s="26"/>
      <c r="J44" s="26"/>
      <c r="K44" s="27"/>
      <c r="L44" s="27"/>
      <c r="M44" s="27"/>
    </row>
    <row r="45" spans="1:13" ht="14.4" x14ac:dyDescent="0.3">
      <c r="A45" s="25"/>
      <c r="B45" s="172" t="s">
        <v>652</v>
      </c>
      <c r="C45" s="172"/>
      <c r="D45" s="172"/>
      <c r="E45" s="172"/>
      <c r="F45" s="173">
        <f>rozpočet!H6</f>
        <v>6899999.9969506599</v>
      </c>
      <c r="G45" s="173"/>
      <c r="H45" s="27" t="s">
        <v>646</v>
      </c>
      <c r="I45" s="26"/>
      <c r="J45" s="26"/>
      <c r="K45" s="27"/>
      <c r="L45" s="27"/>
      <c r="M45" s="27"/>
    </row>
    <row r="46" spans="1:13" ht="14.4" x14ac:dyDescent="0.3">
      <c r="A46" s="25"/>
      <c r="B46" s="176" t="s">
        <v>653</v>
      </c>
      <c r="C46" s="176"/>
      <c r="D46" s="176"/>
      <c r="E46" s="176"/>
      <c r="F46" s="177">
        <f>K43</f>
        <v>0</v>
      </c>
      <c r="G46" s="177"/>
      <c r="H46" s="27" t="s">
        <v>646</v>
      </c>
      <c r="I46" s="26"/>
      <c r="J46" s="26"/>
      <c r="K46" s="27"/>
      <c r="L46" s="27"/>
      <c r="M46" s="27"/>
    </row>
    <row r="47" spans="1:13" ht="14.4" x14ac:dyDescent="0.3">
      <c r="A47" s="25"/>
      <c r="B47" s="46" t="s">
        <v>654</v>
      </c>
      <c r="C47" s="47"/>
      <c r="D47" s="47"/>
      <c r="E47" s="47"/>
      <c r="F47" s="48"/>
      <c r="G47" s="48"/>
      <c r="H47" s="49"/>
      <c r="I47" s="26"/>
      <c r="J47" s="26"/>
      <c r="K47" s="27"/>
      <c r="L47" s="27"/>
      <c r="M47" s="27"/>
    </row>
    <row r="48" spans="1:13" ht="14.4" x14ac:dyDescent="0.3">
      <c r="A48" s="25"/>
      <c r="B48" s="50"/>
      <c r="C48" s="50"/>
      <c r="D48" s="50"/>
      <c r="E48" s="50"/>
      <c r="F48" s="51"/>
      <c r="G48" s="52"/>
      <c r="H48" s="53"/>
      <c r="I48" s="26"/>
      <c r="J48" s="26"/>
      <c r="K48" s="27"/>
      <c r="L48" s="27"/>
      <c r="M48" s="27"/>
    </row>
    <row r="49" spans="1:13" ht="14.4" x14ac:dyDescent="0.3">
      <c r="A49" s="26" t="s">
        <v>655</v>
      </c>
      <c r="B49" s="26"/>
      <c r="C49" s="27"/>
      <c r="D49" s="178" t="s">
        <v>687</v>
      </c>
      <c r="E49" s="178"/>
      <c r="F49" s="178"/>
      <c r="G49" s="178"/>
      <c r="H49" s="178"/>
      <c r="I49" s="26"/>
      <c r="J49" s="26"/>
      <c r="K49" s="27"/>
      <c r="L49" s="27"/>
      <c r="M49" s="27"/>
    </row>
    <row r="50" spans="1:13" ht="14.4" x14ac:dyDescent="0.3">
      <c r="A50" s="25"/>
      <c r="B50" s="50"/>
      <c r="C50" s="54"/>
      <c r="D50" s="54"/>
      <c r="E50" s="54"/>
      <c r="F50" s="54"/>
      <c r="G50" s="54"/>
      <c r="H50" s="54"/>
      <c r="I50" s="26"/>
      <c r="J50" s="26"/>
      <c r="K50" s="27"/>
      <c r="L50" s="27"/>
      <c r="M50" s="27"/>
    </row>
    <row r="51" spans="1:13" ht="14.4" x14ac:dyDescent="0.3">
      <c r="A51" s="55" t="s">
        <v>656</v>
      </c>
      <c r="B51" s="50"/>
      <c r="C51" s="50"/>
      <c r="D51" s="50"/>
      <c r="E51" s="50"/>
      <c r="F51" s="56"/>
      <c r="G51" s="56"/>
      <c r="H51" s="53"/>
      <c r="I51" s="26"/>
      <c r="J51" s="26"/>
      <c r="K51" s="27"/>
      <c r="L51" s="27"/>
      <c r="M51" s="27"/>
    </row>
    <row r="52" spans="1:13" ht="15.6" x14ac:dyDescent="0.3">
      <c r="A52" s="25"/>
      <c r="B52" s="57"/>
      <c r="C52" s="25"/>
      <c r="D52" s="53"/>
      <c r="E52" s="53"/>
      <c r="F52" s="58"/>
      <c r="G52" s="59"/>
      <c r="H52" s="53"/>
      <c r="I52" s="26"/>
      <c r="J52" s="26"/>
      <c r="K52" s="27"/>
      <c r="L52" s="27"/>
      <c r="M52" s="27"/>
    </row>
    <row r="53" spans="1:13" ht="14.4" x14ac:dyDescent="0.3">
      <c r="A53" s="60"/>
      <c r="B53" s="174"/>
      <c r="C53" s="174"/>
      <c r="D53" s="61"/>
      <c r="E53" s="62"/>
      <c r="F53" s="63"/>
      <c r="G53" s="56"/>
      <c r="H53" s="53"/>
      <c r="I53" s="26"/>
      <c r="J53" s="26"/>
      <c r="K53" s="27"/>
      <c r="L53" s="27"/>
      <c r="M53" s="27"/>
    </row>
    <row r="54" spans="1:13" ht="14.4" x14ac:dyDescent="0.3">
      <c r="A54" s="60" t="s">
        <v>657</v>
      </c>
      <c r="B54" s="174" t="s">
        <v>666</v>
      </c>
      <c r="C54" s="174"/>
      <c r="D54" s="61" t="s">
        <v>658</v>
      </c>
      <c r="E54" s="64"/>
      <c r="F54" s="60" t="s">
        <v>659</v>
      </c>
      <c r="G54" s="65"/>
      <c r="H54" s="25"/>
      <c r="I54" s="26"/>
      <c r="J54" s="26"/>
      <c r="K54" s="27"/>
      <c r="L54" s="27"/>
      <c r="M54" s="27"/>
    </row>
    <row r="55" spans="1:13" ht="14.4" x14ac:dyDescent="0.3">
      <c r="A55" s="60"/>
      <c r="B55" s="66"/>
      <c r="C55" s="61"/>
      <c r="D55" s="67"/>
      <c r="E55" s="60"/>
      <c r="F55" s="60"/>
      <c r="G55" s="68"/>
      <c r="H55" s="25"/>
      <c r="I55" s="26"/>
      <c r="J55" s="26"/>
      <c r="K55" s="27"/>
      <c r="L55" s="27"/>
      <c r="M55" s="27"/>
    </row>
    <row r="56" spans="1:13" ht="14.4" x14ac:dyDescent="0.3">
      <c r="A56" s="60"/>
      <c r="B56" s="66"/>
      <c r="C56" s="61"/>
      <c r="D56" s="67"/>
      <c r="E56" s="60"/>
      <c r="F56" s="60"/>
      <c r="G56" s="68"/>
      <c r="H56" s="25"/>
      <c r="I56" s="26"/>
      <c r="J56" s="26"/>
      <c r="K56" s="27"/>
      <c r="L56" s="27"/>
      <c r="M56" s="27"/>
    </row>
    <row r="57" spans="1:13" ht="14.4" x14ac:dyDescent="0.3">
      <c r="A57" s="60"/>
      <c r="B57" s="66"/>
      <c r="C57" s="61"/>
      <c r="D57" s="67"/>
      <c r="E57" s="60"/>
      <c r="F57" s="60"/>
      <c r="G57" s="68"/>
      <c r="H57" s="25"/>
      <c r="I57" s="26"/>
      <c r="J57" s="26"/>
      <c r="K57" s="27"/>
      <c r="L57" s="27"/>
      <c r="M57" s="27"/>
    </row>
    <row r="58" spans="1:13" ht="14.4" x14ac:dyDescent="0.3">
      <c r="A58" s="25"/>
      <c r="B58" s="25"/>
      <c r="C58" s="36"/>
      <c r="D58" s="25"/>
      <c r="E58" s="25"/>
      <c r="F58" s="25"/>
      <c r="G58" s="25"/>
      <c r="H58" s="25"/>
      <c r="I58" s="26"/>
      <c r="J58" s="26"/>
      <c r="K58" s="27"/>
      <c r="L58" s="27"/>
      <c r="M58" s="27"/>
    </row>
    <row r="59" spans="1:13" ht="14.4" x14ac:dyDescent="0.3">
      <c r="A59" s="25"/>
      <c r="B59" s="25"/>
      <c r="C59" s="36"/>
      <c r="D59" s="25"/>
      <c r="E59" s="25"/>
      <c r="F59" s="175" t="s">
        <v>660</v>
      </c>
      <c r="G59" s="175"/>
      <c r="H59" s="25"/>
      <c r="I59" s="26"/>
      <c r="J59" s="26"/>
      <c r="K59" s="27"/>
      <c r="L59" s="27"/>
      <c r="M59" s="27"/>
    </row>
    <row r="60" spans="1:13" ht="14.4" x14ac:dyDescent="0.3">
      <c r="A60" s="60"/>
      <c r="B60" s="174"/>
      <c r="C60" s="174"/>
      <c r="D60" s="61"/>
      <c r="E60" s="64"/>
      <c r="F60" s="60"/>
      <c r="G60" s="65"/>
      <c r="H60" s="69"/>
      <c r="I60" s="26"/>
      <c r="J60" s="26"/>
      <c r="K60" s="27"/>
      <c r="L60" s="27"/>
      <c r="M60" s="27"/>
    </row>
    <row r="61" spans="1:13" ht="14.4" x14ac:dyDescent="0.3">
      <c r="A61" s="60" t="s">
        <v>657</v>
      </c>
      <c r="B61" s="174" t="str">
        <f>B54</f>
        <v>Lovosicích</v>
      </c>
      <c r="C61" s="174"/>
      <c r="D61" s="61" t="s">
        <v>658</v>
      </c>
      <c r="E61" s="64"/>
      <c r="F61" s="60" t="s">
        <v>667</v>
      </c>
      <c r="G61" s="26"/>
      <c r="H61" s="26"/>
      <c r="I61" s="26"/>
      <c r="J61" s="26"/>
      <c r="K61" s="27"/>
      <c r="L61" s="27"/>
      <c r="M61" s="27"/>
    </row>
    <row r="62" spans="1:13" ht="14.4" x14ac:dyDescent="0.3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7"/>
      <c r="L62" s="27"/>
      <c r="M62" s="27"/>
    </row>
    <row r="63" spans="1:13" ht="14.4" x14ac:dyDescent="0.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7"/>
      <c r="L63" s="27"/>
      <c r="M63" s="27"/>
    </row>
    <row r="64" spans="1:13" ht="14.4" x14ac:dyDescent="0.3">
      <c r="A64" s="26"/>
      <c r="B64" s="26"/>
      <c r="C64" s="26"/>
      <c r="D64" s="26"/>
      <c r="E64" s="26"/>
      <c r="F64" s="25"/>
      <c r="G64" s="25"/>
      <c r="H64" s="26"/>
      <c r="I64" s="26"/>
      <c r="J64" s="26"/>
      <c r="K64" s="27"/>
      <c r="L64" s="27"/>
      <c r="M64" s="27"/>
    </row>
    <row r="65" spans="1:13" ht="14.4" x14ac:dyDescent="0.3">
      <c r="A65" s="26"/>
      <c r="B65" s="26"/>
      <c r="C65" s="26"/>
      <c r="D65" s="26"/>
      <c r="E65" s="26"/>
      <c r="F65" s="175" t="s">
        <v>660</v>
      </c>
      <c r="G65" s="175"/>
      <c r="H65" s="26"/>
      <c r="I65" s="26"/>
      <c r="J65" s="26"/>
      <c r="K65" s="27"/>
      <c r="L65" s="27"/>
      <c r="M65" s="27"/>
    </row>
    <row r="66" spans="1:13" ht="14.4" x14ac:dyDescent="0.3">
      <c r="A66" s="70"/>
      <c r="B66" s="70"/>
      <c r="C66" s="70"/>
      <c r="D66" s="70"/>
      <c r="E66" s="70"/>
      <c r="F66" s="70"/>
      <c r="G66" s="70"/>
      <c r="H66" s="70"/>
      <c r="I66" s="70"/>
      <c r="J66" s="70"/>
    </row>
  </sheetData>
  <mergeCells count="129">
    <mergeCell ref="B60:C60"/>
    <mergeCell ref="B61:C61"/>
    <mergeCell ref="F65:G65"/>
    <mergeCell ref="B46:E46"/>
    <mergeCell ref="F46:G46"/>
    <mergeCell ref="D49:H49"/>
    <mergeCell ref="B53:C53"/>
    <mergeCell ref="B54:C54"/>
    <mergeCell ref="F59:G59"/>
    <mergeCell ref="B43:E43"/>
    <mergeCell ref="F43:H43"/>
    <mergeCell ref="I43:J43"/>
    <mergeCell ref="K43:M43"/>
    <mergeCell ref="B44:E44"/>
    <mergeCell ref="B45:E45"/>
    <mergeCell ref="F45:G45"/>
    <mergeCell ref="B41:E41"/>
    <mergeCell ref="F41:H41"/>
    <mergeCell ref="I41:J41"/>
    <mergeCell ref="K41:L41"/>
    <mergeCell ref="B42:E42"/>
    <mergeCell ref="F42:H42"/>
    <mergeCell ref="I42:J42"/>
    <mergeCell ref="K42:L42"/>
    <mergeCell ref="B39:E39"/>
    <mergeCell ref="F39:H39"/>
    <mergeCell ref="I39:J39"/>
    <mergeCell ref="K39:L39"/>
    <mergeCell ref="B40:E40"/>
    <mergeCell ref="F40:H40"/>
    <mergeCell ref="I40:J40"/>
    <mergeCell ref="K40:L40"/>
    <mergeCell ref="B37:E37"/>
    <mergeCell ref="F37:H37"/>
    <mergeCell ref="I37:J37"/>
    <mergeCell ref="K37:L37"/>
    <mergeCell ref="B38:E38"/>
    <mergeCell ref="F38:H38"/>
    <mergeCell ref="I38:J38"/>
    <mergeCell ref="K38:L38"/>
    <mergeCell ref="B35:E35"/>
    <mergeCell ref="F35:H35"/>
    <mergeCell ref="I35:J35"/>
    <mergeCell ref="K35:L35"/>
    <mergeCell ref="B36:E36"/>
    <mergeCell ref="F36:H36"/>
    <mergeCell ref="I36:J36"/>
    <mergeCell ref="K36:L36"/>
    <mergeCell ref="B33:E33"/>
    <mergeCell ref="F33:H33"/>
    <mergeCell ref="I33:J33"/>
    <mergeCell ref="K33:L33"/>
    <mergeCell ref="B34:E34"/>
    <mergeCell ref="F34:H34"/>
    <mergeCell ref="I34:J34"/>
    <mergeCell ref="K34:L34"/>
    <mergeCell ref="B31:E31"/>
    <mergeCell ref="F31:H31"/>
    <mergeCell ref="I31:J31"/>
    <mergeCell ref="K31:L31"/>
    <mergeCell ref="B32:E32"/>
    <mergeCell ref="F32:H32"/>
    <mergeCell ref="I32:J32"/>
    <mergeCell ref="K32:L32"/>
    <mergeCell ref="B29:E29"/>
    <mergeCell ref="F29:H29"/>
    <mergeCell ref="I29:J29"/>
    <mergeCell ref="K29:L29"/>
    <mergeCell ref="B30:E30"/>
    <mergeCell ref="F30:H30"/>
    <mergeCell ref="I30:J30"/>
    <mergeCell ref="K30:L30"/>
    <mergeCell ref="B27:E27"/>
    <mergeCell ref="F27:H27"/>
    <mergeCell ref="I27:J27"/>
    <mergeCell ref="K27:L27"/>
    <mergeCell ref="B28:E28"/>
    <mergeCell ref="F28:H28"/>
    <mergeCell ref="I28:J28"/>
    <mergeCell ref="K28:L28"/>
    <mergeCell ref="B25:E25"/>
    <mergeCell ref="F25:H25"/>
    <mergeCell ref="I25:J25"/>
    <mergeCell ref="K25:L25"/>
    <mergeCell ref="B26:E26"/>
    <mergeCell ref="F26:H26"/>
    <mergeCell ref="I26:J26"/>
    <mergeCell ref="K26:L26"/>
    <mergeCell ref="B23:E23"/>
    <mergeCell ref="F23:H23"/>
    <mergeCell ref="I23:J23"/>
    <mergeCell ref="K23:L23"/>
    <mergeCell ref="B24:E24"/>
    <mergeCell ref="F24:H24"/>
    <mergeCell ref="I24:J24"/>
    <mergeCell ref="K24:L24"/>
    <mergeCell ref="B21:E21"/>
    <mergeCell ref="F21:H21"/>
    <mergeCell ref="I21:J21"/>
    <mergeCell ref="K21:M21"/>
    <mergeCell ref="B22:E22"/>
    <mergeCell ref="F22:H22"/>
    <mergeCell ref="I22:J22"/>
    <mergeCell ref="K22:M22"/>
    <mergeCell ref="B17:E17"/>
    <mergeCell ref="F17:G17"/>
    <mergeCell ref="B18:E18"/>
    <mergeCell ref="F18:G18"/>
    <mergeCell ref="B19:E19"/>
    <mergeCell ref="F19:G19"/>
    <mergeCell ref="C11:E11"/>
    <mergeCell ref="G11:H11"/>
    <mergeCell ref="B13:D13"/>
    <mergeCell ref="E13:H13"/>
    <mergeCell ref="B14:D15"/>
    <mergeCell ref="E14:H15"/>
    <mergeCell ref="C6:E6"/>
    <mergeCell ref="G6:H6"/>
    <mergeCell ref="C8:E9"/>
    <mergeCell ref="G8:H8"/>
    <mergeCell ref="G9:H9"/>
    <mergeCell ref="C10:E10"/>
    <mergeCell ref="G10:H10"/>
    <mergeCell ref="B1:H1"/>
    <mergeCell ref="C3:E4"/>
    <mergeCell ref="G3:H3"/>
    <mergeCell ref="G4:H4"/>
    <mergeCell ref="C5:E5"/>
    <mergeCell ref="G5:H5"/>
  </mergeCells>
  <conditionalFormatting sqref="B61">
    <cfRule type="containsText" dxfId="23" priority="1" operator="containsText" text="Město">
      <formula>NOT(ISERROR(SEARCH("Město",B61)))</formula>
    </cfRule>
  </conditionalFormatting>
  <conditionalFormatting sqref="C8:E9">
    <cfRule type="containsText" dxfId="22" priority="21" operator="containsText" text="název firmy">
      <formula>NOT(ISERROR(SEARCH("název firmy",C8)))</formula>
    </cfRule>
  </conditionalFormatting>
  <conditionalFormatting sqref="C10:E10">
    <cfRule type="containsText" dxfId="21" priority="19" operator="containsText" text="ulice">
      <formula>NOT(ISERROR(SEARCH("ulice",C10)))</formula>
    </cfRule>
    <cfRule type="containsText" dxfId="20" priority="20" operator="containsText" text="ulice">
      <formula>NOT(ISERROR(SEARCH("ulice",C10)))</formula>
    </cfRule>
  </conditionalFormatting>
  <conditionalFormatting sqref="C11">
    <cfRule type="containsText" dxfId="19" priority="18" operator="containsText" text="PSČ">
      <formula>NOT(ISERROR(SEARCH("PSČ",C11)))</formula>
    </cfRule>
  </conditionalFormatting>
  <conditionalFormatting sqref="B53 B55:B57">
    <cfRule type="containsText" dxfId="18" priority="17" operator="containsText" text="Město">
      <formula>NOT(ISERROR(SEARCH("Město",B53)))</formula>
    </cfRule>
  </conditionalFormatting>
  <conditionalFormatting sqref="E14 G8 G11">
    <cfRule type="containsText" dxfId="17" priority="16" operator="containsText" text="vyplň">
      <formula>NOT(ISERROR(SEARCH("vyplň",E8)))</formula>
    </cfRule>
  </conditionalFormatting>
  <conditionalFormatting sqref="D53:E53 C55:D57">
    <cfRule type="containsText" dxfId="16" priority="15" operator="containsText" text="Datum">
      <formula>NOT(ISERROR(SEARCH("Datum",C53)))</formula>
    </cfRule>
  </conditionalFormatting>
  <conditionalFormatting sqref="G54:G57">
    <cfRule type="containsText" dxfId="15" priority="14" operator="containsText" text="jméno">
      <formula>NOT(ISERROR(SEARCH("jméno",G54)))</formula>
    </cfRule>
  </conditionalFormatting>
  <conditionalFormatting sqref="A18:A44">
    <cfRule type="cellIs" dxfId="14" priority="13" operator="equal">
      <formula>0</formula>
    </cfRule>
  </conditionalFormatting>
  <conditionalFormatting sqref="D49">
    <cfRule type="containsText" dxfId="13" priority="10" operator="containsText" text="např: ">
      <formula>NOT(ISERROR(SEARCH("např: ",D49)))</formula>
    </cfRule>
    <cfRule type="containsText" dxfId="12" priority="11" operator="containsText" text="např: ">
      <formula>NOT(ISERROR(SEARCH("např: ",D49)))</formula>
    </cfRule>
    <cfRule type="containsText" dxfId="11" priority="12" operator="containsText" text="např.:">
      <formula>NOT(ISERROR(SEARCH("např.:",D49)))</formula>
    </cfRule>
  </conditionalFormatting>
  <conditionalFormatting sqref="B54">
    <cfRule type="containsText" dxfId="10" priority="9" operator="containsText" text="Město">
      <formula>NOT(ISERROR(SEARCH("Město",B54)))</formula>
    </cfRule>
  </conditionalFormatting>
  <conditionalFormatting sqref="D54:E54">
    <cfRule type="containsText" dxfId="9" priority="8" operator="containsText" text="Datum">
      <formula>NOT(ISERROR(SEARCH("Datum",D54)))</formula>
    </cfRule>
  </conditionalFormatting>
  <conditionalFormatting sqref="B60">
    <cfRule type="containsText" dxfId="8" priority="7" operator="containsText" text="Město">
      <formula>NOT(ISERROR(SEARCH("Město",B60)))</formula>
    </cfRule>
  </conditionalFormatting>
  <conditionalFormatting sqref="D60">
    <cfRule type="containsText" dxfId="7" priority="6" operator="containsText" text="Datum">
      <formula>NOT(ISERROR(SEARCH("Datum",D60)))</formula>
    </cfRule>
  </conditionalFormatting>
  <conditionalFormatting sqref="G9:G10">
    <cfRule type="containsText" dxfId="6" priority="5" operator="containsText" text="vyplň">
      <formula>NOT(ISERROR(SEARCH("vyplň",G9)))</formula>
    </cfRule>
  </conditionalFormatting>
  <conditionalFormatting sqref="E60">
    <cfRule type="containsText" dxfId="5" priority="4" operator="containsText" text="Datum">
      <formula>NOT(ISERROR(SEARCH("Datum",E60)))</formula>
    </cfRule>
  </conditionalFormatting>
  <conditionalFormatting sqref="E61">
    <cfRule type="containsText" dxfId="4" priority="3" operator="containsText" text="Datum">
      <formula>NOT(ISERROR(SEARCH("Datum",E61)))</formula>
    </cfRule>
  </conditionalFormatting>
  <conditionalFormatting sqref="D61">
    <cfRule type="containsText" dxfId="3" priority="2" operator="containsText" text="Datum">
      <formula>NOT(ISERROR(SEARCH("Datum",D61)))</formula>
    </cfRule>
  </conditionalFormatting>
  <pageMargins left="0.7" right="0.7" top="0.78740157499999996" bottom="0.78740157499999996" header="0.3" footer="0.3"/>
  <pageSetup paperSize="9" scale="7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fitToPage="1"/>
  </sheetPr>
  <dimension ref="A1:AE314"/>
  <sheetViews>
    <sheetView zoomScaleNormal="100" workbookViewId="0">
      <selection activeCell="AF55" sqref="AF55"/>
    </sheetView>
  </sheetViews>
  <sheetFormatPr defaultColWidth="9.109375" defaultRowHeight="12.75" customHeight="1" x14ac:dyDescent="0.25"/>
  <cols>
    <col min="1" max="1" width="6.6640625" style="75" customWidth="1"/>
    <col min="2" max="2" width="15.6640625" style="75" customWidth="1"/>
    <col min="3" max="3" width="18.6640625" style="75" customWidth="1"/>
    <col min="4" max="4" width="75.6640625" style="75" customWidth="1"/>
    <col min="5" max="5" width="9.6640625" style="75" customWidth="1"/>
    <col min="6" max="6" width="12.6640625" style="75" customWidth="1"/>
    <col min="7" max="7" width="14.6640625" style="75" customWidth="1"/>
    <col min="8" max="8" width="18.6640625" style="75" bestFit="1" customWidth="1"/>
    <col min="9" max="9" width="2.6640625" style="75" hidden="1" customWidth="1"/>
    <col min="10" max="10" width="10.33203125" style="75" hidden="1" customWidth="1"/>
    <col min="11" max="11" width="17.6640625" style="75" hidden="1" customWidth="1"/>
    <col min="12" max="12" width="0" style="75" hidden="1" customWidth="1"/>
    <col min="13" max="13" width="18.88671875" style="75" hidden="1" customWidth="1"/>
    <col min="14" max="14" width="10.6640625" style="75" hidden="1" customWidth="1"/>
    <col min="15" max="15" width="18.88671875" style="75" hidden="1" customWidth="1"/>
    <col min="16" max="16" width="2.6640625" style="75" hidden="1" customWidth="1"/>
    <col min="17" max="17" width="10.6640625" style="75" hidden="1" customWidth="1"/>
    <col min="18" max="18" width="17.6640625" style="75" hidden="1" customWidth="1"/>
    <col min="19" max="19" width="10.6640625" style="75" hidden="1" customWidth="1"/>
    <col min="20" max="20" width="18.88671875" style="75" hidden="1" customWidth="1"/>
    <col min="21" max="21" width="10.6640625" style="75" hidden="1" customWidth="1"/>
    <col min="22" max="22" width="18.88671875" style="75" hidden="1" customWidth="1"/>
    <col min="23" max="23" width="2.6640625" style="75" customWidth="1"/>
    <col min="24" max="24" width="10.6640625" style="75" bestFit="1" customWidth="1"/>
    <col min="25" max="25" width="17.6640625" style="75" bestFit="1" customWidth="1"/>
    <col min="26" max="26" width="10.6640625" style="75" bestFit="1" customWidth="1"/>
    <col min="27" max="27" width="18.88671875" style="75" bestFit="1" customWidth="1"/>
    <col min="28" max="28" width="10.6640625" style="75" bestFit="1" customWidth="1"/>
    <col min="29" max="29" width="18.88671875" style="75" bestFit="1" customWidth="1"/>
    <col min="30" max="16384" width="9.109375" style="75"/>
  </cols>
  <sheetData>
    <row r="1" spans="1:29" ht="12.75" customHeight="1" x14ac:dyDescent="0.25">
      <c r="A1" s="74" t="s">
        <v>13</v>
      </c>
      <c r="J1" s="98"/>
      <c r="K1" s="14"/>
      <c r="L1" s="98"/>
      <c r="M1" s="14"/>
      <c r="N1"/>
      <c r="O1" s="14"/>
      <c r="Q1" s="98"/>
      <c r="R1" s="14"/>
      <c r="S1" s="98"/>
      <c r="T1" s="14"/>
      <c r="U1"/>
      <c r="V1" s="14"/>
      <c r="X1" s="98"/>
      <c r="Y1" s="14"/>
      <c r="Z1" s="98"/>
      <c r="AA1" s="14"/>
      <c r="AB1"/>
      <c r="AC1" s="14"/>
    </row>
    <row r="2" spans="1:29" ht="12.75" customHeight="1" x14ac:dyDescent="0.25">
      <c r="C2" s="74"/>
      <c r="D2" s="74"/>
      <c r="E2" s="74"/>
      <c r="J2" s="98"/>
      <c r="K2" s="14"/>
      <c r="L2" s="98"/>
      <c r="M2" s="14"/>
      <c r="N2"/>
      <c r="O2" s="14"/>
      <c r="Q2" s="98"/>
      <c r="R2" s="14"/>
      <c r="S2" s="98"/>
      <c r="T2" s="14"/>
      <c r="U2"/>
      <c r="V2" s="14"/>
      <c r="X2" s="98"/>
      <c r="Y2" s="14"/>
      <c r="Z2" s="98"/>
      <c r="AA2" s="14"/>
      <c r="AB2"/>
      <c r="AC2" s="14"/>
    </row>
    <row r="3" spans="1:29" ht="12.75" customHeight="1" x14ac:dyDescent="0.25">
      <c r="A3" s="179" t="s">
        <v>22</v>
      </c>
      <c r="B3" s="179" t="s">
        <v>24</v>
      </c>
      <c r="C3" s="179" t="s">
        <v>25</v>
      </c>
      <c r="D3" s="179" t="s">
        <v>26</v>
      </c>
      <c r="E3" s="179" t="s">
        <v>27</v>
      </c>
      <c r="F3" s="179" t="s">
        <v>28</v>
      </c>
      <c r="G3" s="179" t="s">
        <v>29</v>
      </c>
      <c r="H3" s="179"/>
      <c r="J3" s="180" t="s">
        <v>680</v>
      </c>
      <c r="K3" s="181"/>
      <c r="L3" s="181"/>
      <c r="M3" s="181"/>
      <c r="N3" s="181"/>
      <c r="O3" s="181"/>
      <c r="Q3" s="180" t="s">
        <v>680</v>
      </c>
      <c r="R3" s="181"/>
      <c r="S3" s="181"/>
      <c r="T3" s="181"/>
      <c r="U3" s="181"/>
      <c r="V3" s="181"/>
      <c r="X3" s="180" t="s">
        <v>680</v>
      </c>
      <c r="Y3" s="181"/>
      <c r="Z3" s="181"/>
      <c r="AA3" s="181"/>
      <c r="AB3" s="181"/>
      <c r="AC3" s="181"/>
    </row>
    <row r="4" spans="1:29" ht="13.8" x14ac:dyDescent="0.25">
      <c r="A4" s="179"/>
      <c r="B4" s="179"/>
      <c r="C4" s="179"/>
      <c r="D4" s="179"/>
      <c r="E4" s="179"/>
      <c r="F4" s="179"/>
      <c r="G4" s="76" t="s">
        <v>30</v>
      </c>
      <c r="H4" s="76" t="s">
        <v>31</v>
      </c>
      <c r="J4" s="180" t="s">
        <v>683</v>
      </c>
      <c r="K4" s="181"/>
      <c r="L4" s="180" t="s">
        <v>626</v>
      </c>
      <c r="M4" s="181"/>
      <c r="N4" s="182" t="s">
        <v>627</v>
      </c>
      <c r="O4" s="110"/>
      <c r="Q4" s="180" t="s">
        <v>685</v>
      </c>
      <c r="R4" s="181"/>
      <c r="S4" s="180" t="s">
        <v>626</v>
      </c>
      <c r="T4" s="181"/>
      <c r="U4" s="182" t="s">
        <v>627</v>
      </c>
      <c r="V4" s="110"/>
      <c r="X4" s="180" t="s">
        <v>686</v>
      </c>
      <c r="Y4" s="181"/>
      <c r="Z4" s="180" t="s">
        <v>626</v>
      </c>
      <c r="AA4" s="181"/>
      <c r="AB4" s="182" t="s">
        <v>627</v>
      </c>
      <c r="AC4" s="110"/>
    </row>
    <row r="5" spans="1:29" ht="13.8" x14ac:dyDescent="0.25">
      <c r="A5" s="76" t="s">
        <v>23</v>
      </c>
      <c r="B5" s="76" t="s">
        <v>33</v>
      </c>
      <c r="C5" s="76" t="s">
        <v>34</v>
      </c>
      <c r="D5" s="76" t="s">
        <v>35</v>
      </c>
      <c r="E5" s="76" t="s">
        <v>36</v>
      </c>
      <c r="F5" s="76" t="s">
        <v>37</v>
      </c>
      <c r="G5" s="76" t="s">
        <v>38</v>
      </c>
      <c r="H5" s="76" t="s">
        <v>39</v>
      </c>
      <c r="J5" s="99" t="s">
        <v>681</v>
      </c>
      <c r="K5" s="100" t="s">
        <v>682</v>
      </c>
      <c r="L5" s="99" t="s">
        <v>681</v>
      </c>
      <c r="M5" s="100" t="s">
        <v>682</v>
      </c>
      <c r="N5" s="90" t="s">
        <v>681</v>
      </c>
      <c r="O5" s="100" t="s">
        <v>682</v>
      </c>
      <c r="Q5" s="105" t="s">
        <v>681</v>
      </c>
      <c r="R5" s="100" t="s">
        <v>682</v>
      </c>
      <c r="S5" s="105" t="s">
        <v>681</v>
      </c>
      <c r="T5" s="100" t="s">
        <v>682</v>
      </c>
      <c r="U5" s="104" t="s">
        <v>681</v>
      </c>
      <c r="V5" s="100" t="s">
        <v>682</v>
      </c>
      <c r="X5" s="107" t="s">
        <v>681</v>
      </c>
      <c r="Y5" s="100" t="s">
        <v>682</v>
      </c>
      <c r="Z5" s="107" t="s">
        <v>681</v>
      </c>
      <c r="AA5" s="100" t="s">
        <v>682</v>
      </c>
      <c r="AB5" s="106" t="s">
        <v>681</v>
      </c>
      <c r="AC5" s="100" t="s">
        <v>682</v>
      </c>
    </row>
    <row r="6" spans="1:29" ht="13.8" x14ac:dyDescent="0.25">
      <c r="A6" s="77"/>
      <c r="B6" s="77"/>
      <c r="C6" s="77"/>
      <c r="D6" s="77"/>
      <c r="E6" s="77"/>
      <c r="F6" s="77"/>
      <c r="G6" s="77"/>
      <c r="H6" s="78">
        <f>H7+H13+H62+H92+H143+H210+H271+H292</f>
        <v>6899999.9969506599</v>
      </c>
      <c r="J6" s="101"/>
      <c r="K6" s="78">
        <f>K7+K13+K62+K92+K143+K210+K271+K292</f>
        <v>3700851.2679906809</v>
      </c>
      <c r="L6" s="101"/>
      <c r="M6" s="78">
        <f>M7+M13+M62+M92+M143+M210+M271+M292</f>
        <v>0</v>
      </c>
      <c r="N6" s="101"/>
      <c r="O6" s="78">
        <f>O7+O13+O62+O92+O143+O210+O271+O292</f>
        <v>3199148.7289599795</v>
      </c>
      <c r="Q6" s="101"/>
      <c r="R6" s="78">
        <f>R7+R13+R62+R92+R143+R210+R271+R292</f>
        <v>2156681.7519119312</v>
      </c>
      <c r="S6" s="101"/>
      <c r="T6" s="78">
        <f>T7+T13+T62+T92+T143+T210+T271+T292</f>
        <v>3700851.2679906809</v>
      </c>
      <c r="U6" s="101"/>
      <c r="V6" s="78">
        <f>V7+V13+V62+V92+V143+V210+V271+V292</f>
        <v>1042466.9770480482</v>
      </c>
      <c r="X6" s="101"/>
      <c r="Y6" s="78">
        <f>Y7+Y13+Y62+Y92+Y143+Y210+Y271+Y292</f>
        <v>1042466.9770480482</v>
      </c>
      <c r="Z6" s="101"/>
      <c r="AA6" s="78">
        <f>AA7+AA13+AA62+AA92+AA143+AA210+AA271+AA292</f>
        <v>5857533.0199026112</v>
      </c>
      <c r="AB6" s="101"/>
      <c r="AC6" s="78">
        <f>AC7+AC13+AC62+AC92+AC143+AC210+AC271+AC292</f>
        <v>0</v>
      </c>
    </row>
    <row r="7" spans="1:29" ht="13.8" x14ac:dyDescent="0.25">
      <c r="A7" s="79"/>
      <c r="B7" s="79"/>
      <c r="C7" s="79"/>
      <c r="D7" s="80" t="s">
        <v>669</v>
      </c>
      <c r="E7" s="79"/>
      <c r="F7" s="79"/>
      <c r="G7" s="79"/>
      <c r="H7" s="81">
        <f>H8</f>
        <v>94260.12</v>
      </c>
      <c r="J7" s="102"/>
      <c r="K7" s="81">
        <f>K8</f>
        <v>47130.06</v>
      </c>
      <c r="L7" s="102"/>
      <c r="M7" s="81">
        <f>M8</f>
        <v>0</v>
      </c>
      <c r="N7" s="102"/>
      <c r="O7" s="81">
        <f>O8</f>
        <v>47130.06</v>
      </c>
      <c r="Q7" s="102"/>
      <c r="R7" s="81">
        <f>R8</f>
        <v>47130.06</v>
      </c>
      <c r="S7" s="102"/>
      <c r="T7" s="81">
        <f>T8</f>
        <v>47130.06</v>
      </c>
      <c r="U7" s="102"/>
      <c r="V7" s="81">
        <f>V8</f>
        <v>0</v>
      </c>
      <c r="X7" s="102"/>
      <c r="Y7" s="81">
        <f>Y8</f>
        <v>0</v>
      </c>
      <c r="Z7" s="102"/>
      <c r="AA7" s="81">
        <f>AA8</f>
        <v>94260.12</v>
      </c>
      <c r="AB7" s="102"/>
      <c r="AC7" s="81">
        <f>AC8</f>
        <v>0</v>
      </c>
    </row>
    <row r="8" spans="1:29" ht="12.75" customHeight="1" x14ac:dyDescent="0.25">
      <c r="A8" s="82"/>
      <c r="B8" s="82"/>
      <c r="C8" s="82" t="s">
        <v>41</v>
      </c>
      <c r="D8" s="82" t="s">
        <v>40</v>
      </c>
      <c r="E8" s="82"/>
      <c r="F8" s="82"/>
      <c r="G8" s="82"/>
      <c r="H8" s="83">
        <f>SUM(H9:H12)</f>
        <v>94260.12</v>
      </c>
      <c r="J8" s="103"/>
      <c r="K8" s="83">
        <f>SUM(K9:K12)</f>
        <v>47130.06</v>
      </c>
      <c r="L8" s="103"/>
      <c r="M8" s="83">
        <f>SUM(M9:M12)</f>
        <v>0</v>
      </c>
      <c r="N8" s="103"/>
      <c r="O8" s="83">
        <f>SUM(O9:O12)</f>
        <v>47130.06</v>
      </c>
      <c r="Q8" s="103"/>
      <c r="R8" s="83">
        <f>SUM(R9:R12)</f>
        <v>47130.06</v>
      </c>
      <c r="S8" s="103"/>
      <c r="T8" s="83">
        <f>SUM(T9:T12)</f>
        <v>47130.06</v>
      </c>
      <c r="U8" s="103"/>
      <c r="V8" s="83">
        <f>SUM(V9:V12)</f>
        <v>0</v>
      </c>
      <c r="X8" s="103"/>
      <c r="Y8" s="83">
        <f>SUM(Y9:Y12)</f>
        <v>0</v>
      </c>
      <c r="Z8" s="103"/>
      <c r="AA8" s="83">
        <f>SUM(AA9:AA12)</f>
        <v>94260.12</v>
      </c>
      <c r="AB8" s="103"/>
      <c r="AC8" s="83">
        <f>SUM(AC9:AC12)</f>
        <v>0</v>
      </c>
    </row>
    <row r="9" spans="1:29" ht="105.6" x14ac:dyDescent="0.25">
      <c r="A9" s="84">
        <v>1</v>
      </c>
      <c r="B9" s="84" t="s">
        <v>42</v>
      </c>
      <c r="C9" s="84" t="s">
        <v>43</v>
      </c>
      <c r="D9" s="84" t="s">
        <v>44</v>
      </c>
      <c r="E9" s="84" t="s">
        <v>45</v>
      </c>
      <c r="F9" s="85">
        <v>1</v>
      </c>
      <c r="G9" s="86">
        <v>61260.12</v>
      </c>
      <c r="H9" s="87">
        <f>G9*F9</f>
        <v>61260.12</v>
      </c>
      <c r="J9" s="85">
        <v>0.5</v>
      </c>
      <c r="K9" s="86">
        <f>J9*G9</f>
        <v>30630.06</v>
      </c>
      <c r="L9" s="85">
        <v>0</v>
      </c>
      <c r="M9" s="86">
        <f>L9*G9</f>
        <v>0</v>
      </c>
      <c r="N9" s="85">
        <f>F9-J9</f>
        <v>0.5</v>
      </c>
      <c r="O9" s="86">
        <f>(N9*G9)</f>
        <v>30630.06</v>
      </c>
      <c r="Q9" s="85">
        <v>0.5</v>
      </c>
      <c r="R9" s="86">
        <f>Q9*G9</f>
        <v>30630.06</v>
      </c>
      <c r="S9" s="85">
        <f>J9+L9</f>
        <v>0.5</v>
      </c>
      <c r="T9" s="86">
        <f>S9*G9</f>
        <v>30630.06</v>
      </c>
      <c r="U9" s="85">
        <f>F9-(Q9+S9)</f>
        <v>0</v>
      </c>
      <c r="V9" s="86">
        <f>U9*G9</f>
        <v>0</v>
      </c>
      <c r="X9" s="85"/>
      <c r="Y9" s="86">
        <f>X9*G9</f>
        <v>0</v>
      </c>
      <c r="Z9" s="85">
        <f>Q9+S9</f>
        <v>1</v>
      </c>
      <c r="AA9" s="86">
        <f>Z9*G9</f>
        <v>61260.12</v>
      </c>
      <c r="AB9" s="85">
        <f>F9-(X9+Z9)</f>
        <v>0</v>
      </c>
      <c r="AC9" s="86">
        <f>AB9*G9</f>
        <v>0</v>
      </c>
    </row>
    <row r="10" spans="1:29" ht="39.6" x14ac:dyDescent="0.25">
      <c r="A10" s="84">
        <v>2</v>
      </c>
      <c r="B10" s="84" t="s">
        <v>46</v>
      </c>
      <c r="C10" s="84" t="s">
        <v>43</v>
      </c>
      <c r="D10" s="84" t="s">
        <v>47</v>
      </c>
      <c r="E10" s="84" t="s">
        <v>45</v>
      </c>
      <c r="F10" s="85">
        <v>1</v>
      </c>
      <c r="G10" s="86">
        <v>11000</v>
      </c>
      <c r="H10" s="87">
        <f>ROUND((G10*F10),2)</f>
        <v>11000</v>
      </c>
      <c r="J10" s="85">
        <v>0.5</v>
      </c>
      <c r="K10" s="86">
        <f>J10*G10</f>
        <v>5500</v>
      </c>
      <c r="L10" s="85">
        <v>0</v>
      </c>
      <c r="M10" s="86">
        <f>L10*G10</f>
        <v>0</v>
      </c>
      <c r="N10" s="85">
        <f>F10-J10</f>
        <v>0.5</v>
      </c>
      <c r="O10" s="86">
        <f>N10*G10</f>
        <v>5500</v>
      </c>
      <c r="Q10" s="85">
        <v>0.5</v>
      </c>
      <c r="R10" s="86">
        <f>Q10*G10</f>
        <v>5500</v>
      </c>
      <c r="S10" s="85">
        <f>J10+L10</f>
        <v>0.5</v>
      </c>
      <c r="T10" s="86">
        <f>S10*G10</f>
        <v>5500</v>
      </c>
      <c r="U10" s="85">
        <f>F10-(Q10+S10)</f>
        <v>0</v>
      </c>
      <c r="V10" s="86">
        <f>U10*G10</f>
        <v>0</v>
      </c>
      <c r="X10" s="85"/>
      <c r="Y10" s="86">
        <f>X10*G10</f>
        <v>0</v>
      </c>
      <c r="Z10" s="85">
        <f>Q10+S10</f>
        <v>1</v>
      </c>
      <c r="AA10" s="86">
        <f>Z10*G10</f>
        <v>11000</v>
      </c>
      <c r="AB10" s="85">
        <f>F10-(X10+Z10)</f>
        <v>0</v>
      </c>
      <c r="AC10" s="86">
        <f>AB10*G10</f>
        <v>0</v>
      </c>
    </row>
    <row r="11" spans="1:29" ht="26.4" x14ac:dyDescent="0.25">
      <c r="A11" s="84">
        <v>3</v>
      </c>
      <c r="B11" s="84" t="s">
        <v>48</v>
      </c>
      <c r="C11" s="84" t="s">
        <v>43</v>
      </c>
      <c r="D11" s="84" t="s">
        <v>49</v>
      </c>
      <c r="E11" s="84" t="s">
        <v>50</v>
      </c>
      <c r="F11" s="85">
        <v>1</v>
      </c>
      <c r="G11" s="86">
        <v>11000</v>
      </c>
      <c r="H11" s="87">
        <f>ROUND((G11*F11),2)</f>
        <v>11000</v>
      </c>
      <c r="J11" s="85">
        <v>0.5</v>
      </c>
      <c r="K11" s="86">
        <f>J11*G11</f>
        <v>5500</v>
      </c>
      <c r="L11" s="85">
        <v>0</v>
      </c>
      <c r="M11" s="86">
        <f>L11*G11</f>
        <v>0</v>
      </c>
      <c r="N11" s="85">
        <f>F11-J11</f>
        <v>0.5</v>
      </c>
      <c r="O11" s="86">
        <f>N11*G11</f>
        <v>5500</v>
      </c>
      <c r="Q11" s="85">
        <v>0.5</v>
      </c>
      <c r="R11" s="86">
        <f>Q11*G11</f>
        <v>5500</v>
      </c>
      <c r="S11" s="85">
        <f>J11+L11</f>
        <v>0.5</v>
      </c>
      <c r="T11" s="86">
        <f>S11*G11</f>
        <v>5500</v>
      </c>
      <c r="U11" s="85">
        <f>F11-(Q11+S11)</f>
        <v>0</v>
      </c>
      <c r="V11" s="86">
        <f>U11*G11</f>
        <v>0</v>
      </c>
      <c r="X11" s="85"/>
      <c r="Y11" s="86">
        <f>X11*G11</f>
        <v>0</v>
      </c>
      <c r="Z11" s="85">
        <f>Q11+S11</f>
        <v>1</v>
      </c>
      <c r="AA11" s="86">
        <f>Z11*G11</f>
        <v>11000</v>
      </c>
      <c r="AB11" s="85">
        <f>F11-(X11+Z11)</f>
        <v>0</v>
      </c>
      <c r="AC11" s="86">
        <f>AB11*G11</f>
        <v>0</v>
      </c>
    </row>
    <row r="12" spans="1:29" ht="26.4" x14ac:dyDescent="0.25">
      <c r="A12" s="84">
        <v>4</v>
      </c>
      <c r="B12" s="84" t="s">
        <v>52</v>
      </c>
      <c r="C12" s="84" t="s">
        <v>43</v>
      </c>
      <c r="D12" s="84" t="s">
        <v>53</v>
      </c>
      <c r="E12" s="84" t="s">
        <v>45</v>
      </c>
      <c r="F12" s="85">
        <v>1</v>
      </c>
      <c r="G12" s="86">
        <v>11000</v>
      </c>
      <c r="H12" s="87">
        <f>ROUND((G12*F12),2)</f>
        <v>11000</v>
      </c>
      <c r="J12" s="85">
        <v>0.5</v>
      </c>
      <c r="K12" s="86">
        <f>J12*G12</f>
        <v>5500</v>
      </c>
      <c r="L12" s="85">
        <v>0</v>
      </c>
      <c r="M12" s="86">
        <f>L12*G12</f>
        <v>0</v>
      </c>
      <c r="N12" s="85">
        <f>F12-J12</f>
        <v>0.5</v>
      </c>
      <c r="O12" s="86">
        <f>N12*G12</f>
        <v>5500</v>
      </c>
      <c r="Q12" s="85">
        <v>0.5</v>
      </c>
      <c r="R12" s="86">
        <f>Q12*G12</f>
        <v>5500</v>
      </c>
      <c r="S12" s="85">
        <f>J12+L12</f>
        <v>0.5</v>
      </c>
      <c r="T12" s="86">
        <f>S12*G12</f>
        <v>5500</v>
      </c>
      <c r="U12" s="85">
        <f>F12-(Q12+S12)</f>
        <v>0</v>
      </c>
      <c r="V12" s="86">
        <f>U12*G12</f>
        <v>0</v>
      </c>
      <c r="X12" s="85"/>
      <c r="Y12" s="86">
        <f>X12*G12</f>
        <v>0</v>
      </c>
      <c r="Z12" s="85">
        <f>Q12+S12</f>
        <v>1</v>
      </c>
      <c r="AA12" s="86">
        <f>Z12*G12</f>
        <v>11000</v>
      </c>
      <c r="AB12" s="85">
        <f>F12-(X12+Z12)</f>
        <v>0</v>
      </c>
      <c r="AC12" s="86">
        <f>AB12*G12</f>
        <v>0</v>
      </c>
    </row>
    <row r="13" spans="1:29" ht="13.8" x14ac:dyDescent="0.25">
      <c r="A13" s="79"/>
      <c r="B13" s="79"/>
      <c r="C13" s="93" t="s">
        <v>675</v>
      </c>
      <c r="D13" s="80" t="s">
        <v>58</v>
      </c>
      <c r="E13" s="79"/>
      <c r="F13" s="79"/>
      <c r="G13" s="79"/>
      <c r="H13" s="81">
        <f>H14+H18+H36+H38+H49+H52</f>
        <v>3365049.7214928004</v>
      </c>
      <c r="J13" s="81"/>
      <c r="K13" s="81">
        <f>K14+K18+K36+K38+K49+K52</f>
        <v>1064268.4225703806</v>
      </c>
      <c r="L13" s="81"/>
      <c r="M13" s="81">
        <f>M14+M18+M36+M38+M49+M52</f>
        <v>0</v>
      </c>
      <c r="N13" s="81"/>
      <c r="O13" s="81">
        <f>O14+O18+O36+O38+O49+O52</f>
        <v>2300781.2989224195</v>
      </c>
      <c r="Q13" s="81"/>
      <c r="R13" s="81">
        <f>R14+R18+R36+R38+R49+R52</f>
        <v>1258314.3218743713</v>
      </c>
      <c r="S13" s="81"/>
      <c r="T13" s="81">
        <f>T14+T18+T36+T38+T49+T52</f>
        <v>1064268.4225703806</v>
      </c>
      <c r="U13" s="81"/>
      <c r="V13" s="81">
        <f>V14+V18+V36+V38+V49+V52</f>
        <v>1042466.9770480482</v>
      </c>
      <c r="X13" s="81"/>
      <c r="Y13" s="81">
        <f>Y14+Y18+Y36+Y38+Y49+Y52</f>
        <v>1042466.9770480482</v>
      </c>
      <c r="Z13" s="81"/>
      <c r="AA13" s="81">
        <f>AA14+AA18+AA36+AA38+AA49+AA52</f>
        <v>2322582.7444447516</v>
      </c>
      <c r="AB13" s="81"/>
      <c r="AC13" s="81">
        <f>AC14+AC18+AC36+AC38+AC49+AC52</f>
        <v>0</v>
      </c>
    </row>
    <row r="14" spans="1:29" ht="13.2" x14ac:dyDescent="0.25">
      <c r="A14" s="82"/>
      <c r="B14" s="82"/>
      <c r="C14" s="82" t="s">
        <v>41</v>
      </c>
      <c r="D14" s="82" t="s">
        <v>40</v>
      </c>
      <c r="E14" s="82"/>
      <c r="F14" s="82"/>
      <c r="G14" s="82"/>
      <c r="H14" s="83">
        <f>SUM(H15:H17)</f>
        <v>599617.83024000004</v>
      </c>
      <c r="J14" s="83"/>
      <c r="K14" s="83">
        <f>SUM(K15:K17)</f>
        <v>599617.83024000004</v>
      </c>
      <c r="L14" s="83"/>
      <c r="M14" s="83">
        <f>SUM(M15:M17)</f>
        <v>0</v>
      </c>
      <c r="N14" s="83"/>
      <c r="O14" s="83">
        <f>SUM(O15:O17)</f>
        <v>0</v>
      </c>
      <c r="Q14" s="83"/>
      <c r="R14" s="83">
        <f>SUM(R15:R17)</f>
        <v>0</v>
      </c>
      <c r="S14" s="83"/>
      <c r="T14" s="83">
        <f>SUM(T15:T17)</f>
        <v>599617.83024000004</v>
      </c>
      <c r="U14" s="83"/>
      <c r="V14" s="83">
        <f>SUM(V15:V17)</f>
        <v>0</v>
      </c>
      <c r="X14" s="83"/>
      <c r="Y14" s="83">
        <f>SUM(Y15:Y17)</f>
        <v>0</v>
      </c>
      <c r="Z14" s="83"/>
      <c r="AA14" s="83">
        <f>SUM(AA15:AA17)</f>
        <v>599617.83024000004</v>
      </c>
      <c r="AB14" s="83"/>
      <c r="AC14" s="83">
        <f>SUM(AC15:AC17)</f>
        <v>0</v>
      </c>
    </row>
    <row r="15" spans="1:29" ht="13.2" x14ac:dyDescent="0.25">
      <c r="A15" s="84">
        <v>1</v>
      </c>
      <c r="B15" s="84" t="s">
        <v>676</v>
      </c>
      <c r="C15" s="84" t="s">
        <v>59</v>
      </c>
      <c r="D15" s="84" t="s">
        <v>60</v>
      </c>
      <c r="E15" s="84" t="s">
        <v>61</v>
      </c>
      <c r="F15" s="91">
        <v>1654.7771400000001</v>
      </c>
      <c r="G15" s="84">
        <v>198</v>
      </c>
      <c r="H15" s="94">
        <f>G15*F15</f>
        <v>327645.87372000003</v>
      </c>
      <c r="J15" s="91">
        <v>1654.7771400000001</v>
      </c>
      <c r="K15" s="86">
        <f>J15*G15</f>
        <v>327645.87372000003</v>
      </c>
      <c r="L15" s="85">
        <v>0</v>
      </c>
      <c r="M15" s="86">
        <f>L15*G15</f>
        <v>0</v>
      </c>
      <c r="N15" s="85">
        <f>F15-J15</f>
        <v>0</v>
      </c>
      <c r="O15" s="86">
        <f>N15*G15</f>
        <v>0</v>
      </c>
      <c r="Q15" s="85">
        <v>0</v>
      </c>
      <c r="R15" s="86">
        <f>Q15*G15</f>
        <v>0</v>
      </c>
      <c r="S15" s="85">
        <f>J15+L15</f>
        <v>1654.7771400000001</v>
      </c>
      <c r="T15" s="86">
        <f>S15*G15</f>
        <v>327645.87372000003</v>
      </c>
      <c r="U15" s="85">
        <f>F15-(Q15+S15)</f>
        <v>0</v>
      </c>
      <c r="V15" s="86">
        <f>U15*G15</f>
        <v>0</v>
      </c>
      <c r="X15" s="85"/>
      <c r="Y15" s="86">
        <f>X15*G15</f>
        <v>0</v>
      </c>
      <c r="Z15" s="85">
        <f>Q15+S15</f>
        <v>1654.7771400000001</v>
      </c>
      <c r="AA15" s="86">
        <f>Z15*G15</f>
        <v>327645.87372000003</v>
      </c>
      <c r="AB15" s="85">
        <f>F15-(X15+Z15)</f>
        <v>0</v>
      </c>
      <c r="AC15" s="86">
        <f>AB15*G15</f>
        <v>0</v>
      </c>
    </row>
    <row r="16" spans="1:29" ht="13.2" x14ac:dyDescent="0.25">
      <c r="A16" s="84">
        <v>2</v>
      </c>
      <c r="B16" s="84" t="s">
        <v>676</v>
      </c>
      <c r="C16" s="84" t="s">
        <v>63</v>
      </c>
      <c r="D16" s="84" t="s">
        <v>60</v>
      </c>
      <c r="E16" s="84" t="s">
        <v>64</v>
      </c>
      <c r="F16" s="91">
        <v>227.65780000000001</v>
      </c>
      <c r="G16" s="84">
        <v>148.5</v>
      </c>
      <c r="H16" s="94">
        <f>G16*F16</f>
        <v>33807.183300000004</v>
      </c>
      <c r="J16" s="91">
        <v>227.65780000000001</v>
      </c>
      <c r="K16" s="86">
        <f>J16*G16</f>
        <v>33807.183300000004</v>
      </c>
      <c r="L16" s="85">
        <v>0</v>
      </c>
      <c r="M16" s="86">
        <f>L16*G16</f>
        <v>0</v>
      </c>
      <c r="N16" s="85">
        <f>F16-J16</f>
        <v>0</v>
      </c>
      <c r="O16" s="86">
        <f>N16*G16</f>
        <v>0</v>
      </c>
      <c r="Q16" s="85">
        <v>0</v>
      </c>
      <c r="R16" s="86">
        <f t="shared" ref="R16:R17" si="0">Q16*G16</f>
        <v>0</v>
      </c>
      <c r="S16" s="85">
        <f t="shared" ref="S16:S17" si="1">J16+L16</f>
        <v>227.65780000000001</v>
      </c>
      <c r="T16" s="86">
        <f t="shared" ref="T16:T17" si="2">S16*G16</f>
        <v>33807.183300000004</v>
      </c>
      <c r="U16" s="85">
        <f t="shared" ref="U16:U17" si="3">F16-(Q16+S16)</f>
        <v>0</v>
      </c>
      <c r="V16" s="86">
        <f t="shared" ref="V16:V17" si="4">U16*G16</f>
        <v>0</v>
      </c>
      <c r="X16" s="85"/>
      <c r="Y16" s="86">
        <f>X16*G16</f>
        <v>0</v>
      </c>
      <c r="Z16" s="85">
        <f>Q16+S16</f>
        <v>227.65780000000001</v>
      </c>
      <c r="AA16" s="86">
        <f>Z16*G16</f>
        <v>33807.183300000004</v>
      </c>
      <c r="AB16" s="85">
        <f>F16-(X16+Z16)</f>
        <v>0</v>
      </c>
      <c r="AC16" s="86">
        <f>AB16*G16</f>
        <v>0</v>
      </c>
    </row>
    <row r="17" spans="1:29" ht="13.2" x14ac:dyDescent="0.25">
      <c r="A17" s="84">
        <v>3</v>
      </c>
      <c r="B17" s="84" t="s">
        <v>676</v>
      </c>
      <c r="C17" s="84" t="s">
        <v>66</v>
      </c>
      <c r="D17" s="84" t="s">
        <v>67</v>
      </c>
      <c r="E17" s="84" t="s">
        <v>61</v>
      </c>
      <c r="F17" s="91">
        <v>1202.85239</v>
      </c>
      <c r="G17" s="84">
        <v>198</v>
      </c>
      <c r="H17" s="94">
        <f>G17*F17</f>
        <v>238164.77322</v>
      </c>
      <c r="J17" s="91">
        <v>1202.85239</v>
      </c>
      <c r="K17" s="86">
        <f>J17*G17</f>
        <v>238164.77322</v>
      </c>
      <c r="L17" s="85">
        <v>0</v>
      </c>
      <c r="M17" s="86">
        <f>L17*G17</f>
        <v>0</v>
      </c>
      <c r="N17" s="85">
        <f>F17-J17</f>
        <v>0</v>
      </c>
      <c r="O17" s="86">
        <f>N17*G17</f>
        <v>0</v>
      </c>
      <c r="Q17" s="85">
        <v>0</v>
      </c>
      <c r="R17" s="86">
        <f t="shared" si="0"/>
        <v>0</v>
      </c>
      <c r="S17" s="85">
        <f t="shared" si="1"/>
        <v>1202.85239</v>
      </c>
      <c r="T17" s="86">
        <f t="shared" si="2"/>
        <v>238164.77322</v>
      </c>
      <c r="U17" s="85">
        <f t="shared" si="3"/>
        <v>0</v>
      </c>
      <c r="V17" s="86">
        <f t="shared" si="4"/>
        <v>0</v>
      </c>
      <c r="X17" s="85"/>
      <c r="Y17" s="86">
        <f>X17*G17</f>
        <v>0</v>
      </c>
      <c r="Z17" s="85">
        <f>Q17+S17</f>
        <v>1202.85239</v>
      </c>
      <c r="AA17" s="86">
        <f>Z17*G17</f>
        <v>238164.77322</v>
      </c>
      <c r="AB17" s="85">
        <f>F17-(X17+Z17)</f>
        <v>0</v>
      </c>
      <c r="AC17" s="86">
        <f>AB17*G17</f>
        <v>0</v>
      </c>
    </row>
    <row r="18" spans="1:29" ht="13.2" x14ac:dyDescent="0.25">
      <c r="A18" s="82"/>
      <c r="B18" s="82"/>
      <c r="C18" s="82" t="s">
        <v>23</v>
      </c>
      <c r="D18" s="82" t="s">
        <v>69</v>
      </c>
      <c r="E18" s="82"/>
      <c r="F18" s="92"/>
      <c r="G18" s="82"/>
      <c r="H18" s="83">
        <f>SUM(H19:H35)</f>
        <v>823508.02209059999</v>
      </c>
      <c r="J18" s="83"/>
      <c r="K18" s="83">
        <f>SUM(K19:K35)</f>
        <v>464650.59233038052</v>
      </c>
      <c r="L18" s="83"/>
      <c r="M18" s="83">
        <f>SUM(M19:M35)</f>
        <v>0</v>
      </c>
      <c r="N18" s="83"/>
      <c r="O18" s="83">
        <f>SUM(O19:O35)</f>
        <v>358857.42976021953</v>
      </c>
      <c r="Q18" s="83"/>
      <c r="R18" s="83">
        <f>SUM(R19:R35)</f>
        <v>358857.42976021953</v>
      </c>
      <c r="S18" s="83"/>
      <c r="T18" s="83">
        <f>SUM(T19:T35)</f>
        <v>464650.59233038052</v>
      </c>
      <c r="U18" s="83"/>
      <c r="V18" s="83">
        <f>SUM(V19:V35)</f>
        <v>0</v>
      </c>
      <c r="X18" s="83"/>
      <c r="Y18" s="83">
        <f>SUM(Y19:Y35)</f>
        <v>0</v>
      </c>
      <c r="Z18" s="83"/>
      <c r="AA18" s="83">
        <f>SUM(AA19:AA35)</f>
        <v>823508.02209059999</v>
      </c>
      <c r="AB18" s="83"/>
      <c r="AC18" s="83">
        <f>SUM(AC19:AC35)</f>
        <v>0</v>
      </c>
    </row>
    <row r="19" spans="1:29" ht="13.2" x14ac:dyDescent="0.25">
      <c r="A19" s="84">
        <v>4</v>
      </c>
      <c r="B19" s="84" t="s">
        <v>676</v>
      </c>
      <c r="C19" s="84" t="s">
        <v>70</v>
      </c>
      <c r="D19" s="84" t="s">
        <v>71</v>
      </c>
      <c r="E19" s="84" t="s">
        <v>72</v>
      </c>
      <c r="F19" s="91">
        <v>195.64</v>
      </c>
      <c r="G19" s="84">
        <v>39.6</v>
      </c>
      <c r="H19" s="94">
        <f t="shared" ref="H19:H35" si="5">G19*F19</f>
        <v>7747.3440000000001</v>
      </c>
      <c r="J19" s="85">
        <v>147.31691999999998</v>
      </c>
      <c r="K19" s="86">
        <f>J19*G19</f>
        <v>5833.7500319999999</v>
      </c>
      <c r="L19" s="85">
        <v>0</v>
      </c>
      <c r="M19" s="86">
        <f>L19*G19</f>
        <v>0</v>
      </c>
      <c r="N19" s="85">
        <f>F19-J19</f>
        <v>48.323080000000004</v>
      </c>
      <c r="O19" s="86">
        <f>N19*G19</f>
        <v>1913.5939680000004</v>
      </c>
      <c r="Q19" s="85">
        <v>48.323080000000004</v>
      </c>
      <c r="R19" s="86">
        <f>Q19*G19</f>
        <v>1913.5939680000004</v>
      </c>
      <c r="S19" s="85">
        <f>J19+L19</f>
        <v>147.31691999999998</v>
      </c>
      <c r="T19" s="86">
        <f>S19*G19</f>
        <v>5833.7500319999999</v>
      </c>
      <c r="U19" s="85">
        <f>F19-(Q19+S19)</f>
        <v>0</v>
      </c>
      <c r="V19" s="86">
        <f>U19*G19</f>
        <v>0</v>
      </c>
      <c r="X19" s="85"/>
      <c r="Y19" s="86">
        <f>X19*G19</f>
        <v>0</v>
      </c>
      <c r="Z19" s="85">
        <f>Q19+S19</f>
        <v>195.64</v>
      </c>
      <c r="AA19" s="86">
        <f>Z19*G19</f>
        <v>7747.3440000000001</v>
      </c>
      <c r="AB19" s="85">
        <f>F19-(X19+Z19)</f>
        <v>0</v>
      </c>
      <c r="AC19" s="86">
        <f>AB19*G19</f>
        <v>0</v>
      </c>
    </row>
    <row r="20" spans="1:29" ht="13.2" x14ac:dyDescent="0.25">
      <c r="A20" s="84">
        <v>5</v>
      </c>
      <c r="B20" s="84" t="s">
        <v>676</v>
      </c>
      <c r="C20" s="84" t="s">
        <v>74</v>
      </c>
      <c r="D20" s="84" t="s">
        <v>75</v>
      </c>
      <c r="E20" s="84" t="s">
        <v>50</v>
      </c>
      <c r="F20" s="91">
        <v>7</v>
      </c>
      <c r="G20" s="84">
        <v>774.18000000000006</v>
      </c>
      <c r="H20" s="94">
        <f t="shared" si="5"/>
        <v>5419.26</v>
      </c>
      <c r="J20" s="85">
        <v>5.2709999999999999</v>
      </c>
      <c r="K20" s="86">
        <f>J20*G20</f>
        <v>4080.7027800000001</v>
      </c>
      <c r="L20" s="85">
        <v>0</v>
      </c>
      <c r="M20" s="86">
        <f>L20*G20</f>
        <v>0</v>
      </c>
      <c r="N20" s="85">
        <f>F20-J20</f>
        <v>1.7290000000000001</v>
      </c>
      <c r="O20" s="86">
        <f>N20*G20</f>
        <v>1338.5572200000001</v>
      </c>
      <c r="Q20" s="85">
        <v>1.7290000000000001</v>
      </c>
      <c r="R20" s="86">
        <f t="shared" ref="R20:R35" si="6">Q20*G20</f>
        <v>1338.5572200000001</v>
      </c>
      <c r="S20" s="85">
        <f t="shared" ref="S20:S35" si="7">J20+L20</f>
        <v>5.2709999999999999</v>
      </c>
      <c r="T20" s="86">
        <f t="shared" ref="T20:T35" si="8">S20*G20</f>
        <v>4080.7027800000001</v>
      </c>
      <c r="U20" s="85">
        <f t="shared" ref="U20:U35" si="9">F20-(Q20+S20)</f>
        <v>0</v>
      </c>
      <c r="V20" s="86">
        <f t="shared" ref="V20:V35" si="10">U20*G20</f>
        <v>0</v>
      </c>
      <c r="X20" s="85"/>
      <c r="Y20" s="86">
        <f t="shared" ref="Y20:Y35" si="11">X20*G20</f>
        <v>0</v>
      </c>
      <c r="Z20" s="85">
        <f t="shared" ref="Z20:Z35" si="12">Q20+S20</f>
        <v>7</v>
      </c>
      <c r="AA20" s="86">
        <f t="shared" ref="AA20:AA35" si="13">Z20*G20</f>
        <v>5419.26</v>
      </c>
      <c r="AB20" s="85">
        <f t="shared" ref="AB20:AB35" si="14">F20-(X20+Z20)</f>
        <v>0</v>
      </c>
      <c r="AC20" s="86">
        <f t="shared" ref="AC20:AC35" si="15">AB20*G20</f>
        <v>0</v>
      </c>
    </row>
    <row r="21" spans="1:29" ht="13.2" x14ac:dyDescent="0.25">
      <c r="A21" s="84">
        <v>6</v>
      </c>
      <c r="B21" s="84" t="s">
        <v>676</v>
      </c>
      <c r="C21" s="84" t="s">
        <v>77</v>
      </c>
      <c r="D21" s="84" t="s">
        <v>78</v>
      </c>
      <c r="E21" s="84" t="s">
        <v>61</v>
      </c>
      <c r="F21" s="91">
        <v>9.1359499999999993</v>
      </c>
      <c r="G21" s="84">
        <v>1930.5</v>
      </c>
      <c r="H21" s="94">
        <f t="shared" si="5"/>
        <v>17636.951474999998</v>
      </c>
      <c r="J21" s="85">
        <v>6.8793703499999994</v>
      </c>
      <c r="K21" s="86">
        <f t="shared" ref="K21:K35" si="16">J21*G21</f>
        <v>13280.624460674999</v>
      </c>
      <c r="L21" s="85">
        <v>0</v>
      </c>
      <c r="M21" s="86">
        <f t="shared" ref="M21:M35" si="17">L21*G21</f>
        <v>0</v>
      </c>
      <c r="N21" s="85">
        <f t="shared" ref="N21:N35" si="18">F21-J21</f>
        <v>2.2565796499999999</v>
      </c>
      <c r="O21" s="86">
        <f t="shared" ref="O21:O35" si="19">N21*G21</f>
        <v>4356.3270143250002</v>
      </c>
      <c r="Q21" s="85">
        <v>2.2565796499999999</v>
      </c>
      <c r="R21" s="86">
        <f t="shared" si="6"/>
        <v>4356.3270143250002</v>
      </c>
      <c r="S21" s="85">
        <f t="shared" si="7"/>
        <v>6.8793703499999994</v>
      </c>
      <c r="T21" s="86">
        <f t="shared" si="8"/>
        <v>13280.624460674999</v>
      </c>
      <c r="U21" s="85">
        <f t="shared" si="9"/>
        <v>0</v>
      </c>
      <c r="V21" s="86">
        <f t="shared" si="10"/>
        <v>0</v>
      </c>
      <c r="X21" s="85"/>
      <c r="Y21" s="86">
        <f t="shared" si="11"/>
        <v>0</v>
      </c>
      <c r="Z21" s="85">
        <f t="shared" si="12"/>
        <v>9.1359499999999993</v>
      </c>
      <c r="AA21" s="86">
        <f t="shared" si="13"/>
        <v>17636.951474999998</v>
      </c>
      <c r="AB21" s="85">
        <f t="shared" si="14"/>
        <v>0</v>
      </c>
      <c r="AC21" s="86">
        <f t="shared" si="15"/>
        <v>0</v>
      </c>
    </row>
    <row r="22" spans="1:29" ht="13.2" x14ac:dyDescent="0.25">
      <c r="A22" s="84">
        <v>7</v>
      </c>
      <c r="B22" s="84" t="s">
        <v>676</v>
      </c>
      <c r="C22" s="84" t="s">
        <v>80</v>
      </c>
      <c r="D22" s="84" t="s">
        <v>81</v>
      </c>
      <c r="E22" s="84" t="s">
        <v>61</v>
      </c>
      <c r="F22" s="91">
        <v>115.06698</v>
      </c>
      <c r="G22" s="84">
        <v>222.75</v>
      </c>
      <c r="H22" s="94">
        <f t="shared" si="5"/>
        <v>25631.169795000002</v>
      </c>
      <c r="J22" s="85">
        <v>86.645435939999999</v>
      </c>
      <c r="K22" s="86">
        <f t="shared" si="16"/>
        <v>19300.270855635001</v>
      </c>
      <c r="L22" s="85">
        <v>0</v>
      </c>
      <c r="M22" s="86">
        <f t="shared" si="17"/>
        <v>0</v>
      </c>
      <c r="N22" s="85">
        <f t="shared" si="18"/>
        <v>28.421544060000002</v>
      </c>
      <c r="O22" s="86">
        <f t="shared" si="19"/>
        <v>6330.8989393650008</v>
      </c>
      <c r="Q22" s="85">
        <v>28.421544060000002</v>
      </c>
      <c r="R22" s="86">
        <f t="shared" si="6"/>
        <v>6330.8989393650008</v>
      </c>
      <c r="S22" s="85">
        <f t="shared" si="7"/>
        <v>86.645435939999999</v>
      </c>
      <c r="T22" s="86">
        <f t="shared" si="8"/>
        <v>19300.270855635001</v>
      </c>
      <c r="U22" s="85">
        <f t="shared" si="9"/>
        <v>0</v>
      </c>
      <c r="V22" s="86">
        <f t="shared" si="10"/>
        <v>0</v>
      </c>
      <c r="X22" s="85"/>
      <c r="Y22" s="86">
        <f t="shared" si="11"/>
        <v>0</v>
      </c>
      <c r="Z22" s="85">
        <f t="shared" si="12"/>
        <v>115.06698</v>
      </c>
      <c r="AA22" s="86">
        <f t="shared" si="13"/>
        <v>25631.169795000002</v>
      </c>
      <c r="AB22" s="85">
        <f t="shared" si="14"/>
        <v>0</v>
      </c>
      <c r="AC22" s="86">
        <f t="shared" si="15"/>
        <v>0</v>
      </c>
    </row>
    <row r="23" spans="1:29" ht="13.2" x14ac:dyDescent="0.25">
      <c r="A23" s="84">
        <v>8</v>
      </c>
      <c r="B23" s="84" t="s">
        <v>676</v>
      </c>
      <c r="C23" s="84" t="s">
        <v>83</v>
      </c>
      <c r="D23" s="84" t="s">
        <v>84</v>
      </c>
      <c r="E23" s="84" t="s">
        <v>85</v>
      </c>
      <c r="F23" s="91">
        <v>4</v>
      </c>
      <c r="G23" s="84">
        <v>84.15</v>
      </c>
      <c r="H23" s="94">
        <f t="shared" si="5"/>
        <v>336.6</v>
      </c>
      <c r="J23" s="85">
        <v>3.012</v>
      </c>
      <c r="K23" s="86">
        <f t="shared" si="16"/>
        <v>253.45980000000003</v>
      </c>
      <c r="L23" s="85">
        <v>0</v>
      </c>
      <c r="M23" s="86">
        <f t="shared" si="17"/>
        <v>0</v>
      </c>
      <c r="N23" s="85">
        <f t="shared" si="18"/>
        <v>0.98799999999999999</v>
      </c>
      <c r="O23" s="86">
        <f t="shared" si="19"/>
        <v>83.140200000000007</v>
      </c>
      <c r="Q23" s="85">
        <v>0.98799999999999999</v>
      </c>
      <c r="R23" s="86">
        <f t="shared" si="6"/>
        <v>83.140200000000007</v>
      </c>
      <c r="S23" s="85">
        <f t="shared" si="7"/>
        <v>3.012</v>
      </c>
      <c r="T23" s="86">
        <f t="shared" si="8"/>
        <v>253.45980000000003</v>
      </c>
      <c r="U23" s="85">
        <f t="shared" si="9"/>
        <v>0</v>
      </c>
      <c r="V23" s="86">
        <f t="shared" si="10"/>
        <v>0</v>
      </c>
      <c r="X23" s="85"/>
      <c r="Y23" s="86">
        <f t="shared" si="11"/>
        <v>0</v>
      </c>
      <c r="Z23" s="85">
        <f t="shared" si="12"/>
        <v>4</v>
      </c>
      <c r="AA23" s="86">
        <f t="shared" si="13"/>
        <v>336.6</v>
      </c>
      <c r="AB23" s="85">
        <f t="shared" si="14"/>
        <v>0</v>
      </c>
      <c r="AC23" s="86">
        <f t="shared" si="15"/>
        <v>0</v>
      </c>
    </row>
    <row r="24" spans="1:29" ht="13.2" x14ac:dyDescent="0.25">
      <c r="A24" s="84">
        <v>9</v>
      </c>
      <c r="B24" s="84" t="s">
        <v>676</v>
      </c>
      <c r="C24" s="84" t="s">
        <v>87</v>
      </c>
      <c r="D24" s="84" t="s">
        <v>88</v>
      </c>
      <c r="E24" s="84" t="s">
        <v>61</v>
      </c>
      <c r="F24" s="91">
        <v>35.95834</v>
      </c>
      <c r="G24" s="84">
        <v>1128.6000000000001</v>
      </c>
      <c r="H24" s="94">
        <f t="shared" si="5"/>
        <v>40582.582524000005</v>
      </c>
      <c r="J24" s="85">
        <v>27.07663002</v>
      </c>
      <c r="K24" s="86">
        <f t="shared" si="16"/>
        <v>30558.684640572003</v>
      </c>
      <c r="L24" s="85">
        <v>0</v>
      </c>
      <c r="M24" s="86">
        <f t="shared" si="17"/>
        <v>0</v>
      </c>
      <c r="N24" s="85">
        <f t="shared" si="18"/>
        <v>8.8817099800000001</v>
      </c>
      <c r="O24" s="86">
        <f t="shared" si="19"/>
        <v>10023.897883428001</v>
      </c>
      <c r="Q24" s="85">
        <v>8.8817099800000001</v>
      </c>
      <c r="R24" s="86">
        <f t="shared" si="6"/>
        <v>10023.897883428001</v>
      </c>
      <c r="S24" s="85">
        <f t="shared" si="7"/>
        <v>27.07663002</v>
      </c>
      <c r="T24" s="86">
        <f t="shared" si="8"/>
        <v>30558.684640572003</v>
      </c>
      <c r="U24" s="85">
        <f t="shared" si="9"/>
        <v>0</v>
      </c>
      <c r="V24" s="86">
        <f t="shared" si="10"/>
        <v>0</v>
      </c>
      <c r="X24" s="85"/>
      <c r="Y24" s="86">
        <f t="shared" si="11"/>
        <v>0</v>
      </c>
      <c r="Z24" s="85">
        <f t="shared" si="12"/>
        <v>35.95834</v>
      </c>
      <c r="AA24" s="86">
        <f t="shared" si="13"/>
        <v>40582.582524000005</v>
      </c>
      <c r="AB24" s="85">
        <f t="shared" si="14"/>
        <v>0</v>
      </c>
      <c r="AC24" s="86">
        <f t="shared" si="15"/>
        <v>0</v>
      </c>
    </row>
    <row r="25" spans="1:29" ht="13.2" x14ac:dyDescent="0.25">
      <c r="A25" s="84">
        <v>10</v>
      </c>
      <c r="B25" s="84" t="s">
        <v>676</v>
      </c>
      <c r="C25" s="84" t="s">
        <v>90</v>
      </c>
      <c r="D25" s="84" t="s">
        <v>91</v>
      </c>
      <c r="E25" s="84" t="s">
        <v>61</v>
      </c>
      <c r="F25" s="91">
        <v>992.86642999999992</v>
      </c>
      <c r="G25" s="84">
        <v>164.34</v>
      </c>
      <c r="H25" s="94">
        <f t="shared" si="5"/>
        <v>163167.66910619999</v>
      </c>
      <c r="J25" s="85">
        <v>747.62842178999995</v>
      </c>
      <c r="K25" s="86">
        <f t="shared" si="16"/>
        <v>122865.2548369686</v>
      </c>
      <c r="L25" s="85">
        <v>0</v>
      </c>
      <c r="M25" s="86">
        <f t="shared" si="17"/>
        <v>0</v>
      </c>
      <c r="N25" s="85">
        <f t="shared" si="18"/>
        <v>245.23800820999998</v>
      </c>
      <c r="O25" s="86">
        <f t="shared" si="19"/>
        <v>40302.414269231398</v>
      </c>
      <c r="Q25" s="85">
        <v>245.23800820999998</v>
      </c>
      <c r="R25" s="86">
        <f t="shared" si="6"/>
        <v>40302.414269231398</v>
      </c>
      <c r="S25" s="85">
        <f t="shared" si="7"/>
        <v>747.62842178999995</v>
      </c>
      <c r="T25" s="86">
        <f t="shared" si="8"/>
        <v>122865.2548369686</v>
      </c>
      <c r="U25" s="85">
        <f t="shared" si="9"/>
        <v>0</v>
      </c>
      <c r="V25" s="86">
        <f t="shared" si="10"/>
        <v>0</v>
      </c>
      <c r="X25" s="85"/>
      <c r="Y25" s="86">
        <f t="shared" si="11"/>
        <v>0</v>
      </c>
      <c r="Z25" s="85">
        <f t="shared" si="12"/>
        <v>992.86642999999992</v>
      </c>
      <c r="AA25" s="86">
        <f t="shared" si="13"/>
        <v>163167.66910619999</v>
      </c>
      <c r="AB25" s="85">
        <f t="shared" si="14"/>
        <v>0</v>
      </c>
      <c r="AC25" s="86">
        <f t="shared" si="15"/>
        <v>0</v>
      </c>
    </row>
    <row r="26" spans="1:29" ht="13.2" x14ac:dyDescent="0.25">
      <c r="A26" s="84">
        <v>11</v>
      </c>
      <c r="B26" s="84" t="s">
        <v>676</v>
      </c>
      <c r="C26" s="84" t="s">
        <v>93</v>
      </c>
      <c r="D26" s="84" t="s">
        <v>94</v>
      </c>
      <c r="E26" s="84" t="s">
        <v>61</v>
      </c>
      <c r="F26" s="91">
        <v>661.91070999999999</v>
      </c>
      <c r="G26" s="84">
        <v>367.29</v>
      </c>
      <c r="H26" s="94">
        <f t="shared" si="5"/>
        <v>243113.1846759</v>
      </c>
      <c r="J26" s="85">
        <v>498.41876463</v>
      </c>
      <c r="K26" s="86">
        <f t="shared" si="16"/>
        <v>183064.22806095271</v>
      </c>
      <c r="L26" s="85">
        <v>0</v>
      </c>
      <c r="M26" s="86">
        <f t="shared" si="17"/>
        <v>0</v>
      </c>
      <c r="N26" s="85">
        <f t="shared" si="18"/>
        <v>163.49194537</v>
      </c>
      <c r="O26" s="86">
        <f t="shared" si="19"/>
        <v>60048.956614947303</v>
      </c>
      <c r="Q26" s="85">
        <v>163.49194537</v>
      </c>
      <c r="R26" s="86">
        <f t="shared" si="6"/>
        <v>60048.956614947303</v>
      </c>
      <c r="S26" s="85">
        <f t="shared" si="7"/>
        <v>498.41876463</v>
      </c>
      <c r="T26" s="86">
        <f t="shared" si="8"/>
        <v>183064.22806095271</v>
      </c>
      <c r="U26" s="85">
        <f t="shared" si="9"/>
        <v>0</v>
      </c>
      <c r="V26" s="86">
        <f t="shared" si="10"/>
        <v>0</v>
      </c>
      <c r="X26" s="85"/>
      <c r="Y26" s="86">
        <f t="shared" si="11"/>
        <v>0</v>
      </c>
      <c r="Z26" s="85">
        <f t="shared" si="12"/>
        <v>661.91070999999999</v>
      </c>
      <c r="AA26" s="86">
        <f t="shared" si="13"/>
        <v>243113.1846759</v>
      </c>
      <c r="AB26" s="85">
        <f t="shared" si="14"/>
        <v>0</v>
      </c>
      <c r="AC26" s="86">
        <f t="shared" si="15"/>
        <v>0</v>
      </c>
    </row>
    <row r="27" spans="1:29" ht="26.4" x14ac:dyDescent="0.25">
      <c r="A27" s="84">
        <v>12</v>
      </c>
      <c r="B27" s="84" t="s">
        <v>676</v>
      </c>
      <c r="C27" s="84" t="s">
        <v>96</v>
      </c>
      <c r="D27" s="84" t="s">
        <v>97</v>
      </c>
      <c r="E27" s="84" t="s">
        <v>61</v>
      </c>
      <c r="F27" s="91">
        <v>114.12308999999999</v>
      </c>
      <c r="G27" s="84">
        <v>86.13000000000001</v>
      </c>
      <c r="H27" s="94">
        <f t="shared" si="5"/>
        <v>9829.4217417</v>
      </c>
      <c r="J27" s="85">
        <v>85.934686769999999</v>
      </c>
      <c r="K27" s="86">
        <f t="shared" si="16"/>
        <v>7401.5545715001008</v>
      </c>
      <c r="L27" s="85">
        <v>0</v>
      </c>
      <c r="M27" s="86">
        <f t="shared" si="17"/>
        <v>0</v>
      </c>
      <c r="N27" s="85">
        <f t="shared" si="18"/>
        <v>28.188403229999992</v>
      </c>
      <c r="O27" s="86">
        <f t="shared" si="19"/>
        <v>2427.8671701998996</v>
      </c>
      <c r="Q27" s="85">
        <v>28.188403229999992</v>
      </c>
      <c r="R27" s="86">
        <f t="shared" si="6"/>
        <v>2427.8671701998996</v>
      </c>
      <c r="S27" s="85">
        <f t="shared" si="7"/>
        <v>85.934686769999999</v>
      </c>
      <c r="T27" s="86">
        <f t="shared" si="8"/>
        <v>7401.5545715001008</v>
      </c>
      <c r="U27" s="85">
        <f t="shared" si="9"/>
        <v>0</v>
      </c>
      <c r="V27" s="86">
        <f t="shared" si="10"/>
        <v>0</v>
      </c>
      <c r="X27" s="85"/>
      <c r="Y27" s="86">
        <f t="shared" si="11"/>
        <v>0</v>
      </c>
      <c r="Z27" s="85">
        <f t="shared" si="12"/>
        <v>114.12308999999999</v>
      </c>
      <c r="AA27" s="86">
        <f t="shared" si="13"/>
        <v>9829.4217417</v>
      </c>
      <c r="AB27" s="85">
        <f t="shared" si="14"/>
        <v>0</v>
      </c>
      <c r="AC27" s="86">
        <f t="shared" si="15"/>
        <v>0</v>
      </c>
    </row>
    <row r="28" spans="1:29" ht="26.4" x14ac:dyDescent="0.25">
      <c r="A28" s="84">
        <v>13</v>
      </c>
      <c r="B28" s="84" t="s">
        <v>676</v>
      </c>
      <c r="C28" s="84" t="s">
        <v>99</v>
      </c>
      <c r="D28" s="84" t="s">
        <v>100</v>
      </c>
      <c r="E28" s="84" t="s">
        <v>61</v>
      </c>
      <c r="F28" s="91">
        <v>1202.85239</v>
      </c>
      <c r="G28" s="84">
        <v>86.13000000000001</v>
      </c>
      <c r="H28" s="94">
        <f t="shared" si="5"/>
        <v>103601.67635070001</v>
      </c>
      <c r="J28" s="85">
        <v>905.74784967000005</v>
      </c>
      <c r="K28" s="86">
        <f t="shared" si="16"/>
        <v>78012.062292077113</v>
      </c>
      <c r="L28" s="85">
        <v>0</v>
      </c>
      <c r="M28" s="86">
        <f t="shared" si="17"/>
        <v>0</v>
      </c>
      <c r="N28" s="85">
        <f t="shared" si="18"/>
        <v>297.10454032999996</v>
      </c>
      <c r="O28" s="86">
        <f t="shared" si="19"/>
        <v>25589.614058622901</v>
      </c>
      <c r="Q28" s="85">
        <v>297.10454032999996</v>
      </c>
      <c r="R28" s="86">
        <f t="shared" si="6"/>
        <v>25589.614058622901</v>
      </c>
      <c r="S28" s="85">
        <f t="shared" si="7"/>
        <v>905.74784967000005</v>
      </c>
      <c r="T28" s="86">
        <f t="shared" si="8"/>
        <v>78012.062292077113</v>
      </c>
      <c r="U28" s="85">
        <f t="shared" si="9"/>
        <v>0</v>
      </c>
      <c r="V28" s="86">
        <f t="shared" si="10"/>
        <v>0</v>
      </c>
      <c r="X28" s="85"/>
      <c r="Y28" s="86">
        <f t="shared" si="11"/>
        <v>0</v>
      </c>
      <c r="Z28" s="85">
        <f t="shared" si="12"/>
        <v>1202.85239</v>
      </c>
      <c r="AA28" s="86">
        <f t="shared" si="13"/>
        <v>103601.67635070001</v>
      </c>
      <c r="AB28" s="85">
        <f t="shared" si="14"/>
        <v>0</v>
      </c>
      <c r="AC28" s="86">
        <f t="shared" si="15"/>
        <v>0</v>
      </c>
    </row>
    <row r="29" spans="1:29" ht="13.2" x14ac:dyDescent="0.25">
      <c r="A29" s="84">
        <v>14</v>
      </c>
      <c r="B29" s="84" t="s">
        <v>676</v>
      </c>
      <c r="C29" s="84" t="s">
        <v>102</v>
      </c>
      <c r="D29" s="84" t="s">
        <v>103</v>
      </c>
      <c r="E29" s="84" t="s">
        <v>61</v>
      </c>
      <c r="F29" s="91">
        <v>292.82125000000002</v>
      </c>
      <c r="G29" s="84">
        <v>55.440000000000005</v>
      </c>
      <c r="H29" s="94">
        <f t="shared" si="5"/>
        <v>16234.010100000003</v>
      </c>
      <c r="J29" s="85"/>
      <c r="K29" s="86">
        <f t="shared" si="16"/>
        <v>0</v>
      </c>
      <c r="L29" s="85">
        <v>0</v>
      </c>
      <c r="M29" s="86">
        <f t="shared" si="17"/>
        <v>0</v>
      </c>
      <c r="N29" s="85">
        <f t="shared" si="18"/>
        <v>292.82125000000002</v>
      </c>
      <c r="O29" s="86">
        <f t="shared" si="19"/>
        <v>16234.010100000003</v>
      </c>
      <c r="Q29" s="85">
        <v>292.82125000000002</v>
      </c>
      <c r="R29" s="86">
        <f t="shared" si="6"/>
        <v>16234.010100000003</v>
      </c>
      <c r="S29" s="85">
        <f t="shared" si="7"/>
        <v>0</v>
      </c>
      <c r="T29" s="86">
        <f t="shared" si="8"/>
        <v>0</v>
      </c>
      <c r="U29" s="85">
        <f t="shared" si="9"/>
        <v>0</v>
      </c>
      <c r="V29" s="86">
        <f t="shared" si="10"/>
        <v>0</v>
      </c>
      <c r="X29" s="85"/>
      <c r="Y29" s="86">
        <f t="shared" si="11"/>
        <v>0</v>
      </c>
      <c r="Z29" s="85">
        <f t="shared" si="12"/>
        <v>292.82125000000002</v>
      </c>
      <c r="AA29" s="86">
        <f t="shared" si="13"/>
        <v>16234.010100000003</v>
      </c>
      <c r="AB29" s="85">
        <f t="shared" si="14"/>
        <v>0</v>
      </c>
      <c r="AC29" s="86">
        <f t="shared" si="15"/>
        <v>0</v>
      </c>
    </row>
    <row r="30" spans="1:29" ht="13.2" x14ac:dyDescent="0.25">
      <c r="A30" s="84">
        <v>15</v>
      </c>
      <c r="B30" s="84" t="s">
        <v>676</v>
      </c>
      <c r="C30" s="84" t="s">
        <v>105</v>
      </c>
      <c r="D30" s="84" t="s">
        <v>106</v>
      </c>
      <c r="E30" s="84" t="s">
        <v>61</v>
      </c>
      <c r="F30" s="91">
        <v>1654.7771400000001</v>
      </c>
      <c r="G30" s="84">
        <v>15.840000000000002</v>
      </c>
      <c r="H30" s="94">
        <f t="shared" si="5"/>
        <v>26211.669897600004</v>
      </c>
      <c r="J30" s="85"/>
      <c r="K30" s="86">
        <f t="shared" si="16"/>
        <v>0</v>
      </c>
      <c r="L30" s="85">
        <v>0</v>
      </c>
      <c r="M30" s="86">
        <f t="shared" si="17"/>
        <v>0</v>
      </c>
      <c r="N30" s="85">
        <f t="shared" si="18"/>
        <v>1654.7771400000001</v>
      </c>
      <c r="O30" s="86">
        <f t="shared" si="19"/>
        <v>26211.669897600004</v>
      </c>
      <c r="Q30" s="85">
        <v>1654.7771400000001</v>
      </c>
      <c r="R30" s="86">
        <f t="shared" si="6"/>
        <v>26211.669897600004</v>
      </c>
      <c r="S30" s="85">
        <f t="shared" si="7"/>
        <v>0</v>
      </c>
      <c r="T30" s="86">
        <f t="shared" si="8"/>
        <v>0</v>
      </c>
      <c r="U30" s="85">
        <f t="shared" si="9"/>
        <v>0</v>
      </c>
      <c r="V30" s="86">
        <f t="shared" si="10"/>
        <v>0</v>
      </c>
      <c r="X30" s="85"/>
      <c r="Y30" s="86">
        <f t="shared" si="11"/>
        <v>0</v>
      </c>
      <c r="Z30" s="85">
        <f t="shared" si="12"/>
        <v>1654.7771400000001</v>
      </c>
      <c r="AA30" s="86">
        <f t="shared" si="13"/>
        <v>26211.669897600004</v>
      </c>
      <c r="AB30" s="85">
        <f t="shared" si="14"/>
        <v>0</v>
      </c>
      <c r="AC30" s="86">
        <f t="shared" si="15"/>
        <v>0</v>
      </c>
    </row>
    <row r="31" spans="1:29" ht="13.2" x14ac:dyDescent="0.25">
      <c r="A31" s="84">
        <v>16</v>
      </c>
      <c r="B31" s="84" t="s">
        <v>676</v>
      </c>
      <c r="C31" s="84" t="s">
        <v>108</v>
      </c>
      <c r="D31" s="84" t="s">
        <v>109</v>
      </c>
      <c r="E31" s="84" t="s">
        <v>61</v>
      </c>
      <c r="F31" s="91">
        <v>851.59025999999994</v>
      </c>
      <c r="G31" s="84">
        <v>104.94</v>
      </c>
      <c r="H31" s="94">
        <f t="shared" si="5"/>
        <v>89365.881884399991</v>
      </c>
      <c r="J31" s="85"/>
      <c r="K31" s="86">
        <f t="shared" si="16"/>
        <v>0</v>
      </c>
      <c r="L31" s="85">
        <v>0</v>
      </c>
      <c r="M31" s="86">
        <f t="shared" si="17"/>
        <v>0</v>
      </c>
      <c r="N31" s="85">
        <f t="shared" si="18"/>
        <v>851.59025999999994</v>
      </c>
      <c r="O31" s="86">
        <f t="shared" si="19"/>
        <v>89365.881884399991</v>
      </c>
      <c r="Q31" s="85">
        <v>851.59025999999994</v>
      </c>
      <c r="R31" s="86">
        <f t="shared" si="6"/>
        <v>89365.881884399991</v>
      </c>
      <c r="S31" s="85">
        <f t="shared" si="7"/>
        <v>0</v>
      </c>
      <c r="T31" s="86">
        <f t="shared" si="8"/>
        <v>0</v>
      </c>
      <c r="U31" s="85">
        <f t="shared" si="9"/>
        <v>0</v>
      </c>
      <c r="V31" s="86">
        <f t="shared" si="10"/>
        <v>0</v>
      </c>
      <c r="X31" s="85"/>
      <c r="Y31" s="86">
        <f t="shared" si="11"/>
        <v>0</v>
      </c>
      <c r="Z31" s="85">
        <f t="shared" si="12"/>
        <v>851.59025999999994</v>
      </c>
      <c r="AA31" s="86">
        <f t="shared" si="13"/>
        <v>89365.881884399991</v>
      </c>
      <c r="AB31" s="85">
        <f t="shared" si="14"/>
        <v>0</v>
      </c>
      <c r="AC31" s="86">
        <f t="shared" si="15"/>
        <v>0</v>
      </c>
    </row>
    <row r="32" spans="1:29" ht="13.2" x14ac:dyDescent="0.25">
      <c r="A32" s="84">
        <v>17</v>
      </c>
      <c r="B32" s="84" t="s">
        <v>676</v>
      </c>
      <c r="C32" s="84" t="s">
        <v>111</v>
      </c>
      <c r="D32" s="84" t="s">
        <v>112</v>
      </c>
      <c r="E32" s="84" t="s">
        <v>61</v>
      </c>
      <c r="F32" s="91">
        <v>58.44088</v>
      </c>
      <c r="G32" s="84">
        <v>189.09</v>
      </c>
      <c r="H32" s="94">
        <f t="shared" si="5"/>
        <v>11050.585999200001</v>
      </c>
      <c r="J32" s="85"/>
      <c r="K32" s="86">
        <f t="shared" si="16"/>
        <v>0</v>
      </c>
      <c r="L32" s="85">
        <v>0</v>
      </c>
      <c r="M32" s="86">
        <f t="shared" si="17"/>
        <v>0</v>
      </c>
      <c r="N32" s="85">
        <f t="shared" si="18"/>
        <v>58.44088</v>
      </c>
      <c r="O32" s="86">
        <f t="shared" si="19"/>
        <v>11050.585999200001</v>
      </c>
      <c r="Q32" s="85">
        <v>58.44088</v>
      </c>
      <c r="R32" s="86">
        <f t="shared" si="6"/>
        <v>11050.585999200001</v>
      </c>
      <c r="S32" s="85">
        <f t="shared" si="7"/>
        <v>0</v>
      </c>
      <c r="T32" s="86">
        <f t="shared" si="8"/>
        <v>0</v>
      </c>
      <c r="U32" s="85">
        <f t="shared" si="9"/>
        <v>0</v>
      </c>
      <c r="V32" s="86">
        <f t="shared" si="10"/>
        <v>0</v>
      </c>
      <c r="X32" s="85"/>
      <c r="Y32" s="86">
        <f t="shared" si="11"/>
        <v>0</v>
      </c>
      <c r="Z32" s="85">
        <f t="shared" si="12"/>
        <v>58.44088</v>
      </c>
      <c r="AA32" s="86">
        <f t="shared" si="13"/>
        <v>11050.585999200001</v>
      </c>
      <c r="AB32" s="85">
        <f t="shared" si="14"/>
        <v>0</v>
      </c>
      <c r="AC32" s="86">
        <f t="shared" si="15"/>
        <v>0</v>
      </c>
    </row>
    <row r="33" spans="1:31" ht="13.2" x14ac:dyDescent="0.25">
      <c r="A33" s="84">
        <v>18</v>
      </c>
      <c r="B33" s="84" t="s">
        <v>676</v>
      </c>
      <c r="C33" s="84" t="s">
        <v>114</v>
      </c>
      <c r="D33" s="84" t="s">
        <v>115</v>
      </c>
      <c r="E33" s="84" t="s">
        <v>72</v>
      </c>
      <c r="F33" s="91">
        <v>2277.29997</v>
      </c>
      <c r="G33" s="84">
        <v>12.870000000000001</v>
      </c>
      <c r="H33" s="94">
        <f t="shared" si="5"/>
        <v>29308.850613900002</v>
      </c>
      <c r="J33" s="85"/>
      <c r="K33" s="86">
        <f t="shared" si="16"/>
        <v>0</v>
      </c>
      <c r="L33" s="85">
        <v>0</v>
      </c>
      <c r="M33" s="86">
        <f t="shared" si="17"/>
        <v>0</v>
      </c>
      <c r="N33" s="85">
        <f t="shared" si="18"/>
        <v>2277.29997</v>
      </c>
      <c r="O33" s="86">
        <f t="shared" si="19"/>
        <v>29308.850613900002</v>
      </c>
      <c r="Q33" s="85">
        <v>2277.29997</v>
      </c>
      <c r="R33" s="86">
        <f t="shared" si="6"/>
        <v>29308.850613900002</v>
      </c>
      <c r="S33" s="85">
        <f t="shared" si="7"/>
        <v>0</v>
      </c>
      <c r="T33" s="86">
        <f t="shared" si="8"/>
        <v>0</v>
      </c>
      <c r="U33" s="85">
        <f t="shared" si="9"/>
        <v>0</v>
      </c>
      <c r="V33" s="86">
        <f t="shared" si="10"/>
        <v>0</v>
      </c>
      <c r="X33" s="85"/>
      <c r="Y33" s="86">
        <f t="shared" si="11"/>
        <v>0</v>
      </c>
      <c r="Z33" s="85">
        <f t="shared" si="12"/>
        <v>2277.29997</v>
      </c>
      <c r="AA33" s="86">
        <f t="shared" si="13"/>
        <v>29308.850613900002</v>
      </c>
      <c r="AB33" s="85">
        <f t="shared" si="14"/>
        <v>0</v>
      </c>
      <c r="AC33" s="86">
        <f t="shared" si="15"/>
        <v>0</v>
      </c>
    </row>
    <row r="34" spans="1:31" ht="13.2" x14ac:dyDescent="0.25">
      <c r="A34" s="84">
        <v>19</v>
      </c>
      <c r="B34" s="84" t="s">
        <v>676</v>
      </c>
      <c r="C34" s="84" t="s">
        <v>117</v>
      </c>
      <c r="D34" s="84" t="s">
        <v>118</v>
      </c>
      <c r="E34" s="84" t="s">
        <v>61</v>
      </c>
      <c r="F34" s="91">
        <v>114.12308999999999</v>
      </c>
      <c r="G34" s="84">
        <v>207.9</v>
      </c>
      <c r="H34" s="94">
        <f t="shared" si="5"/>
        <v>23726.190411</v>
      </c>
      <c r="J34" s="85"/>
      <c r="K34" s="86">
        <f t="shared" si="16"/>
        <v>0</v>
      </c>
      <c r="L34" s="85">
        <v>0</v>
      </c>
      <c r="M34" s="86">
        <f t="shared" si="17"/>
        <v>0</v>
      </c>
      <c r="N34" s="85">
        <f t="shared" si="18"/>
        <v>114.12308999999999</v>
      </c>
      <c r="O34" s="86">
        <f t="shared" si="19"/>
        <v>23726.190411</v>
      </c>
      <c r="Q34" s="85">
        <v>114.12308999999999</v>
      </c>
      <c r="R34" s="86">
        <f t="shared" si="6"/>
        <v>23726.190411</v>
      </c>
      <c r="S34" s="85">
        <f t="shared" si="7"/>
        <v>0</v>
      </c>
      <c r="T34" s="86">
        <f t="shared" si="8"/>
        <v>0</v>
      </c>
      <c r="U34" s="85">
        <f t="shared" si="9"/>
        <v>0</v>
      </c>
      <c r="V34" s="86">
        <f t="shared" si="10"/>
        <v>0</v>
      </c>
      <c r="X34" s="85"/>
      <c r="Y34" s="86">
        <f t="shared" si="11"/>
        <v>0</v>
      </c>
      <c r="Z34" s="85">
        <f t="shared" si="12"/>
        <v>114.12308999999999</v>
      </c>
      <c r="AA34" s="86">
        <f t="shared" si="13"/>
        <v>23726.190411</v>
      </c>
      <c r="AB34" s="85">
        <f t="shared" si="14"/>
        <v>0</v>
      </c>
      <c r="AC34" s="86">
        <f t="shared" si="15"/>
        <v>0</v>
      </c>
    </row>
    <row r="35" spans="1:31" ht="13.2" x14ac:dyDescent="0.25">
      <c r="A35" s="84">
        <v>20</v>
      </c>
      <c r="B35" s="84" t="s">
        <v>676</v>
      </c>
      <c r="C35" s="84" t="s">
        <v>120</v>
      </c>
      <c r="D35" s="84" t="s">
        <v>121</v>
      </c>
      <c r="E35" s="84" t="s">
        <v>72</v>
      </c>
      <c r="F35" s="91">
        <v>760.82060000000001</v>
      </c>
      <c r="G35" s="84">
        <v>13.860000000000001</v>
      </c>
      <c r="H35" s="94">
        <f t="shared" si="5"/>
        <v>10544.973516000002</v>
      </c>
      <c r="J35" s="85"/>
      <c r="K35" s="86">
        <f t="shared" si="16"/>
        <v>0</v>
      </c>
      <c r="L35" s="85">
        <v>0</v>
      </c>
      <c r="M35" s="86">
        <f t="shared" si="17"/>
        <v>0</v>
      </c>
      <c r="N35" s="85">
        <f t="shared" si="18"/>
        <v>760.82060000000001</v>
      </c>
      <c r="O35" s="86">
        <f t="shared" si="19"/>
        <v>10544.973516000002</v>
      </c>
      <c r="Q35" s="85">
        <v>760.82060000000001</v>
      </c>
      <c r="R35" s="86">
        <f t="shared" si="6"/>
        <v>10544.973516000002</v>
      </c>
      <c r="S35" s="85">
        <f t="shared" si="7"/>
        <v>0</v>
      </c>
      <c r="T35" s="86">
        <f t="shared" si="8"/>
        <v>0</v>
      </c>
      <c r="U35" s="85">
        <f t="shared" si="9"/>
        <v>0</v>
      </c>
      <c r="V35" s="86">
        <f t="shared" si="10"/>
        <v>0</v>
      </c>
      <c r="X35" s="85"/>
      <c r="Y35" s="86">
        <f t="shared" si="11"/>
        <v>0</v>
      </c>
      <c r="Z35" s="85">
        <f t="shared" si="12"/>
        <v>760.82060000000001</v>
      </c>
      <c r="AA35" s="86">
        <f t="shared" si="13"/>
        <v>10544.973516000002</v>
      </c>
      <c r="AB35" s="85">
        <f t="shared" si="14"/>
        <v>0</v>
      </c>
      <c r="AC35" s="86">
        <f t="shared" si="15"/>
        <v>0</v>
      </c>
    </row>
    <row r="36" spans="1:31" ht="13.2" x14ac:dyDescent="0.25">
      <c r="A36" s="82"/>
      <c r="B36" s="82"/>
      <c r="C36" s="82" t="s">
        <v>33</v>
      </c>
      <c r="D36" s="82" t="s">
        <v>123</v>
      </c>
      <c r="E36" s="82"/>
      <c r="F36" s="92"/>
      <c r="G36" s="82"/>
      <c r="H36" s="83">
        <f>H37</f>
        <v>63944.496000000006</v>
      </c>
      <c r="J36" s="83"/>
      <c r="K36" s="83">
        <f>K37</f>
        <v>0</v>
      </c>
      <c r="L36" s="83"/>
      <c r="M36" s="83">
        <f>M37</f>
        <v>0</v>
      </c>
      <c r="N36" s="83"/>
      <c r="O36" s="83">
        <f>O37</f>
        <v>63944.496000000006</v>
      </c>
      <c r="Q36" s="83"/>
      <c r="R36" s="83">
        <f>R37</f>
        <v>63944.496000000006</v>
      </c>
      <c r="S36" s="83"/>
      <c r="T36" s="83">
        <f>T37</f>
        <v>0</v>
      </c>
      <c r="U36" s="83"/>
      <c r="V36" s="83">
        <f>V37</f>
        <v>0</v>
      </c>
      <c r="X36" s="83"/>
      <c r="Y36" s="83">
        <f>Y37</f>
        <v>0</v>
      </c>
      <c r="Z36" s="83"/>
      <c r="AA36" s="83">
        <f>AA37</f>
        <v>63944.496000000006</v>
      </c>
      <c r="AB36" s="83"/>
      <c r="AC36" s="83">
        <f>AC37</f>
        <v>0</v>
      </c>
    </row>
    <row r="37" spans="1:31" ht="13.2" x14ac:dyDescent="0.25">
      <c r="A37" s="84">
        <v>21</v>
      </c>
      <c r="B37" s="84" t="s">
        <v>676</v>
      </c>
      <c r="C37" s="84" t="s">
        <v>124</v>
      </c>
      <c r="D37" s="84" t="s">
        <v>125</v>
      </c>
      <c r="E37" s="84" t="s">
        <v>85</v>
      </c>
      <c r="F37" s="91">
        <v>204.4</v>
      </c>
      <c r="G37" s="84">
        <v>312.84000000000003</v>
      </c>
      <c r="H37" s="94">
        <f>G37*F37</f>
        <v>63944.496000000006</v>
      </c>
      <c r="J37" s="85"/>
      <c r="K37" s="86">
        <f>J37*G37</f>
        <v>0</v>
      </c>
      <c r="L37" s="85">
        <v>0</v>
      </c>
      <c r="M37" s="86">
        <f>L37*G37</f>
        <v>0</v>
      </c>
      <c r="N37" s="85">
        <f>F37-J37</f>
        <v>204.4</v>
      </c>
      <c r="O37" s="86">
        <f>N37*G37</f>
        <v>63944.496000000006</v>
      </c>
      <c r="Q37" s="85">
        <v>204.4</v>
      </c>
      <c r="R37" s="86">
        <f>Q37*G37</f>
        <v>63944.496000000006</v>
      </c>
      <c r="S37" s="85">
        <f>J37+L37</f>
        <v>0</v>
      </c>
      <c r="T37" s="86">
        <f>S37*G37</f>
        <v>0</v>
      </c>
      <c r="U37" s="85">
        <f>F37-(Q37+S37)</f>
        <v>0</v>
      </c>
      <c r="V37" s="86">
        <f>U37*G37</f>
        <v>0</v>
      </c>
      <c r="X37" s="85"/>
      <c r="Y37" s="86">
        <f>X37*G37</f>
        <v>0</v>
      </c>
      <c r="Z37" s="85">
        <f>Q37+S37</f>
        <v>204.4</v>
      </c>
      <c r="AA37" s="86">
        <f>Z37*G37</f>
        <v>63944.496000000006</v>
      </c>
      <c r="AB37" s="85">
        <f>F37-(X37+Z37)</f>
        <v>0</v>
      </c>
      <c r="AC37" s="86">
        <f>AB37*G37</f>
        <v>0</v>
      </c>
    </row>
    <row r="38" spans="1:31" ht="13.2" x14ac:dyDescent="0.25">
      <c r="A38" s="82"/>
      <c r="B38" s="82"/>
      <c r="C38" s="82" t="s">
        <v>36</v>
      </c>
      <c r="D38" s="82" t="s">
        <v>127</v>
      </c>
      <c r="E38" s="82"/>
      <c r="F38" s="92"/>
      <c r="G38" s="82"/>
      <c r="H38" s="83">
        <f>SUM(H39:H48)</f>
        <v>1530788.5125521999</v>
      </c>
      <c r="J38" s="83"/>
      <c r="K38" s="83">
        <f>SUM(K39:K48)</f>
        <v>0</v>
      </c>
      <c r="L38" s="83"/>
      <c r="M38" s="83">
        <f>SUM(M39:M48)</f>
        <v>0</v>
      </c>
      <c r="N38" s="83"/>
      <c r="O38" s="83">
        <f>SUM(O39:O48)</f>
        <v>1530788.5125521999</v>
      </c>
      <c r="Q38" s="83"/>
      <c r="R38" s="83">
        <f>SUM(R39:R48)</f>
        <v>488321.53550415189</v>
      </c>
      <c r="S38" s="83"/>
      <c r="T38" s="83">
        <f>SUM(T39:T48)</f>
        <v>0</v>
      </c>
      <c r="U38" s="83"/>
      <c r="V38" s="83">
        <f>SUM(V39:V48)</f>
        <v>1042466.9770480482</v>
      </c>
      <c r="X38" s="83"/>
      <c r="Y38" s="83">
        <f>SUM(Y39:Y48)</f>
        <v>1042466.9770480482</v>
      </c>
      <c r="Z38" s="83"/>
      <c r="AA38" s="83">
        <f>SUM(AA39:AA48)</f>
        <v>488321.53550415189</v>
      </c>
      <c r="AB38" s="83"/>
      <c r="AC38" s="83">
        <f>SUM(AC39:AC48)</f>
        <v>0</v>
      </c>
    </row>
    <row r="39" spans="1:31" ht="26.4" x14ac:dyDescent="0.25">
      <c r="A39" s="84">
        <v>22</v>
      </c>
      <c r="B39" s="84" t="s">
        <v>676</v>
      </c>
      <c r="C39" s="84" t="s">
        <v>128</v>
      </c>
      <c r="D39" s="84" t="s">
        <v>129</v>
      </c>
      <c r="E39" s="84" t="s">
        <v>61</v>
      </c>
      <c r="F39" s="91">
        <v>157.52888999999999</v>
      </c>
      <c r="G39" s="84">
        <v>1722.6000000000001</v>
      </c>
      <c r="H39" s="94">
        <f t="shared" ref="H39:H48" si="20">G39*F39</f>
        <v>271359.26591399999</v>
      </c>
      <c r="J39" s="85"/>
      <c r="K39" s="86">
        <f>J39*G39</f>
        <v>0</v>
      </c>
      <c r="L39" s="85">
        <v>0</v>
      </c>
      <c r="M39" s="86">
        <f>L39*G39</f>
        <v>0</v>
      </c>
      <c r="N39" s="85">
        <f>F39-J39</f>
        <v>157.52888999999999</v>
      </c>
      <c r="O39" s="86">
        <f>N39*G39</f>
        <v>271359.26591399999</v>
      </c>
      <c r="Q39" s="85">
        <v>50.251715909999994</v>
      </c>
      <c r="R39" s="86">
        <f>Q39*G39</f>
        <v>86563.605826565996</v>
      </c>
      <c r="S39" s="85">
        <f>J39+L39</f>
        <v>0</v>
      </c>
      <c r="T39" s="86">
        <f>S39*G39</f>
        <v>0</v>
      </c>
      <c r="U39" s="85">
        <f>F39-(Q39+S39)</f>
        <v>107.27717408999999</v>
      </c>
      <c r="V39" s="86">
        <f>U39*G39</f>
        <v>184795.66008743399</v>
      </c>
      <c r="X39" s="85">
        <v>107.27717408999999</v>
      </c>
      <c r="Y39" s="86">
        <f>X39*G39</f>
        <v>184795.66008743399</v>
      </c>
      <c r="Z39" s="85">
        <f>Q39+S39</f>
        <v>50.251715909999994</v>
      </c>
      <c r="AA39" s="86">
        <f>Z39*G39</f>
        <v>86563.605826565996</v>
      </c>
      <c r="AB39" s="85">
        <f>F39-(X39+Z39)</f>
        <v>0</v>
      </c>
      <c r="AC39" s="86">
        <f>AB39*G39</f>
        <v>0</v>
      </c>
      <c r="AE39" s="85"/>
    </row>
    <row r="40" spans="1:31" ht="13.2" x14ac:dyDescent="0.25">
      <c r="A40" s="84">
        <v>23</v>
      </c>
      <c r="B40" s="84" t="s">
        <v>676</v>
      </c>
      <c r="C40" s="84" t="s">
        <v>131</v>
      </c>
      <c r="D40" s="84" t="s">
        <v>132</v>
      </c>
      <c r="E40" s="84" t="s">
        <v>61</v>
      </c>
      <c r="F40" s="91">
        <v>477.68572</v>
      </c>
      <c r="G40" s="84">
        <v>682.11</v>
      </c>
      <c r="H40" s="94">
        <f t="shared" si="20"/>
        <v>325834.20646920003</v>
      </c>
      <c r="J40" s="85"/>
      <c r="K40" s="86">
        <f>J40*G40</f>
        <v>0</v>
      </c>
      <c r="L40" s="85">
        <v>0</v>
      </c>
      <c r="M40" s="86">
        <f>L40*G40</f>
        <v>0</v>
      </c>
      <c r="N40" s="85">
        <f>F40-J40</f>
        <v>477.68572</v>
      </c>
      <c r="O40" s="86">
        <f>N40*G40</f>
        <v>325834.20646920003</v>
      </c>
      <c r="Q40" s="85">
        <v>152.38174468</v>
      </c>
      <c r="R40" s="86">
        <f t="shared" ref="R40:R48" si="21">Q40*G40</f>
        <v>103941.1118636748</v>
      </c>
      <c r="S40" s="85">
        <f t="shared" ref="S40:S48" si="22">J40+L40</f>
        <v>0</v>
      </c>
      <c r="T40" s="86">
        <f t="shared" ref="T40:T48" si="23">S40*G40</f>
        <v>0</v>
      </c>
      <c r="U40" s="85">
        <f t="shared" ref="U40:U48" si="24">F40-(Q40+S40)</f>
        <v>325.30397532000001</v>
      </c>
      <c r="V40" s="86">
        <f t="shared" ref="V40:V48" si="25">U40*G40</f>
        <v>221893.0946055252</v>
      </c>
      <c r="X40" s="85">
        <v>325.30397532000001</v>
      </c>
      <c r="Y40" s="86">
        <f t="shared" ref="Y40:Y48" si="26">X40*G40</f>
        <v>221893.0946055252</v>
      </c>
      <c r="Z40" s="85">
        <f t="shared" ref="Z40:Z48" si="27">Q40+S40</f>
        <v>152.38174468</v>
      </c>
      <c r="AA40" s="86">
        <f t="shared" ref="AA40:AA48" si="28">Z40*G40</f>
        <v>103941.1118636748</v>
      </c>
      <c r="AB40" s="85">
        <f t="shared" ref="AB40:AB48" si="29">F40-(X40+Z40)</f>
        <v>0</v>
      </c>
      <c r="AC40" s="86">
        <f t="shared" ref="AC40:AC48" si="30">AB40*G40</f>
        <v>0</v>
      </c>
      <c r="AE40" s="85"/>
    </row>
    <row r="41" spans="1:31" ht="26.4" x14ac:dyDescent="0.25">
      <c r="A41" s="84">
        <v>24</v>
      </c>
      <c r="B41" s="84" t="s">
        <v>676</v>
      </c>
      <c r="C41" s="84" t="s">
        <v>134</v>
      </c>
      <c r="D41" s="84" t="s">
        <v>135</v>
      </c>
      <c r="E41" s="84" t="s">
        <v>72</v>
      </c>
      <c r="F41" s="91">
        <v>1312.73929</v>
      </c>
      <c r="G41" s="84">
        <v>11.879999999999999</v>
      </c>
      <c r="H41" s="94">
        <f t="shared" si="20"/>
        <v>15595.342765199999</v>
      </c>
      <c r="J41" s="85"/>
      <c r="K41" s="86">
        <f t="shared" ref="K41:K48" si="31">J41*G41</f>
        <v>0</v>
      </c>
      <c r="L41" s="85">
        <v>0</v>
      </c>
      <c r="M41" s="86">
        <f t="shared" ref="M41:M48" si="32">L41*G41</f>
        <v>0</v>
      </c>
      <c r="N41" s="85">
        <f t="shared" ref="N41:N48" si="33">F41-J41</f>
        <v>1312.73929</v>
      </c>
      <c r="O41" s="86">
        <f t="shared" ref="O41:O48" si="34">N41*G41</f>
        <v>15595.342765199999</v>
      </c>
      <c r="Q41" s="85">
        <v>418.76383350999998</v>
      </c>
      <c r="R41" s="86">
        <f t="shared" si="21"/>
        <v>4974.9143420987994</v>
      </c>
      <c r="S41" s="85">
        <f t="shared" si="22"/>
        <v>0</v>
      </c>
      <c r="T41" s="86">
        <f t="shared" si="23"/>
        <v>0</v>
      </c>
      <c r="U41" s="85">
        <f t="shared" si="24"/>
        <v>893.97545648999994</v>
      </c>
      <c r="V41" s="86">
        <f t="shared" si="25"/>
        <v>10620.428423101199</v>
      </c>
      <c r="X41" s="85">
        <v>893.97545648999994</v>
      </c>
      <c r="Y41" s="86">
        <f t="shared" si="26"/>
        <v>10620.428423101199</v>
      </c>
      <c r="Z41" s="85">
        <f t="shared" si="27"/>
        <v>418.76383350999998</v>
      </c>
      <c r="AA41" s="86">
        <f t="shared" si="28"/>
        <v>4974.9143420987994</v>
      </c>
      <c r="AB41" s="85">
        <f t="shared" si="29"/>
        <v>0</v>
      </c>
      <c r="AC41" s="86">
        <f t="shared" si="30"/>
        <v>0</v>
      </c>
      <c r="AE41" s="85"/>
    </row>
    <row r="42" spans="1:31" ht="26.4" x14ac:dyDescent="0.25">
      <c r="A42" s="84">
        <v>25</v>
      </c>
      <c r="B42" s="84" t="s">
        <v>676</v>
      </c>
      <c r="C42" s="84" t="s">
        <v>137</v>
      </c>
      <c r="D42" s="84" t="s">
        <v>138</v>
      </c>
      <c r="E42" s="84" t="s">
        <v>72</v>
      </c>
      <c r="F42" s="91">
        <v>1193.3996200000001</v>
      </c>
      <c r="G42" s="84">
        <v>10.89</v>
      </c>
      <c r="H42" s="94">
        <f t="shared" si="20"/>
        <v>12996.121861800002</v>
      </c>
      <c r="J42" s="85"/>
      <c r="K42" s="86">
        <f t="shared" si="31"/>
        <v>0</v>
      </c>
      <c r="L42" s="85">
        <v>0</v>
      </c>
      <c r="M42" s="86">
        <f t="shared" si="32"/>
        <v>0</v>
      </c>
      <c r="N42" s="85">
        <f t="shared" si="33"/>
        <v>1193.3996200000001</v>
      </c>
      <c r="O42" s="86">
        <f t="shared" si="34"/>
        <v>12996.121861800002</v>
      </c>
      <c r="Q42" s="85">
        <v>380.69447878000005</v>
      </c>
      <c r="R42" s="86">
        <f t="shared" si="21"/>
        <v>4145.762873914201</v>
      </c>
      <c r="S42" s="85">
        <f t="shared" si="22"/>
        <v>0</v>
      </c>
      <c r="T42" s="86">
        <f t="shared" si="23"/>
        <v>0</v>
      </c>
      <c r="U42" s="85">
        <f t="shared" si="24"/>
        <v>812.70514122000009</v>
      </c>
      <c r="V42" s="86">
        <f t="shared" si="25"/>
        <v>8850.358987885802</v>
      </c>
      <c r="X42" s="85">
        <v>812.70514122000009</v>
      </c>
      <c r="Y42" s="86">
        <f t="shared" si="26"/>
        <v>8850.358987885802</v>
      </c>
      <c r="Z42" s="85">
        <f t="shared" si="27"/>
        <v>380.69447878000005</v>
      </c>
      <c r="AA42" s="86">
        <f t="shared" si="28"/>
        <v>4145.762873914201</v>
      </c>
      <c r="AB42" s="85">
        <f t="shared" si="29"/>
        <v>0</v>
      </c>
      <c r="AC42" s="86">
        <f t="shared" si="30"/>
        <v>0</v>
      </c>
      <c r="AE42" s="85"/>
    </row>
    <row r="43" spans="1:31" ht="26.4" x14ac:dyDescent="0.25">
      <c r="A43" s="84">
        <v>26</v>
      </c>
      <c r="B43" s="84" t="s">
        <v>676</v>
      </c>
      <c r="C43" s="84" t="s">
        <v>140</v>
      </c>
      <c r="D43" s="84" t="s">
        <v>141</v>
      </c>
      <c r="E43" s="84" t="s">
        <v>72</v>
      </c>
      <c r="F43" s="91">
        <v>1193.3996200000001</v>
      </c>
      <c r="G43" s="84">
        <v>196.02</v>
      </c>
      <c r="H43" s="94">
        <f t="shared" si="20"/>
        <v>233930.19351240003</v>
      </c>
      <c r="J43" s="85"/>
      <c r="K43" s="86">
        <f t="shared" si="31"/>
        <v>0</v>
      </c>
      <c r="L43" s="85">
        <v>0</v>
      </c>
      <c r="M43" s="86">
        <f t="shared" si="32"/>
        <v>0</v>
      </c>
      <c r="N43" s="85">
        <f t="shared" si="33"/>
        <v>1193.3996200000001</v>
      </c>
      <c r="O43" s="86">
        <f t="shared" si="34"/>
        <v>233930.19351240003</v>
      </c>
      <c r="Q43" s="85">
        <v>380.69447878000005</v>
      </c>
      <c r="R43" s="86">
        <f t="shared" si="21"/>
        <v>74623.73173045562</v>
      </c>
      <c r="S43" s="85">
        <f t="shared" si="22"/>
        <v>0</v>
      </c>
      <c r="T43" s="86">
        <f t="shared" si="23"/>
        <v>0</v>
      </c>
      <c r="U43" s="85">
        <f t="shared" si="24"/>
        <v>812.70514122000009</v>
      </c>
      <c r="V43" s="86">
        <f t="shared" si="25"/>
        <v>159306.46178194444</v>
      </c>
      <c r="X43" s="85">
        <v>812.70514122000009</v>
      </c>
      <c r="Y43" s="86">
        <f t="shared" si="26"/>
        <v>159306.46178194444</v>
      </c>
      <c r="Z43" s="85">
        <f t="shared" si="27"/>
        <v>380.69447878000005</v>
      </c>
      <c r="AA43" s="86">
        <f t="shared" si="28"/>
        <v>74623.73173045562</v>
      </c>
      <c r="AB43" s="85">
        <f t="shared" si="29"/>
        <v>0</v>
      </c>
      <c r="AC43" s="86">
        <f t="shared" si="30"/>
        <v>0</v>
      </c>
      <c r="AE43" s="85"/>
    </row>
    <row r="44" spans="1:31" ht="26.4" x14ac:dyDescent="0.25">
      <c r="A44" s="84">
        <v>27</v>
      </c>
      <c r="B44" s="84" t="s">
        <v>676</v>
      </c>
      <c r="C44" s="84" t="s">
        <v>142</v>
      </c>
      <c r="D44" s="84" t="s">
        <v>143</v>
      </c>
      <c r="E44" s="84" t="s">
        <v>72</v>
      </c>
      <c r="F44" s="91">
        <v>1193.3996200000001</v>
      </c>
      <c r="G44" s="84">
        <v>253.44000000000003</v>
      </c>
      <c r="H44" s="94">
        <f t="shared" si="20"/>
        <v>302455.19969280006</v>
      </c>
      <c r="J44" s="85"/>
      <c r="K44" s="86">
        <f t="shared" si="31"/>
        <v>0</v>
      </c>
      <c r="L44" s="85">
        <v>0</v>
      </c>
      <c r="M44" s="86">
        <f t="shared" si="32"/>
        <v>0</v>
      </c>
      <c r="N44" s="85">
        <f t="shared" si="33"/>
        <v>1193.3996200000001</v>
      </c>
      <c r="O44" s="86">
        <f t="shared" si="34"/>
        <v>302455.19969280006</v>
      </c>
      <c r="Q44" s="85">
        <v>380.69447878000005</v>
      </c>
      <c r="R44" s="86">
        <f t="shared" si="21"/>
        <v>96483.20870200322</v>
      </c>
      <c r="S44" s="85">
        <f t="shared" si="22"/>
        <v>0</v>
      </c>
      <c r="T44" s="86">
        <f t="shared" si="23"/>
        <v>0</v>
      </c>
      <c r="U44" s="85">
        <f t="shared" si="24"/>
        <v>812.70514122000009</v>
      </c>
      <c r="V44" s="86">
        <f t="shared" si="25"/>
        <v>205971.99099079685</v>
      </c>
      <c r="X44" s="85">
        <v>812.70514122000009</v>
      </c>
      <c r="Y44" s="86">
        <f t="shared" si="26"/>
        <v>205971.99099079685</v>
      </c>
      <c r="Z44" s="85">
        <f t="shared" si="27"/>
        <v>380.69447878000005</v>
      </c>
      <c r="AA44" s="86">
        <f t="shared" si="28"/>
        <v>96483.20870200322</v>
      </c>
      <c r="AB44" s="85">
        <f t="shared" si="29"/>
        <v>0</v>
      </c>
      <c r="AC44" s="86">
        <f t="shared" si="30"/>
        <v>0</v>
      </c>
      <c r="AE44" s="85"/>
    </row>
    <row r="45" spans="1:31" ht="13.2" x14ac:dyDescent="0.25">
      <c r="A45" s="84">
        <v>28</v>
      </c>
      <c r="B45" s="84" t="s">
        <v>676</v>
      </c>
      <c r="C45" s="84" t="s">
        <v>144</v>
      </c>
      <c r="D45" s="84" t="s">
        <v>145</v>
      </c>
      <c r="E45" s="84" t="s">
        <v>72</v>
      </c>
      <c r="F45" s="91">
        <v>378.58895000000001</v>
      </c>
      <c r="G45" s="84">
        <v>402.93</v>
      </c>
      <c r="H45" s="94">
        <f t="shared" si="20"/>
        <v>152544.8456235</v>
      </c>
      <c r="J45" s="85"/>
      <c r="K45" s="86">
        <f t="shared" si="31"/>
        <v>0</v>
      </c>
      <c r="L45" s="85">
        <v>0</v>
      </c>
      <c r="M45" s="86">
        <f t="shared" si="32"/>
        <v>0</v>
      </c>
      <c r="N45" s="85">
        <f t="shared" si="33"/>
        <v>378.58895000000001</v>
      </c>
      <c r="O45" s="86">
        <f t="shared" si="34"/>
        <v>152544.8456235</v>
      </c>
      <c r="Q45" s="85">
        <v>120.76987505000001</v>
      </c>
      <c r="R45" s="86">
        <f t="shared" si="21"/>
        <v>48661.805753896508</v>
      </c>
      <c r="S45" s="85">
        <f t="shared" si="22"/>
        <v>0</v>
      </c>
      <c r="T45" s="86">
        <f t="shared" si="23"/>
        <v>0</v>
      </c>
      <c r="U45" s="85">
        <f t="shared" si="24"/>
        <v>257.81907495000002</v>
      </c>
      <c r="V45" s="86">
        <f t="shared" si="25"/>
        <v>103883.03986960351</v>
      </c>
      <c r="X45" s="85">
        <v>257.81907495000002</v>
      </c>
      <c r="Y45" s="86">
        <f t="shared" si="26"/>
        <v>103883.03986960351</v>
      </c>
      <c r="Z45" s="85">
        <f t="shared" si="27"/>
        <v>120.76987505000001</v>
      </c>
      <c r="AA45" s="86">
        <f t="shared" si="28"/>
        <v>48661.805753896508</v>
      </c>
      <c r="AB45" s="85">
        <f t="shared" si="29"/>
        <v>0</v>
      </c>
      <c r="AC45" s="86">
        <f t="shared" si="30"/>
        <v>0</v>
      </c>
      <c r="AE45" s="85"/>
    </row>
    <row r="46" spans="1:31" ht="13.2" x14ac:dyDescent="0.25">
      <c r="A46" s="84">
        <v>29</v>
      </c>
      <c r="B46" s="84" t="s">
        <v>676</v>
      </c>
      <c r="C46" s="84" t="s">
        <v>147</v>
      </c>
      <c r="D46" s="84" t="s">
        <v>148</v>
      </c>
      <c r="E46" s="84" t="s">
        <v>72</v>
      </c>
      <c r="F46" s="91">
        <v>273.70254999999997</v>
      </c>
      <c r="G46" s="84">
        <v>492.03000000000003</v>
      </c>
      <c r="H46" s="94">
        <f t="shared" si="20"/>
        <v>134669.86567649999</v>
      </c>
      <c r="J46" s="85"/>
      <c r="K46" s="86">
        <f t="shared" si="31"/>
        <v>0</v>
      </c>
      <c r="L46" s="85">
        <v>0</v>
      </c>
      <c r="M46" s="86">
        <f t="shared" si="32"/>
        <v>0</v>
      </c>
      <c r="N46" s="85">
        <f t="shared" si="33"/>
        <v>273.70254999999997</v>
      </c>
      <c r="O46" s="86">
        <f t="shared" si="34"/>
        <v>134669.86567649999</v>
      </c>
      <c r="Q46" s="85">
        <v>87.311113449999993</v>
      </c>
      <c r="R46" s="86">
        <f t="shared" si="21"/>
        <v>42959.687150803496</v>
      </c>
      <c r="S46" s="85">
        <f t="shared" si="22"/>
        <v>0</v>
      </c>
      <c r="T46" s="86">
        <f t="shared" si="23"/>
        <v>0</v>
      </c>
      <c r="U46" s="85">
        <f t="shared" si="24"/>
        <v>186.39143654999998</v>
      </c>
      <c r="V46" s="86">
        <f t="shared" si="25"/>
        <v>91710.178525696494</v>
      </c>
      <c r="X46" s="85">
        <v>186.39143654999998</v>
      </c>
      <c r="Y46" s="86">
        <f t="shared" si="26"/>
        <v>91710.178525696494</v>
      </c>
      <c r="Z46" s="85">
        <f t="shared" si="27"/>
        <v>87.311113449999993</v>
      </c>
      <c r="AA46" s="86">
        <f t="shared" si="28"/>
        <v>42959.687150803496</v>
      </c>
      <c r="AB46" s="85">
        <f t="shared" si="29"/>
        <v>0</v>
      </c>
      <c r="AC46" s="86">
        <f t="shared" si="30"/>
        <v>0</v>
      </c>
      <c r="AE46" s="85"/>
    </row>
    <row r="47" spans="1:31" ht="26.4" x14ac:dyDescent="0.25">
      <c r="A47" s="84">
        <v>30</v>
      </c>
      <c r="B47" s="84" t="s">
        <v>676</v>
      </c>
      <c r="C47" s="84" t="s">
        <v>150</v>
      </c>
      <c r="D47" s="84" t="s">
        <v>151</v>
      </c>
      <c r="E47" s="84" t="s">
        <v>72</v>
      </c>
      <c r="F47" s="91">
        <v>122.91667</v>
      </c>
      <c r="G47" s="84">
        <v>563.30999999999995</v>
      </c>
      <c r="H47" s="94">
        <f t="shared" si="20"/>
        <v>69240.189377699993</v>
      </c>
      <c r="J47" s="85"/>
      <c r="K47" s="86">
        <f t="shared" si="31"/>
        <v>0</v>
      </c>
      <c r="L47" s="85">
        <v>0</v>
      </c>
      <c r="M47" s="86">
        <f t="shared" si="32"/>
        <v>0</v>
      </c>
      <c r="N47" s="85">
        <f t="shared" si="33"/>
        <v>122.91667</v>
      </c>
      <c r="O47" s="86">
        <f t="shared" si="34"/>
        <v>69240.189377699993</v>
      </c>
      <c r="Q47" s="85">
        <v>39.210417729999996</v>
      </c>
      <c r="R47" s="86">
        <f t="shared" si="21"/>
        <v>22087.620411486296</v>
      </c>
      <c r="S47" s="85">
        <f t="shared" si="22"/>
        <v>0</v>
      </c>
      <c r="T47" s="86">
        <f t="shared" si="23"/>
        <v>0</v>
      </c>
      <c r="U47" s="85">
        <f t="shared" si="24"/>
        <v>83.706252269999993</v>
      </c>
      <c r="V47" s="86">
        <f t="shared" si="25"/>
        <v>47152.568966213694</v>
      </c>
      <c r="X47" s="85">
        <v>83.706252269999993</v>
      </c>
      <c r="Y47" s="86">
        <f t="shared" si="26"/>
        <v>47152.568966213694</v>
      </c>
      <c r="Z47" s="85">
        <f t="shared" si="27"/>
        <v>39.210417729999996</v>
      </c>
      <c r="AA47" s="86">
        <f t="shared" si="28"/>
        <v>22087.620411486296</v>
      </c>
      <c r="AB47" s="85">
        <f t="shared" si="29"/>
        <v>0</v>
      </c>
      <c r="AC47" s="86">
        <f t="shared" si="30"/>
        <v>0</v>
      </c>
      <c r="AE47" s="85"/>
    </row>
    <row r="48" spans="1:31" ht="13.2" x14ac:dyDescent="0.25">
      <c r="A48" s="84">
        <v>31</v>
      </c>
      <c r="B48" s="84" t="s">
        <v>676</v>
      </c>
      <c r="C48" s="84" t="s">
        <v>153</v>
      </c>
      <c r="D48" s="84" t="s">
        <v>154</v>
      </c>
      <c r="E48" s="84" t="s">
        <v>72</v>
      </c>
      <c r="F48" s="91">
        <v>14.105790000000001</v>
      </c>
      <c r="G48" s="84">
        <v>862.29000000000008</v>
      </c>
      <c r="H48" s="94">
        <f t="shared" si="20"/>
        <v>12163.281659100001</v>
      </c>
      <c r="J48" s="85"/>
      <c r="K48" s="86">
        <f t="shared" si="31"/>
        <v>0</v>
      </c>
      <c r="L48" s="85">
        <v>0</v>
      </c>
      <c r="M48" s="86">
        <f t="shared" si="32"/>
        <v>0</v>
      </c>
      <c r="N48" s="85">
        <f t="shared" si="33"/>
        <v>14.105790000000001</v>
      </c>
      <c r="O48" s="86">
        <f t="shared" si="34"/>
        <v>12163.281659100001</v>
      </c>
      <c r="Q48" s="85">
        <v>4.4997470100000001</v>
      </c>
      <c r="R48" s="86">
        <f t="shared" si="21"/>
        <v>3880.0868492529003</v>
      </c>
      <c r="S48" s="85">
        <f t="shared" si="22"/>
        <v>0</v>
      </c>
      <c r="T48" s="86">
        <f t="shared" si="23"/>
        <v>0</v>
      </c>
      <c r="U48" s="85">
        <f t="shared" si="24"/>
        <v>9.6060429900000006</v>
      </c>
      <c r="V48" s="86">
        <f t="shared" si="25"/>
        <v>8283.1948098471021</v>
      </c>
      <c r="X48" s="85">
        <v>9.6060429900000006</v>
      </c>
      <c r="Y48" s="86">
        <f t="shared" si="26"/>
        <v>8283.1948098471021</v>
      </c>
      <c r="Z48" s="85">
        <f t="shared" si="27"/>
        <v>4.4997470100000001</v>
      </c>
      <c r="AA48" s="86">
        <f t="shared" si="28"/>
        <v>3880.0868492529003</v>
      </c>
      <c r="AB48" s="85">
        <f t="shared" si="29"/>
        <v>0</v>
      </c>
      <c r="AC48" s="86">
        <f t="shared" si="30"/>
        <v>0</v>
      </c>
      <c r="AE48" s="85"/>
    </row>
    <row r="49" spans="1:29" ht="13.2" x14ac:dyDescent="0.25">
      <c r="A49" s="82"/>
      <c r="B49" s="82"/>
      <c r="C49" s="82" t="s">
        <v>39</v>
      </c>
      <c r="D49" s="82" t="s">
        <v>156</v>
      </c>
      <c r="E49" s="82"/>
      <c r="F49" s="92"/>
      <c r="G49" s="82"/>
      <c r="H49" s="83">
        <f>SUM(H50:H51)</f>
        <v>20968.2</v>
      </c>
      <c r="J49" s="83"/>
      <c r="K49" s="83">
        <f>SUM(K50:K51)</f>
        <v>0</v>
      </c>
      <c r="L49" s="83"/>
      <c r="M49" s="83">
        <f>SUM(M50:M51)</f>
        <v>0</v>
      </c>
      <c r="N49" s="83"/>
      <c r="O49" s="83">
        <f>SUM(O50:O51)</f>
        <v>20968.2</v>
      </c>
      <c r="Q49" s="83"/>
      <c r="R49" s="83">
        <f>SUM(R50:R51)</f>
        <v>20968.2</v>
      </c>
      <c r="S49" s="83"/>
      <c r="T49" s="83">
        <f>SUM(T50:T51)</f>
        <v>0</v>
      </c>
      <c r="U49" s="83"/>
      <c r="V49" s="83">
        <f>SUM(V50:V51)</f>
        <v>0</v>
      </c>
      <c r="X49" s="83"/>
      <c r="Y49" s="83">
        <f>SUM(Y50:Y51)</f>
        <v>0</v>
      </c>
      <c r="Z49" s="83"/>
      <c r="AA49" s="83">
        <f>SUM(AA50:AA51)</f>
        <v>20968.2</v>
      </c>
      <c r="AB49" s="83"/>
      <c r="AC49" s="83">
        <f>SUM(AC50:AC51)</f>
        <v>0</v>
      </c>
    </row>
    <row r="50" spans="1:29" ht="13.2" x14ac:dyDescent="0.25">
      <c r="A50" s="84">
        <v>32</v>
      </c>
      <c r="B50" s="84" t="s">
        <v>676</v>
      </c>
      <c r="C50" s="84" t="s">
        <v>157</v>
      </c>
      <c r="D50" s="84" t="s">
        <v>158</v>
      </c>
      <c r="E50" s="84" t="s">
        <v>50</v>
      </c>
      <c r="F50" s="91">
        <v>4</v>
      </c>
      <c r="G50" s="84">
        <v>4445.1000000000004</v>
      </c>
      <c r="H50" s="94">
        <f>G50*F50</f>
        <v>17780.400000000001</v>
      </c>
      <c r="J50" s="85"/>
      <c r="K50" s="86">
        <f>J50*G50</f>
        <v>0</v>
      </c>
      <c r="L50" s="85">
        <v>0</v>
      </c>
      <c r="M50" s="86">
        <f>L50*G50</f>
        <v>0</v>
      </c>
      <c r="N50" s="85">
        <f>F50-J50</f>
        <v>4</v>
      </c>
      <c r="O50" s="86">
        <f>N50*G50</f>
        <v>17780.400000000001</v>
      </c>
      <c r="Q50" s="85">
        <v>4</v>
      </c>
      <c r="R50" s="86">
        <f>Q50*G50</f>
        <v>17780.400000000001</v>
      </c>
      <c r="S50" s="85">
        <f>J50+L50</f>
        <v>0</v>
      </c>
      <c r="T50" s="86">
        <f>S50*G50</f>
        <v>0</v>
      </c>
      <c r="U50" s="85">
        <f>F50-(Q50+S50)</f>
        <v>0</v>
      </c>
      <c r="V50" s="86">
        <f>U50*G50</f>
        <v>0</v>
      </c>
      <c r="X50" s="85"/>
      <c r="Y50" s="86">
        <f>X50*G50</f>
        <v>0</v>
      </c>
      <c r="Z50" s="85">
        <f>Q50+S50</f>
        <v>4</v>
      </c>
      <c r="AA50" s="86">
        <f>Z50*G50</f>
        <v>17780.400000000001</v>
      </c>
      <c r="AB50" s="85">
        <f>F50-(X50+Z50)</f>
        <v>0</v>
      </c>
      <c r="AC50" s="86">
        <f>AB50*G50</f>
        <v>0</v>
      </c>
    </row>
    <row r="51" spans="1:29" ht="13.2" x14ac:dyDescent="0.25">
      <c r="A51" s="84">
        <v>33</v>
      </c>
      <c r="B51" s="84" t="s">
        <v>676</v>
      </c>
      <c r="C51" s="84" t="s">
        <v>160</v>
      </c>
      <c r="D51" s="84" t="s">
        <v>161</v>
      </c>
      <c r="E51" s="84" t="s">
        <v>50</v>
      </c>
      <c r="F51" s="91">
        <v>2</v>
      </c>
      <c r="G51" s="84">
        <v>1593.9</v>
      </c>
      <c r="H51" s="94">
        <f>G51*F51</f>
        <v>3187.8</v>
      </c>
      <c r="J51" s="85"/>
      <c r="K51" s="86">
        <f>J51*G51</f>
        <v>0</v>
      </c>
      <c r="L51" s="85">
        <v>0</v>
      </c>
      <c r="M51" s="86">
        <f>L51*G51</f>
        <v>0</v>
      </c>
      <c r="N51" s="85">
        <f>F51-J51</f>
        <v>2</v>
      </c>
      <c r="O51" s="86">
        <f>N51*G51</f>
        <v>3187.8</v>
      </c>
      <c r="Q51" s="85">
        <v>2</v>
      </c>
      <c r="R51" s="86">
        <f>Q51*G51</f>
        <v>3187.8</v>
      </c>
      <c r="S51" s="85">
        <f>J51+L51</f>
        <v>0</v>
      </c>
      <c r="T51" s="86">
        <f>S51*G51</f>
        <v>0</v>
      </c>
      <c r="U51" s="85">
        <f>F51-(Q51+S51)</f>
        <v>0</v>
      </c>
      <c r="V51" s="86">
        <f>U51*G51</f>
        <v>0</v>
      </c>
      <c r="X51" s="85"/>
      <c r="Y51" s="86">
        <f>X51*G51</f>
        <v>0</v>
      </c>
      <c r="Z51" s="85">
        <f>Q51+S51</f>
        <v>2</v>
      </c>
      <c r="AA51" s="86">
        <f>Z51*G51</f>
        <v>3187.8</v>
      </c>
      <c r="AB51" s="85">
        <f>F51-(X51+Z51)</f>
        <v>0</v>
      </c>
      <c r="AC51" s="86">
        <f>AB51*G51</f>
        <v>0</v>
      </c>
    </row>
    <row r="52" spans="1:29" ht="13.2" x14ac:dyDescent="0.25">
      <c r="A52" s="82"/>
      <c r="B52" s="82"/>
      <c r="C52" s="82" t="s">
        <v>164</v>
      </c>
      <c r="D52" s="82" t="s">
        <v>163</v>
      </c>
      <c r="E52" s="82"/>
      <c r="F52" s="92"/>
      <c r="G52" s="82"/>
      <c r="H52" s="83">
        <f>SUM(H53:H61)</f>
        <v>326222.66061000002</v>
      </c>
      <c r="J52" s="83"/>
      <c r="K52" s="83">
        <f>SUM(K53:K61)</f>
        <v>0</v>
      </c>
      <c r="L52" s="83"/>
      <c r="M52" s="83">
        <f>SUM(M53:M61)</f>
        <v>0</v>
      </c>
      <c r="N52" s="83"/>
      <c r="O52" s="83">
        <f>SUM(O53:O61)</f>
        <v>326222.66061000002</v>
      </c>
      <c r="Q52" s="83"/>
      <c r="R52" s="83">
        <f>SUM(R53:R61)</f>
        <v>326222.66061000002</v>
      </c>
      <c r="S52" s="83"/>
      <c r="T52" s="83">
        <f>SUM(T53:T61)</f>
        <v>0</v>
      </c>
      <c r="U52" s="83"/>
      <c r="V52" s="83">
        <f>SUM(V53:V61)</f>
        <v>0</v>
      </c>
      <c r="X52" s="83"/>
      <c r="Y52" s="83">
        <f>SUM(Y53:Y61)</f>
        <v>0</v>
      </c>
      <c r="Z52" s="83"/>
      <c r="AA52" s="83">
        <f>SUM(AA53:AA61)</f>
        <v>326222.66061000002</v>
      </c>
      <c r="AB52" s="83"/>
      <c r="AC52" s="83">
        <f>SUM(AC53:AC61)</f>
        <v>0</v>
      </c>
    </row>
    <row r="53" spans="1:29" ht="26.4" x14ac:dyDescent="0.25">
      <c r="A53" s="84">
        <v>34</v>
      </c>
      <c r="B53" s="84" t="s">
        <v>676</v>
      </c>
      <c r="C53" s="84" t="s">
        <v>165</v>
      </c>
      <c r="D53" s="84" t="s">
        <v>166</v>
      </c>
      <c r="E53" s="84" t="s">
        <v>50</v>
      </c>
      <c r="F53" s="91">
        <v>12</v>
      </c>
      <c r="G53" s="84">
        <v>2534.4</v>
      </c>
      <c r="H53" s="94">
        <f t="shared" ref="H53:H61" si="35">G53*F53</f>
        <v>30412.800000000003</v>
      </c>
      <c r="J53" s="85"/>
      <c r="K53" s="86">
        <f>J53*G53</f>
        <v>0</v>
      </c>
      <c r="L53" s="85">
        <v>0</v>
      </c>
      <c r="M53" s="86">
        <f>L53*G53</f>
        <v>0</v>
      </c>
      <c r="N53" s="85">
        <f>F53-J53</f>
        <v>12</v>
      </c>
      <c r="O53" s="86">
        <f>N53*G53</f>
        <v>30412.800000000003</v>
      </c>
      <c r="Q53" s="85">
        <v>12</v>
      </c>
      <c r="R53" s="86">
        <f>Q53*G53</f>
        <v>30412.800000000003</v>
      </c>
      <c r="S53" s="85">
        <f>J53+L53</f>
        <v>0</v>
      </c>
      <c r="T53" s="86">
        <f>S53*G53</f>
        <v>0</v>
      </c>
      <c r="U53" s="85">
        <f>F53-(Q53+S53)</f>
        <v>0</v>
      </c>
      <c r="V53" s="86">
        <f>U53*G53</f>
        <v>0</v>
      </c>
      <c r="X53" s="85"/>
      <c r="Y53" s="86">
        <f>X53*G53</f>
        <v>0</v>
      </c>
      <c r="Z53" s="85">
        <f>Q53+S53</f>
        <v>12</v>
      </c>
      <c r="AA53" s="86">
        <f>Z53*G53</f>
        <v>30412.800000000003</v>
      </c>
      <c r="AB53" s="85">
        <f>F53-(X53+Z53)</f>
        <v>0</v>
      </c>
      <c r="AC53" s="86">
        <f>AB53*G53</f>
        <v>0</v>
      </c>
    </row>
    <row r="54" spans="1:29" ht="26.4" x14ac:dyDescent="0.25">
      <c r="A54" s="84">
        <v>35</v>
      </c>
      <c r="B54" s="84" t="s">
        <v>676</v>
      </c>
      <c r="C54" s="84" t="s">
        <v>168</v>
      </c>
      <c r="D54" s="84" t="s">
        <v>169</v>
      </c>
      <c r="E54" s="84" t="s">
        <v>50</v>
      </c>
      <c r="F54" s="91">
        <v>12</v>
      </c>
      <c r="G54" s="84">
        <v>1524.6000000000001</v>
      </c>
      <c r="H54" s="94">
        <f t="shared" si="35"/>
        <v>18295.2</v>
      </c>
      <c r="J54" s="85"/>
      <c r="K54" s="86">
        <f>J54*G54</f>
        <v>0</v>
      </c>
      <c r="L54" s="85">
        <v>0</v>
      </c>
      <c r="M54" s="86">
        <f>L54*G54</f>
        <v>0</v>
      </c>
      <c r="N54" s="85">
        <f>F54-J54</f>
        <v>12</v>
      </c>
      <c r="O54" s="86">
        <f>N54*G54</f>
        <v>18295.2</v>
      </c>
      <c r="Q54" s="85">
        <v>12</v>
      </c>
      <c r="R54" s="86">
        <f t="shared" ref="R54:R61" si="36">Q54*G54</f>
        <v>18295.2</v>
      </c>
      <c r="S54" s="85">
        <f t="shared" ref="S54:S61" si="37">J54+L54</f>
        <v>0</v>
      </c>
      <c r="T54" s="86">
        <f t="shared" ref="T54:T61" si="38">S54*G54</f>
        <v>0</v>
      </c>
      <c r="U54" s="85">
        <f t="shared" ref="U54:U61" si="39">F54-(Q54+S54)</f>
        <v>0</v>
      </c>
      <c r="V54" s="86">
        <f t="shared" ref="V54:V61" si="40">U54*G54</f>
        <v>0</v>
      </c>
      <c r="X54" s="85"/>
      <c r="Y54" s="86">
        <f t="shared" ref="Y54:Y61" si="41">X54*G54</f>
        <v>0</v>
      </c>
      <c r="Z54" s="85">
        <f t="shared" ref="Z54:Z61" si="42">Q54+S54</f>
        <v>12</v>
      </c>
      <c r="AA54" s="86">
        <f t="shared" ref="AA54:AA61" si="43">Z54*G54</f>
        <v>18295.2</v>
      </c>
      <c r="AB54" s="85">
        <f t="shared" ref="AB54:AB61" si="44">F54-(X54+Z54)</f>
        <v>0</v>
      </c>
      <c r="AC54" s="86">
        <f t="shared" ref="AC54:AC61" si="45">AB54*G54</f>
        <v>0</v>
      </c>
    </row>
    <row r="55" spans="1:29" ht="13.2" x14ac:dyDescent="0.25">
      <c r="A55" s="84">
        <v>36</v>
      </c>
      <c r="B55" s="84" t="s">
        <v>676</v>
      </c>
      <c r="C55" s="84" t="s">
        <v>171</v>
      </c>
      <c r="D55" s="84" t="s">
        <v>172</v>
      </c>
      <c r="E55" s="84" t="s">
        <v>50</v>
      </c>
      <c r="F55" s="91">
        <v>2</v>
      </c>
      <c r="G55" s="84">
        <v>2009.7</v>
      </c>
      <c r="H55" s="94">
        <f t="shared" si="35"/>
        <v>4019.4</v>
      </c>
      <c r="J55" s="85"/>
      <c r="K55" s="86">
        <f t="shared" ref="K55:K61" si="46">J55*G55</f>
        <v>0</v>
      </c>
      <c r="L55" s="85">
        <v>0</v>
      </c>
      <c r="M55" s="86">
        <f t="shared" ref="M55:M61" si="47">L55*G55</f>
        <v>0</v>
      </c>
      <c r="N55" s="85">
        <f t="shared" ref="N55:N61" si="48">F55-J55</f>
        <v>2</v>
      </c>
      <c r="O55" s="86">
        <f t="shared" ref="O55:O61" si="49">N55*G55</f>
        <v>4019.4</v>
      </c>
      <c r="Q55" s="85">
        <v>2</v>
      </c>
      <c r="R55" s="86">
        <f t="shared" si="36"/>
        <v>4019.4</v>
      </c>
      <c r="S55" s="85">
        <f t="shared" si="37"/>
        <v>0</v>
      </c>
      <c r="T55" s="86">
        <f t="shared" si="38"/>
        <v>0</v>
      </c>
      <c r="U55" s="85">
        <f t="shared" si="39"/>
        <v>0</v>
      </c>
      <c r="V55" s="86">
        <f t="shared" si="40"/>
        <v>0</v>
      </c>
      <c r="X55" s="85"/>
      <c r="Y55" s="86">
        <f t="shared" si="41"/>
        <v>0</v>
      </c>
      <c r="Z55" s="85">
        <f t="shared" si="42"/>
        <v>2</v>
      </c>
      <c r="AA55" s="86">
        <f t="shared" si="43"/>
        <v>4019.4</v>
      </c>
      <c r="AB55" s="85">
        <f t="shared" si="44"/>
        <v>0</v>
      </c>
      <c r="AC55" s="86">
        <f t="shared" si="45"/>
        <v>0</v>
      </c>
    </row>
    <row r="56" spans="1:29" ht="13.2" x14ac:dyDescent="0.25">
      <c r="A56" s="84">
        <v>37</v>
      </c>
      <c r="B56" s="84" t="s">
        <v>676</v>
      </c>
      <c r="C56" s="84" t="s">
        <v>174</v>
      </c>
      <c r="D56" s="84" t="s">
        <v>175</v>
      </c>
      <c r="E56" s="84" t="s">
        <v>85</v>
      </c>
      <c r="F56" s="91">
        <v>207</v>
      </c>
      <c r="G56" s="84">
        <v>236.60999999999999</v>
      </c>
      <c r="H56" s="94">
        <f t="shared" si="35"/>
        <v>48978.27</v>
      </c>
      <c r="J56" s="85"/>
      <c r="K56" s="86">
        <f t="shared" si="46"/>
        <v>0</v>
      </c>
      <c r="L56" s="85">
        <v>0</v>
      </c>
      <c r="M56" s="86">
        <f t="shared" si="47"/>
        <v>0</v>
      </c>
      <c r="N56" s="85">
        <f t="shared" si="48"/>
        <v>207</v>
      </c>
      <c r="O56" s="86">
        <f t="shared" si="49"/>
        <v>48978.27</v>
      </c>
      <c r="Q56" s="85">
        <v>207</v>
      </c>
      <c r="R56" s="86">
        <f t="shared" si="36"/>
        <v>48978.27</v>
      </c>
      <c r="S56" s="85">
        <f t="shared" si="37"/>
        <v>0</v>
      </c>
      <c r="T56" s="86">
        <f t="shared" si="38"/>
        <v>0</v>
      </c>
      <c r="U56" s="85">
        <f t="shared" si="39"/>
        <v>0</v>
      </c>
      <c r="V56" s="86">
        <f t="shared" si="40"/>
        <v>0</v>
      </c>
      <c r="X56" s="85"/>
      <c r="Y56" s="86">
        <f t="shared" si="41"/>
        <v>0</v>
      </c>
      <c r="Z56" s="85">
        <f t="shared" si="42"/>
        <v>207</v>
      </c>
      <c r="AA56" s="86">
        <f t="shared" si="43"/>
        <v>48978.27</v>
      </c>
      <c r="AB56" s="85">
        <f t="shared" si="44"/>
        <v>0</v>
      </c>
      <c r="AC56" s="86">
        <f t="shared" si="45"/>
        <v>0</v>
      </c>
    </row>
    <row r="57" spans="1:29" ht="13.2" x14ac:dyDescent="0.25">
      <c r="A57" s="84">
        <v>38</v>
      </c>
      <c r="B57" s="84" t="s">
        <v>676</v>
      </c>
      <c r="C57" s="84" t="s">
        <v>177</v>
      </c>
      <c r="D57" s="84" t="s">
        <v>178</v>
      </c>
      <c r="E57" s="84" t="s">
        <v>85</v>
      </c>
      <c r="F57" s="91">
        <v>473.84300000000002</v>
      </c>
      <c r="G57" s="84">
        <v>329.67</v>
      </c>
      <c r="H57" s="94">
        <f t="shared" si="35"/>
        <v>156211.82181000002</v>
      </c>
      <c r="J57" s="85"/>
      <c r="K57" s="86">
        <f t="shared" si="46"/>
        <v>0</v>
      </c>
      <c r="L57" s="85">
        <v>0</v>
      </c>
      <c r="M57" s="86">
        <f t="shared" si="47"/>
        <v>0</v>
      </c>
      <c r="N57" s="85">
        <f t="shared" si="48"/>
        <v>473.84300000000002</v>
      </c>
      <c r="O57" s="86">
        <f t="shared" si="49"/>
        <v>156211.82181000002</v>
      </c>
      <c r="Q57" s="85">
        <v>473.84300000000002</v>
      </c>
      <c r="R57" s="86">
        <f t="shared" si="36"/>
        <v>156211.82181000002</v>
      </c>
      <c r="S57" s="85">
        <f t="shared" si="37"/>
        <v>0</v>
      </c>
      <c r="T57" s="86">
        <f t="shared" si="38"/>
        <v>0</v>
      </c>
      <c r="U57" s="85">
        <f t="shared" si="39"/>
        <v>0</v>
      </c>
      <c r="V57" s="86">
        <f t="shared" si="40"/>
        <v>0</v>
      </c>
      <c r="X57" s="85"/>
      <c r="Y57" s="86">
        <f t="shared" si="41"/>
        <v>0</v>
      </c>
      <c r="Z57" s="85">
        <f t="shared" si="42"/>
        <v>473.84300000000002</v>
      </c>
      <c r="AA57" s="86">
        <f t="shared" si="43"/>
        <v>156211.82181000002</v>
      </c>
      <c r="AB57" s="85">
        <f t="shared" si="44"/>
        <v>0</v>
      </c>
      <c r="AC57" s="86">
        <f t="shared" si="45"/>
        <v>0</v>
      </c>
    </row>
    <row r="58" spans="1:29" ht="13.2" x14ac:dyDescent="0.25">
      <c r="A58" s="84">
        <v>39</v>
      </c>
      <c r="B58" s="84" t="s">
        <v>676</v>
      </c>
      <c r="C58" s="84" t="s">
        <v>180</v>
      </c>
      <c r="D58" s="84" t="s">
        <v>181</v>
      </c>
      <c r="E58" s="84" t="s">
        <v>85</v>
      </c>
      <c r="F58" s="91">
        <v>81.759999999999991</v>
      </c>
      <c r="G58" s="84">
        <v>221.76000000000002</v>
      </c>
      <c r="H58" s="94">
        <f t="shared" si="35"/>
        <v>18131.097600000001</v>
      </c>
      <c r="J58" s="85"/>
      <c r="K58" s="86">
        <f t="shared" si="46"/>
        <v>0</v>
      </c>
      <c r="L58" s="85">
        <v>0</v>
      </c>
      <c r="M58" s="86">
        <f t="shared" si="47"/>
        <v>0</v>
      </c>
      <c r="N58" s="85">
        <f t="shared" si="48"/>
        <v>81.759999999999991</v>
      </c>
      <c r="O58" s="86">
        <f t="shared" si="49"/>
        <v>18131.097600000001</v>
      </c>
      <c r="Q58" s="85">
        <v>81.759999999999991</v>
      </c>
      <c r="R58" s="86">
        <f t="shared" si="36"/>
        <v>18131.097600000001</v>
      </c>
      <c r="S58" s="85">
        <f t="shared" si="37"/>
        <v>0</v>
      </c>
      <c r="T58" s="86">
        <f t="shared" si="38"/>
        <v>0</v>
      </c>
      <c r="U58" s="85">
        <f t="shared" si="39"/>
        <v>0</v>
      </c>
      <c r="V58" s="86">
        <f t="shared" si="40"/>
        <v>0</v>
      </c>
      <c r="X58" s="85"/>
      <c r="Y58" s="86">
        <f t="shared" si="41"/>
        <v>0</v>
      </c>
      <c r="Z58" s="85">
        <f t="shared" si="42"/>
        <v>81.759999999999991</v>
      </c>
      <c r="AA58" s="86">
        <f t="shared" si="43"/>
        <v>18131.097600000001</v>
      </c>
      <c r="AB58" s="85">
        <f t="shared" si="44"/>
        <v>0</v>
      </c>
      <c r="AC58" s="86">
        <f t="shared" si="45"/>
        <v>0</v>
      </c>
    </row>
    <row r="59" spans="1:29" ht="13.2" x14ac:dyDescent="0.25">
      <c r="A59" s="84">
        <v>40</v>
      </c>
      <c r="B59" s="84" t="s">
        <v>676</v>
      </c>
      <c r="C59" s="84" t="s">
        <v>183</v>
      </c>
      <c r="D59" s="84" t="s">
        <v>184</v>
      </c>
      <c r="E59" s="84" t="s">
        <v>85</v>
      </c>
      <c r="F59" s="91">
        <v>52.195</v>
      </c>
      <c r="G59" s="84">
        <v>130.68</v>
      </c>
      <c r="H59" s="94">
        <f t="shared" si="35"/>
        <v>6820.8425999999999</v>
      </c>
      <c r="J59" s="85"/>
      <c r="K59" s="86">
        <f t="shared" si="46"/>
        <v>0</v>
      </c>
      <c r="L59" s="85">
        <v>0</v>
      </c>
      <c r="M59" s="86">
        <f t="shared" si="47"/>
        <v>0</v>
      </c>
      <c r="N59" s="85">
        <f t="shared" si="48"/>
        <v>52.195</v>
      </c>
      <c r="O59" s="86">
        <f t="shared" si="49"/>
        <v>6820.8425999999999</v>
      </c>
      <c r="Q59" s="85">
        <v>52.195</v>
      </c>
      <c r="R59" s="86">
        <f t="shared" si="36"/>
        <v>6820.8425999999999</v>
      </c>
      <c r="S59" s="85">
        <f t="shared" si="37"/>
        <v>0</v>
      </c>
      <c r="T59" s="86">
        <f t="shared" si="38"/>
        <v>0</v>
      </c>
      <c r="U59" s="85">
        <f t="shared" si="39"/>
        <v>0</v>
      </c>
      <c r="V59" s="86">
        <f t="shared" si="40"/>
        <v>0</v>
      </c>
      <c r="X59" s="85"/>
      <c r="Y59" s="86">
        <f t="shared" si="41"/>
        <v>0</v>
      </c>
      <c r="Z59" s="85">
        <f t="shared" si="42"/>
        <v>52.195</v>
      </c>
      <c r="AA59" s="86">
        <f t="shared" si="43"/>
        <v>6820.8425999999999</v>
      </c>
      <c r="AB59" s="85">
        <f t="shared" si="44"/>
        <v>0</v>
      </c>
      <c r="AC59" s="86">
        <f t="shared" si="45"/>
        <v>0</v>
      </c>
    </row>
    <row r="60" spans="1:29" ht="26.4" x14ac:dyDescent="0.25">
      <c r="A60" s="84">
        <v>41</v>
      </c>
      <c r="B60" s="84" t="s">
        <v>676</v>
      </c>
      <c r="C60" s="84" t="s">
        <v>186</v>
      </c>
      <c r="D60" s="84" t="s">
        <v>187</v>
      </c>
      <c r="E60" s="84" t="s">
        <v>85</v>
      </c>
      <c r="F60" s="91">
        <v>403.69</v>
      </c>
      <c r="G60" s="84">
        <v>104.94</v>
      </c>
      <c r="H60" s="94">
        <f t="shared" si="35"/>
        <v>42363.228600000002</v>
      </c>
      <c r="J60" s="85"/>
      <c r="K60" s="86">
        <f t="shared" si="46"/>
        <v>0</v>
      </c>
      <c r="L60" s="85">
        <v>0</v>
      </c>
      <c r="M60" s="86">
        <f t="shared" si="47"/>
        <v>0</v>
      </c>
      <c r="N60" s="85">
        <f t="shared" si="48"/>
        <v>403.69</v>
      </c>
      <c r="O60" s="86">
        <f t="shared" si="49"/>
        <v>42363.228600000002</v>
      </c>
      <c r="Q60" s="85">
        <v>403.69</v>
      </c>
      <c r="R60" s="86">
        <f t="shared" si="36"/>
        <v>42363.228600000002</v>
      </c>
      <c r="S60" s="85">
        <f t="shared" si="37"/>
        <v>0</v>
      </c>
      <c r="T60" s="86">
        <f t="shared" si="38"/>
        <v>0</v>
      </c>
      <c r="U60" s="85">
        <f t="shared" si="39"/>
        <v>0</v>
      </c>
      <c r="V60" s="86">
        <f t="shared" si="40"/>
        <v>0</v>
      </c>
      <c r="X60" s="85"/>
      <c r="Y60" s="86">
        <f t="shared" si="41"/>
        <v>0</v>
      </c>
      <c r="Z60" s="85">
        <f t="shared" si="42"/>
        <v>403.69</v>
      </c>
      <c r="AA60" s="86">
        <f t="shared" si="43"/>
        <v>42363.228600000002</v>
      </c>
      <c r="AB60" s="85">
        <f t="shared" si="44"/>
        <v>0</v>
      </c>
      <c r="AC60" s="86">
        <f t="shared" si="45"/>
        <v>0</v>
      </c>
    </row>
    <row r="61" spans="1:29" ht="13.2" x14ac:dyDescent="0.25">
      <c r="A61" s="84">
        <v>42</v>
      </c>
      <c r="B61" s="84" t="s">
        <v>676</v>
      </c>
      <c r="C61" s="84" t="s">
        <v>189</v>
      </c>
      <c r="D61" s="84" t="s">
        <v>190</v>
      </c>
      <c r="E61" s="84" t="s">
        <v>191</v>
      </c>
      <c r="F61" s="91">
        <v>1</v>
      </c>
      <c r="G61" s="84">
        <v>990</v>
      </c>
      <c r="H61" s="94">
        <f t="shared" si="35"/>
        <v>990</v>
      </c>
      <c r="J61" s="85"/>
      <c r="K61" s="86">
        <f t="shared" si="46"/>
        <v>0</v>
      </c>
      <c r="L61" s="85">
        <v>0</v>
      </c>
      <c r="M61" s="86">
        <f t="shared" si="47"/>
        <v>0</v>
      </c>
      <c r="N61" s="85">
        <f t="shared" si="48"/>
        <v>1</v>
      </c>
      <c r="O61" s="86">
        <f t="shared" si="49"/>
        <v>990</v>
      </c>
      <c r="Q61" s="85">
        <v>1</v>
      </c>
      <c r="R61" s="86">
        <f t="shared" si="36"/>
        <v>990</v>
      </c>
      <c r="S61" s="85">
        <f t="shared" si="37"/>
        <v>0</v>
      </c>
      <c r="T61" s="86">
        <f t="shared" si="38"/>
        <v>0</v>
      </c>
      <c r="U61" s="85">
        <f t="shared" si="39"/>
        <v>0</v>
      </c>
      <c r="V61" s="86">
        <f t="shared" si="40"/>
        <v>0</v>
      </c>
      <c r="X61" s="85"/>
      <c r="Y61" s="86">
        <f t="shared" si="41"/>
        <v>0</v>
      </c>
      <c r="Z61" s="85">
        <f t="shared" si="42"/>
        <v>1</v>
      </c>
      <c r="AA61" s="86">
        <f t="shared" si="43"/>
        <v>990</v>
      </c>
      <c r="AB61" s="85">
        <f t="shared" si="44"/>
        <v>0</v>
      </c>
      <c r="AC61" s="86">
        <f t="shared" si="45"/>
        <v>0</v>
      </c>
    </row>
    <row r="62" spans="1:29" ht="13.8" x14ac:dyDescent="0.25">
      <c r="A62" s="79"/>
      <c r="B62" s="79"/>
      <c r="C62" s="93" t="s">
        <v>677</v>
      </c>
      <c r="D62" s="80" t="s">
        <v>278</v>
      </c>
      <c r="E62" s="79"/>
      <c r="F62" s="79"/>
      <c r="G62" s="79"/>
      <c r="H62" s="81">
        <f>H63+H66+H78+H80+H85+H87</f>
        <v>566639.91945000004</v>
      </c>
      <c r="J62" s="81"/>
      <c r="K62" s="81">
        <f>K63+K66+K78+K80+K85+K87</f>
        <v>215658.01125000001</v>
      </c>
      <c r="L62" s="81"/>
      <c r="M62" s="81">
        <f>M63+M66+M78+M80+M85+M87</f>
        <v>0</v>
      </c>
      <c r="N62" s="81"/>
      <c r="O62" s="81">
        <f>O63+O66+O78+O80+O85+O87</f>
        <v>350981.90820000001</v>
      </c>
      <c r="Q62" s="81"/>
      <c r="R62" s="81">
        <f>R63+R66+R78+R80+R85+R87</f>
        <v>350981.90820000001</v>
      </c>
      <c r="S62" s="81"/>
      <c r="T62" s="81">
        <f>T63+T66+T78+T80+T85+T87</f>
        <v>215658.01125000001</v>
      </c>
      <c r="U62" s="81"/>
      <c r="V62" s="81">
        <f>V63+V66+V78+V80+V85+V87</f>
        <v>0</v>
      </c>
      <c r="X62" s="81"/>
      <c r="Y62" s="81">
        <f>Y63+Y66+Y78+Y80+Y85+Y87</f>
        <v>0</v>
      </c>
      <c r="Z62" s="81"/>
      <c r="AA62" s="81">
        <f>AA63+AA66+AA78+AA80+AA85+AA87</f>
        <v>566639.91945000004</v>
      </c>
      <c r="AB62" s="81"/>
      <c r="AC62" s="81">
        <f>AC63+AC66+AC78+AC80+AC85+AC87</f>
        <v>0</v>
      </c>
    </row>
    <row r="63" spans="1:29" ht="13.2" x14ac:dyDescent="0.25">
      <c r="A63" s="82"/>
      <c r="B63" s="82"/>
      <c r="C63" s="82" t="s">
        <v>41</v>
      </c>
      <c r="D63" s="82" t="s">
        <v>40</v>
      </c>
      <c r="E63" s="82"/>
      <c r="F63" s="92"/>
      <c r="G63" s="82"/>
      <c r="H63" s="83">
        <f>SUM(H64:H65)</f>
        <v>109608.246</v>
      </c>
      <c r="J63" s="83"/>
      <c r="K63" s="83">
        <f>SUM(K64:K65)</f>
        <v>109608.246</v>
      </c>
      <c r="L63" s="83"/>
      <c r="M63" s="83">
        <f>SUM(M64:M65)</f>
        <v>0</v>
      </c>
      <c r="N63" s="83"/>
      <c r="O63" s="83">
        <f>SUM(O64:O65)</f>
        <v>0</v>
      </c>
      <c r="Q63" s="83"/>
      <c r="R63" s="83">
        <f>SUM(R64:R65)</f>
        <v>0</v>
      </c>
      <c r="S63" s="83"/>
      <c r="T63" s="83">
        <f>SUM(T64:T65)</f>
        <v>109608.246</v>
      </c>
      <c r="U63" s="83"/>
      <c r="V63" s="83">
        <f>SUM(V64:V65)</f>
        <v>0</v>
      </c>
      <c r="X63" s="83"/>
      <c r="Y63" s="83">
        <f>SUM(Y64:Y65)</f>
        <v>0</v>
      </c>
      <c r="Z63" s="83"/>
      <c r="AA63" s="83">
        <f>SUM(AA64:AA65)</f>
        <v>109608.246</v>
      </c>
      <c r="AB63" s="83"/>
      <c r="AC63" s="83">
        <f>SUM(AC64:AC65)</f>
        <v>0</v>
      </c>
    </row>
    <row r="64" spans="1:29" ht="13.2" x14ac:dyDescent="0.25">
      <c r="A64" s="84">
        <v>1</v>
      </c>
      <c r="B64" s="84" t="s">
        <v>676</v>
      </c>
      <c r="C64" s="84" t="s">
        <v>59</v>
      </c>
      <c r="D64" s="84" t="s">
        <v>60</v>
      </c>
      <c r="E64" s="84" t="s">
        <v>61</v>
      </c>
      <c r="F64" s="91">
        <v>351.77100000000002</v>
      </c>
      <c r="G64" s="84">
        <v>198</v>
      </c>
      <c r="H64" s="94">
        <f>G64*F64</f>
        <v>69650.657999999996</v>
      </c>
      <c r="J64" s="91">
        <v>351.77100000000002</v>
      </c>
      <c r="K64" s="86">
        <f>J64*G64</f>
        <v>69650.657999999996</v>
      </c>
      <c r="L64" s="85">
        <v>0</v>
      </c>
      <c r="M64" s="86">
        <f>L64*G64</f>
        <v>0</v>
      </c>
      <c r="N64" s="85">
        <f>F64-J64</f>
        <v>0</v>
      </c>
      <c r="O64" s="86">
        <f>N64*G64</f>
        <v>0</v>
      </c>
      <c r="Q64" s="85">
        <v>0</v>
      </c>
      <c r="R64" s="86">
        <f>Q64*G64</f>
        <v>0</v>
      </c>
      <c r="S64" s="85">
        <f>J64+L64</f>
        <v>351.77100000000002</v>
      </c>
      <c r="T64" s="86">
        <f>S64*G64</f>
        <v>69650.657999999996</v>
      </c>
      <c r="U64" s="85">
        <f>F64-(Q64+S64)</f>
        <v>0</v>
      </c>
      <c r="V64" s="86">
        <f>U64*G64</f>
        <v>0</v>
      </c>
      <c r="X64" s="85"/>
      <c r="Y64" s="86">
        <f>X64*G64</f>
        <v>0</v>
      </c>
      <c r="Z64" s="85">
        <f>Q64+S64</f>
        <v>351.77100000000002</v>
      </c>
      <c r="AA64" s="86">
        <f>Z64*G64</f>
        <v>69650.657999999996</v>
      </c>
      <c r="AB64" s="85">
        <f>F64-(X64+Z64)</f>
        <v>0</v>
      </c>
      <c r="AC64" s="86">
        <f>AB64*G64</f>
        <v>0</v>
      </c>
    </row>
    <row r="65" spans="1:29" ht="13.2" x14ac:dyDescent="0.25">
      <c r="A65" s="84">
        <v>2</v>
      </c>
      <c r="B65" s="84" t="s">
        <v>676</v>
      </c>
      <c r="C65" s="84" t="s">
        <v>66</v>
      </c>
      <c r="D65" s="84" t="s">
        <v>67</v>
      </c>
      <c r="E65" s="84" t="s">
        <v>61</v>
      </c>
      <c r="F65" s="91">
        <v>201.80600000000001</v>
      </c>
      <c r="G65" s="84">
        <v>198</v>
      </c>
      <c r="H65" s="94">
        <f>G65*F65</f>
        <v>39957.588000000003</v>
      </c>
      <c r="J65" s="91">
        <v>201.80600000000001</v>
      </c>
      <c r="K65" s="86">
        <f>J65*G65</f>
        <v>39957.588000000003</v>
      </c>
      <c r="L65" s="85">
        <v>0</v>
      </c>
      <c r="M65" s="86">
        <f>L65*G65</f>
        <v>0</v>
      </c>
      <c r="N65" s="85">
        <f>F65-J65</f>
        <v>0</v>
      </c>
      <c r="O65" s="86">
        <f>N65*G65</f>
        <v>0</v>
      </c>
      <c r="Q65" s="85">
        <v>0</v>
      </c>
      <c r="R65" s="86">
        <f>Q65*G65</f>
        <v>0</v>
      </c>
      <c r="S65" s="85">
        <f>J65+L65</f>
        <v>201.80600000000001</v>
      </c>
      <c r="T65" s="86">
        <f>S65*G65</f>
        <v>39957.588000000003</v>
      </c>
      <c r="U65" s="85">
        <f>F65-(Q65+S65)</f>
        <v>0</v>
      </c>
      <c r="V65" s="86">
        <f>U65*G65</f>
        <v>0</v>
      </c>
      <c r="X65" s="85"/>
      <c r="Y65" s="86">
        <f>X65*G65</f>
        <v>0</v>
      </c>
      <c r="Z65" s="85">
        <f>Q65+S65</f>
        <v>201.80600000000001</v>
      </c>
      <c r="AA65" s="86">
        <f>Z65*G65</f>
        <v>39957.588000000003</v>
      </c>
      <c r="AB65" s="85">
        <f>F65-(X65+Z65)</f>
        <v>0</v>
      </c>
      <c r="AC65" s="86">
        <f>AB65*G65</f>
        <v>0</v>
      </c>
    </row>
    <row r="66" spans="1:29" ht="13.2" x14ac:dyDescent="0.25">
      <c r="A66" s="84"/>
      <c r="B66" s="82"/>
      <c r="C66" s="82" t="s">
        <v>23</v>
      </c>
      <c r="D66" s="82" t="s">
        <v>69</v>
      </c>
      <c r="E66" s="82"/>
      <c r="F66" s="92"/>
      <c r="G66" s="82"/>
      <c r="H66" s="83">
        <f>SUM(H67:H77)</f>
        <v>146600.37018000003</v>
      </c>
      <c r="J66" s="83"/>
      <c r="K66" s="83">
        <f>SUM(K67:K77)</f>
        <v>106049.76525000001</v>
      </c>
      <c r="L66" s="83">
        <v>0</v>
      </c>
      <c r="M66" s="83">
        <f t="shared" ref="M66:M77" si="50">L66*G66</f>
        <v>0</v>
      </c>
      <c r="N66" s="83">
        <f t="shared" ref="N66:N77" si="51">F66-J66</f>
        <v>0</v>
      </c>
      <c r="O66" s="83">
        <f>SUM(O67:O77)</f>
        <v>40550.604930000001</v>
      </c>
      <c r="Q66" s="83"/>
      <c r="R66" s="83">
        <f>SUM(R67:R77)</f>
        <v>40550.604930000001</v>
      </c>
      <c r="S66" s="83"/>
      <c r="T66" s="83">
        <f>SUM(T67:T77)</f>
        <v>106049.76525000001</v>
      </c>
      <c r="U66" s="83">
        <f t="shared" ref="U66" si="52">M66-Q66</f>
        <v>0</v>
      </c>
      <c r="V66" s="83">
        <f>SUM(V67:V77)</f>
        <v>0</v>
      </c>
      <c r="X66" s="83"/>
      <c r="Y66" s="83">
        <f>SUM(Y67:Y77)</f>
        <v>0</v>
      </c>
      <c r="Z66" s="83"/>
      <c r="AA66" s="83">
        <f>SUM(AA67:AA77)</f>
        <v>146600.37018000003</v>
      </c>
      <c r="AB66" s="83"/>
      <c r="AC66" s="83">
        <f>SUM(AC67:AC77)</f>
        <v>0</v>
      </c>
    </row>
    <row r="67" spans="1:29" ht="13.2" x14ac:dyDescent="0.25">
      <c r="A67" s="84">
        <v>3</v>
      </c>
      <c r="B67" s="84" t="s">
        <v>676</v>
      </c>
      <c r="C67" s="84" t="s">
        <v>90</v>
      </c>
      <c r="D67" s="84" t="s">
        <v>91</v>
      </c>
      <c r="E67" s="84" t="s">
        <v>61</v>
      </c>
      <c r="F67" s="91">
        <v>211.06299999999999</v>
      </c>
      <c r="G67" s="84">
        <v>164.34</v>
      </c>
      <c r="H67" s="94">
        <f t="shared" ref="H67:H77" si="53">G67*F67</f>
        <v>34686.093419999997</v>
      </c>
      <c r="J67" s="91">
        <v>211.06299999999999</v>
      </c>
      <c r="K67" s="86">
        <f t="shared" ref="K67:K77" si="54">J67*G67</f>
        <v>34686.093419999997</v>
      </c>
      <c r="L67" s="85">
        <v>0</v>
      </c>
      <c r="M67" s="86">
        <f t="shared" si="50"/>
        <v>0</v>
      </c>
      <c r="N67" s="85">
        <f t="shared" si="51"/>
        <v>0</v>
      </c>
      <c r="O67" s="86">
        <f t="shared" ref="O67:O77" si="55">N67*G67</f>
        <v>0</v>
      </c>
      <c r="Q67" s="85">
        <v>0</v>
      </c>
      <c r="R67" s="86">
        <f>Q67*G67</f>
        <v>0</v>
      </c>
      <c r="S67" s="85">
        <f>J67+L67</f>
        <v>211.06299999999999</v>
      </c>
      <c r="T67" s="86">
        <f>S67*G67</f>
        <v>34686.093419999997</v>
      </c>
      <c r="U67" s="85">
        <f>F67-(Q67+S67)</f>
        <v>0</v>
      </c>
      <c r="V67" s="86">
        <f>U67*G67</f>
        <v>0</v>
      </c>
      <c r="X67" s="85"/>
      <c r="Y67" s="86">
        <f>X67*G67</f>
        <v>0</v>
      </c>
      <c r="Z67" s="85">
        <f>Q67+S67</f>
        <v>211.06299999999999</v>
      </c>
      <c r="AA67" s="86">
        <f>Z67*G67</f>
        <v>34686.093419999997</v>
      </c>
      <c r="AB67" s="85">
        <f>F67-(X67+Z67)</f>
        <v>0</v>
      </c>
      <c r="AC67" s="86">
        <f>AB67*G67</f>
        <v>0</v>
      </c>
    </row>
    <row r="68" spans="1:29" ht="13.2" x14ac:dyDescent="0.25">
      <c r="A68" s="84">
        <v>4</v>
      </c>
      <c r="B68" s="84" t="s">
        <v>676</v>
      </c>
      <c r="C68" s="84" t="s">
        <v>93</v>
      </c>
      <c r="D68" s="84" t="s">
        <v>94</v>
      </c>
      <c r="E68" s="84" t="s">
        <v>61</v>
      </c>
      <c r="F68" s="91">
        <v>140.708</v>
      </c>
      <c r="G68" s="84">
        <v>367.29</v>
      </c>
      <c r="H68" s="94">
        <f t="shared" si="53"/>
        <v>51680.641320000002</v>
      </c>
      <c r="J68" s="91">
        <v>140.708</v>
      </c>
      <c r="K68" s="86">
        <f t="shared" si="54"/>
        <v>51680.641320000002</v>
      </c>
      <c r="L68" s="85">
        <v>0</v>
      </c>
      <c r="M68" s="86">
        <f t="shared" si="50"/>
        <v>0</v>
      </c>
      <c r="N68" s="85">
        <f t="shared" si="51"/>
        <v>0</v>
      </c>
      <c r="O68" s="86">
        <f t="shared" si="55"/>
        <v>0</v>
      </c>
      <c r="Q68" s="85">
        <v>0</v>
      </c>
      <c r="R68" s="86">
        <f t="shared" ref="R68:R77" si="56">Q68*G68</f>
        <v>0</v>
      </c>
      <c r="S68" s="85">
        <f t="shared" ref="S68:S77" si="57">J68+L68</f>
        <v>140.708</v>
      </c>
      <c r="T68" s="86">
        <f t="shared" ref="T68:T77" si="58">S68*G68</f>
        <v>51680.641320000002</v>
      </c>
      <c r="U68" s="85">
        <f t="shared" ref="U68:U77" si="59">F68-(Q68+S68)</f>
        <v>0</v>
      </c>
      <c r="V68" s="86">
        <f t="shared" ref="V68:V77" si="60">U68*G68</f>
        <v>0</v>
      </c>
      <c r="X68" s="85"/>
      <c r="Y68" s="86">
        <f t="shared" ref="Y68:Y77" si="61">X68*G68</f>
        <v>0</v>
      </c>
      <c r="Z68" s="85">
        <f t="shared" ref="Z68:Z77" si="62">Q68+S68</f>
        <v>140.708</v>
      </c>
      <c r="AA68" s="86">
        <f t="shared" ref="AA68:AA77" si="63">Z68*G68</f>
        <v>51680.641320000002</v>
      </c>
      <c r="AB68" s="85">
        <f t="shared" ref="AB68:AB77" si="64">F68-(X68+Z68)</f>
        <v>0</v>
      </c>
      <c r="AC68" s="86">
        <f t="shared" ref="AC68:AC77" si="65">AB68*G68</f>
        <v>0</v>
      </c>
    </row>
    <row r="69" spans="1:29" ht="26.4" x14ac:dyDescent="0.25">
      <c r="A69" s="84">
        <v>5</v>
      </c>
      <c r="B69" s="84" t="s">
        <v>676</v>
      </c>
      <c r="C69" s="84" t="s">
        <v>96</v>
      </c>
      <c r="D69" s="84" t="s">
        <v>97</v>
      </c>
      <c r="E69" s="84" t="s">
        <v>61</v>
      </c>
      <c r="F69" s="91">
        <v>26.721</v>
      </c>
      <c r="G69" s="84">
        <v>86.13000000000001</v>
      </c>
      <c r="H69" s="94">
        <f t="shared" si="53"/>
        <v>2301.4797300000005</v>
      </c>
      <c r="J69" s="91">
        <v>26.721</v>
      </c>
      <c r="K69" s="86">
        <f t="shared" si="54"/>
        <v>2301.4797300000005</v>
      </c>
      <c r="L69" s="85">
        <v>0</v>
      </c>
      <c r="M69" s="86">
        <f t="shared" si="50"/>
        <v>0</v>
      </c>
      <c r="N69" s="85">
        <f t="shared" si="51"/>
        <v>0</v>
      </c>
      <c r="O69" s="86">
        <f t="shared" si="55"/>
        <v>0</v>
      </c>
      <c r="Q69" s="85">
        <v>0</v>
      </c>
      <c r="R69" s="86">
        <f t="shared" si="56"/>
        <v>0</v>
      </c>
      <c r="S69" s="85">
        <f t="shared" si="57"/>
        <v>26.721</v>
      </c>
      <c r="T69" s="86">
        <f t="shared" si="58"/>
        <v>2301.4797300000005</v>
      </c>
      <c r="U69" s="85">
        <f t="shared" si="59"/>
        <v>0</v>
      </c>
      <c r="V69" s="86">
        <f t="shared" si="60"/>
        <v>0</v>
      </c>
      <c r="X69" s="85"/>
      <c r="Y69" s="86">
        <f t="shared" si="61"/>
        <v>0</v>
      </c>
      <c r="Z69" s="85">
        <f t="shared" si="62"/>
        <v>26.721</v>
      </c>
      <c r="AA69" s="86">
        <f t="shared" si="63"/>
        <v>2301.4797300000005</v>
      </c>
      <c r="AB69" s="85">
        <f t="shared" si="64"/>
        <v>0</v>
      </c>
      <c r="AC69" s="86">
        <f t="shared" si="65"/>
        <v>0</v>
      </c>
    </row>
    <row r="70" spans="1:29" ht="26.4" x14ac:dyDescent="0.25">
      <c r="A70" s="84">
        <v>6</v>
      </c>
      <c r="B70" s="84" t="s">
        <v>676</v>
      </c>
      <c r="C70" s="84" t="s">
        <v>99</v>
      </c>
      <c r="D70" s="84" t="s">
        <v>100</v>
      </c>
      <c r="E70" s="84" t="s">
        <v>61</v>
      </c>
      <c r="F70" s="91">
        <v>201.80600000000001</v>
      </c>
      <c r="G70" s="84">
        <v>86.13000000000001</v>
      </c>
      <c r="H70" s="94">
        <f t="shared" si="53"/>
        <v>17381.550780000001</v>
      </c>
      <c r="J70" s="91">
        <v>201.80600000000001</v>
      </c>
      <c r="K70" s="86">
        <f t="shared" si="54"/>
        <v>17381.550780000001</v>
      </c>
      <c r="L70" s="85">
        <v>0</v>
      </c>
      <c r="M70" s="86">
        <f t="shared" si="50"/>
        <v>0</v>
      </c>
      <c r="N70" s="85">
        <f t="shared" si="51"/>
        <v>0</v>
      </c>
      <c r="O70" s="86">
        <f t="shared" si="55"/>
        <v>0</v>
      </c>
      <c r="Q70" s="85">
        <v>0</v>
      </c>
      <c r="R70" s="86">
        <f t="shared" si="56"/>
        <v>0</v>
      </c>
      <c r="S70" s="85">
        <f t="shared" si="57"/>
        <v>201.80600000000001</v>
      </c>
      <c r="T70" s="86">
        <f t="shared" si="58"/>
        <v>17381.550780000001</v>
      </c>
      <c r="U70" s="85">
        <f t="shared" si="59"/>
        <v>0</v>
      </c>
      <c r="V70" s="86">
        <f t="shared" si="60"/>
        <v>0</v>
      </c>
      <c r="X70" s="85"/>
      <c r="Y70" s="86">
        <f t="shared" si="61"/>
        <v>0</v>
      </c>
      <c r="Z70" s="85">
        <f t="shared" si="62"/>
        <v>201.80600000000001</v>
      </c>
      <c r="AA70" s="86">
        <f t="shared" si="63"/>
        <v>17381.550780000001</v>
      </c>
      <c r="AB70" s="85">
        <f t="shared" si="64"/>
        <v>0</v>
      </c>
      <c r="AC70" s="86">
        <f t="shared" si="65"/>
        <v>0</v>
      </c>
    </row>
    <row r="71" spans="1:29" ht="13.2" x14ac:dyDescent="0.25">
      <c r="A71" s="84">
        <v>7</v>
      </c>
      <c r="B71" s="84" t="s">
        <v>676</v>
      </c>
      <c r="C71" s="84" t="s">
        <v>102</v>
      </c>
      <c r="D71" s="84" t="s">
        <v>103</v>
      </c>
      <c r="E71" s="84" t="s">
        <v>61</v>
      </c>
      <c r="F71" s="91">
        <v>10.938000000000001</v>
      </c>
      <c r="G71" s="84">
        <v>55.440000000000005</v>
      </c>
      <c r="H71" s="94">
        <f t="shared" si="53"/>
        <v>606.40272000000004</v>
      </c>
      <c r="J71" s="85"/>
      <c r="K71" s="86">
        <f t="shared" si="54"/>
        <v>0</v>
      </c>
      <c r="L71" s="85">
        <v>0</v>
      </c>
      <c r="M71" s="86">
        <f t="shared" si="50"/>
        <v>0</v>
      </c>
      <c r="N71" s="85">
        <f t="shared" si="51"/>
        <v>10.938000000000001</v>
      </c>
      <c r="O71" s="86">
        <f t="shared" si="55"/>
        <v>606.40272000000004</v>
      </c>
      <c r="Q71" s="85">
        <v>10.938000000000001</v>
      </c>
      <c r="R71" s="86">
        <f t="shared" si="56"/>
        <v>606.40272000000004</v>
      </c>
      <c r="S71" s="85">
        <f t="shared" si="57"/>
        <v>0</v>
      </c>
      <c r="T71" s="86">
        <f t="shared" si="58"/>
        <v>0</v>
      </c>
      <c r="U71" s="85">
        <f t="shared" si="59"/>
        <v>0</v>
      </c>
      <c r="V71" s="86">
        <f t="shared" si="60"/>
        <v>0</v>
      </c>
      <c r="X71" s="85"/>
      <c r="Y71" s="86">
        <f t="shared" si="61"/>
        <v>0</v>
      </c>
      <c r="Z71" s="85">
        <f t="shared" si="62"/>
        <v>10.938000000000001</v>
      </c>
      <c r="AA71" s="86">
        <f t="shared" si="63"/>
        <v>606.40272000000004</v>
      </c>
      <c r="AB71" s="85">
        <f t="shared" si="64"/>
        <v>0</v>
      </c>
      <c r="AC71" s="86">
        <f t="shared" si="65"/>
        <v>0</v>
      </c>
    </row>
    <row r="72" spans="1:29" ht="13.2" x14ac:dyDescent="0.25">
      <c r="A72" s="84">
        <v>8</v>
      </c>
      <c r="B72" s="84" t="s">
        <v>676</v>
      </c>
      <c r="C72" s="84" t="s">
        <v>105</v>
      </c>
      <c r="D72" s="84" t="s">
        <v>106</v>
      </c>
      <c r="E72" s="84" t="s">
        <v>61</v>
      </c>
      <c r="F72" s="91">
        <v>351.77100000000002</v>
      </c>
      <c r="G72" s="84">
        <v>15.840000000000002</v>
      </c>
      <c r="H72" s="94">
        <f t="shared" si="53"/>
        <v>5572.0526400000008</v>
      </c>
      <c r="J72" s="85"/>
      <c r="K72" s="86">
        <f t="shared" si="54"/>
        <v>0</v>
      </c>
      <c r="L72" s="85">
        <v>0</v>
      </c>
      <c r="M72" s="86">
        <f t="shared" si="50"/>
        <v>0</v>
      </c>
      <c r="N72" s="85">
        <f t="shared" si="51"/>
        <v>351.77100000000002</v>
      </c>
      <c r="O72" s="86">
        <f t="shared" si="55"/>
        <v>5572.0526400000008</v>
      </c>
      <c r="Q72" s="85">
        <v>351.77100000000002</v>
      </c>
      <c r="R72" s="86">
        <f t="shared" si="56"/>
        <v>5572.0526400000008</v>
      </c>
      <c r="S72" s="85">
        <f t="shared" si="57"/>
        <v>0</v>
      </c>
      <c r="T72" s="86">
        <f t="shared" si="58"/>
        <v>0</v>
      </c>
      <c r="U72" s="85">
        <f t="shared" si="59"/>
        <v>0</v>
      </c>
      <c r="V72" s="86">
        <f t="shared" si="60"/>
        <v>0</v>
      </c>
      <c r="X72" s="85"/>
      <c r="Y72" s="86">
        <f t="shared" si="61"/>
        <v>0</v>
      </c>
      <c r="Z72" s="85">
        <f t="shared" si="62"/>
        <v>351.77100000000002</v>
      </c>
      <c r="AA72" s="86">
        <f t="shared" si="63"/>
        <v>5572.0526400000008</v>
      </c>
      <c r="AB72" s="85">
        <f t="shared" si="64"/>
        <v>0</v>
      </c>
      <c r="AC72" s="86">
        <f t="shared" si="65"/>
        <v>0</v>
      </c>
    </row>
    <row r="73" spans="1:29" ht="13.2" x14ac:dyDescent="0.25">
      <c r="A73" s="84">
        <v>9</v>
      </c>
      <c r="B73" s="84" t="s">
        <v>676</v>
      </c>
      <c r="C73" s="84" t="s">
        <v>108</v>
      </c>
      <c r="D73" s="84" t="s">
        <v>109</v>
      </c>
      <c r="E73" s="84" t="s">
        <v>61</v>
      </c>
      <c r="F73" s="91">
        <v>171.78700000000001</v>
      </c>
      <c r="G73" s="84">
        <v>104.94</v>
      </c>
      <c r="H73" s="94">
        <f t="shared" si="53"/>
        <v>18027.32778</v>
      </c>
      <c r="J73" s="85"/>
      <c r="K73" s="86">
        <f t="shared" si="54"/>
        <v>0</v>
      </c>
      <c r="L73" s="85">
        <v>0</v>
      </c>
      <c r="M73" s="86">
        <f t="shared" si="50"/>
        <v>0</v>
      </c>
      <c r="N73" s="85">
        <f t="shared" si="51"/>
        <v>171.78700000000001</v>
      </c>
      <c r="O73" s="86">
        <f t="shared" si="55"/>
        <v>18027.32778</v>
      </c>
      <c r="Q73" s="85">
        <v>171.78700000000001</v>
      </c>
      <c r="R73" s="86">
        <f t="shared" si="56"/>
        <v>18027.32778</v>
      </c>
      <c r="S73" s="85">
        <f t="shared" si="57"/>
        <v>0</v>
      </c>
      <c r="T73" s="86">
        <f t="shared" si="58"/>
        <v>0</v>
      </c>
      <c r="U73" s="85">
        <f t="shared" si="59"/>
        <v>0</v>
      </c>
      <c r="V73" s="86">
        <f t="shared" si="60"/>
        <v>0</v>
      </c>
      <c r="X73" s="85"/>
      <c r="Y73" s="86">
        <f t="shared" si="61"/>
        <v>0</v>
      </c>
      <c r="Z73" s="85">
        <f t="shared" si="62"/>
        <v>171.78700000000001</v>
      </c>
      <c r="AA73" s="86">
        <f t="shared" si="63"/>
        <v>18027.32778</v>
      </c>
      <c r="AB73" s="85">
        <f t="shared" si="64"/>
        <v>0</v>
      </c>
      <c r="AC73" s="86">
        <f t="shared" si="65"/>
        <v>0</v>
      </c>
    </row>
    <row r="74" spans="1:29" ht="13.2" x14ac:dyDescent="0.25">
      <c r="A74" s="84">
        <v>10</v>
      </c>
      <c r="B74" s="84" t="s">
        <v>676</v>
      </c>
      <c r="C74" s="84" t="s">
        <v>111</v>
      </c>
      <c r="D74" s="84" t="s">
        <v>112</v>
      </c>
      <c r="E74" s="84" t="s">
        <v>61</v>
      </c>
      <c r="F74" s="91">
        <v>19.081</v>
      </c>
      <c r="G74" s="84">
        <v>189.09</v>
      </c>
      <c r="H74" s="94">
        <f t="shared" si="53"/>
        <v>3608.0262899999998</v>
      </c>
      <c r="J74" s="85"/>
      <c r="K74" s="86">
        <f t="shared" si="54"/>
        <v>0</v>
      </c>
      <c r="L74" s="85">
        <v>0</v>
      </c>
      <c r="M74" s="86">
        <f t="shared" si="50"/>
        <v>0</v>
      </c>
      <c r="N74" s="85">
        <f t="shared" si="51"/>
        <v>19.081</v>
      </c>
      <c r="O74" s="86">
        <f t="shared" si="55"/>
        <v>3608.0262899999998</v>
      </c>
      <c r="Q74" s="85">
        <v>19.081</v>
      </c>
      <c r="R74" s="86">
        <f t="shared" si="56"/>
        <v>3608.0262899999998</v>
      </c>
      <c r="S74" s="85">
        <f t="shared" si="57"/>
        <v>0</v>
      </c>
      <c r="T74" s="86">
        <f t="shared" si="58"/>
        <v>0</v>
      </c>
      <c r="U74" s="85">
        <f t="shared" si="59"/>
        <v>0</v>
      </c>
      <c r="V74" s="86">
        <f t="shared" si="60"/>
        <v>0</v>
      </c>
      <c r="X74" s="85"/>
      <c r="Y74" s="86">
        <f t="shared" si="61"/>
        <v>0</v>
      </c>
      <c r="Z74" s="85">
        <f t="shared" si="62"/>
        <v>19.081</v>
      </c>
      <c r="AA74" s="86">
        <f t="shared" si="63"/>
        <v>3608.0262899999998</v>
      </c>
      <c r="AB74" s="85">
        <f t="shared" si="64"/>
        <v>0</v>
      </c>
      <c r="AC74" s="86">
        <f t="shared" si="65"/>
        <v>0</v>
      </c>
    </row>
    <row r="75" spans="1:29" ht="13.2" x14ac:dyDescent="0.25">
      <c r="A75" s="84">
        <v>11</v>
      </c>
      <c r="B75" s="84" t="s">
        <v>676</v>
      </c>
      <c r="C75" s="84" t="s">
        <v>114</v>
      </c>
      <c r="D75" s="84" t="s">
        <v>115</v>
      </c>
      <c r="E75" s="84" t="s">
        <v>72</v>
      </c>
      <c r="F75" s="91">
        <v>366.16</v>
      </c>
      <c r="G75" s="84">
        <v>12.870000000000001</v>
      </c>
      <c r="H75" s="94">
        <f t="shared" si="53"/>
        <v>4712.4792000000007</v>
      </c>
      <c r="J75" s="85"/>
      <c r="K75" s="86">
        <f t="shared" si="54"/>
        <v>0</v>
      </c>
      <c r="L75" s="85">
        <v>0</v>
      </c>
      <c r="M75" s="86">
        <f t="shared" si="50"/>
        <v>0</v>
      </c>
      <c r="N75" s="85">
        <f t="shared" si="51"/>
        <v>366.16</v>
      </c>
      <c r="O75" s="86">
        <f t="shared" si="55"/>
        <v>4712.4792000000007</v>
      </c>
      <c r="Q75" s="85">
        <v>366.16</v>
      </c>
      <c r="R75" s="86">
        <f t="shared" si="56"/>
        <v>4712.4792000000007</v>
      </c>
      <c r="S75" s="85">
        <f t="shared" si="57"/>
        <v>0</v>
      </c>
      <c r="T75" s="86">
        <f t="shared" si="58"/>
        <v>0</v>
      </c>
      <c r="U75" s="85">
        <f t="shared" si="59"/>
        <v>0</v>
      </c>
      <c r="V75" s="86">
        <f t="shared" si="60"/>
        <v>0</v>
      </c>
      <c r="X75" s="85"/>
      <c r="Y75" s="86">
        <f t="shared" si="61"/>
        <v>0</v>
      </c>
      <c r="Z75" s="85">
        <f t="shared" si="62"/>
        <v>366.16</v>
      </c>
      <c r="AA75" s="86">
        <f t="shared" si="63"/>
        <v>4712.4792000000007</v>
      </c>
      <c r="AB75" s="85">
        <f t="shared" si="64"/>
        <v>0</v>
      </c>
      <c r="AC75" s="86">
        <f t="shared" si="65"/>
        <v>0</v>
      </c>
    </row>
    <row r="76" spans="1:29" ht="13.2" x14ac:dyDescent="0.25">
      <c r="A76" s="84">
        <v>12</v>
      </c>
      <c r="B76" s="84" t="s">
        <v>676</v>
      </c>
      <c r="C76" s="84" t="s">
        <v>117</v>
      </c>
      <c r="D76" s="84" t="s">
        <v>118</v>
      </c>
      <c r="E76" s="84" t="s">
        <v>61</v>
      </c>
      <c r="F76" s="91">
        <v>26.721</v>
      </c>
      <c r="G76" s="84">
        <v>207.9</v>
      </c>
      <c r="H76" s="94">
        <f t="shared" si="53"/>
        <v>5555.2959000000001</v>
      </c>
      <c r="J76" s="85"/>
      <c r="K76" s="86">
        <f t="shared" si="54"/>
        <v>0</v>
      </c>
      <c r="L76" s="85">
        <v>0</v>
      </c>
      <c r="M76" s="86">
        <f t="shared" si="50"/>
        <v>0</v>
      </c>
      <c r="N76" s="85">
        <f t="shared" si="51"/>
        <v>26.721</v>
      </c>
      <c r="O76" s="86">
        <f t="shared" si="55"/>
        <v>5555.2959000000001</v>
      </c>
      <c r="Q76" s="85">
        <v>26.721</v>
      </c>
      <c r="R76" s="86">
        <f t="shared" si="56"/>
        <v>5555.2959000000001</v>
      </c>
      <c r="S76" s="85">
        <f t="shared" si="57"/>
        <v>0</v>
      </c>
      <c r="T76" s="86">
        <f t="shared" si="58"/>
        <v>0</v>
      </c>
      <c r="U76" s="85">
        <f t="shared" si="59"/>
        <v>0</v>
      </c>
      <c r="V76" s="86">
        <f t="shared" si="60"/>
        <v>0</v>
      </c>
      <c r="X76" s="85"/>
      <c r="Y76" s="86">
        <f t="shared" si="61"/>
        <v>0</v>
      </c>
      <c r="Z76" s="85">
        <f t="shared" si="62"/>
        <v>26.721</v>
      </c>
      <c r="AA76" s="86">
        <f t="shared" si="63"/>
        <v>5555.2959000000001</v>
      </c>
      <c r="AB76" s="85">
        <f t="shared" si="64"/>
        <v>0</v>
      </c>
      <c r="AC76" s="86">
        <f t="shared" si="65"/>
        <v>0</v>
      </c>
    </row>
    <row r="77" spans="1:29" ht="13.2" x14ac:dyDescent="0.25">
      <c r="A77" s="84">
        <v>13</v>
      </c>
      <c r="B77" s="84" t="s">
        <v>676</v>
      </c>
      <c r="C77" s="84" t="s">
        <v>120</v>
      </c>
      <c r="D77" s="84" t="s">
        <v>121</v>
      </c>
      <c r="E77" s="84" t="s">
        <v>72</v>
      </c>
      <c r="F77" s="91">
        <v>178.14</v>
      </c>
      <c r="G77" s="84">
        <v>13.860000000000001</v>
      </c>
      <c r="H77" s="94">
        <f t="shared" si="53"/>
        <v>2469.0203999999999</v>
      </c>
      <c r="J77" s="85"/>
      <c r="K77" s="86">
        <f t="shared" si="54"/>
        <v>0</v>
      </c>
      <c r="L77" s="85">
        <v>0</v>
      </c>
      <c r="M77" s="86">
        <f t="shared" si="50"/>
        <v>0</v>
      </c>
      <c r="N77" s="85">
        <f t="shared" si="51"/>
        <v>178.14</v>
      </c>
      <c r="O77" s="86">
        <f t="shared" si="55"/>
        <v>2469.0203999999999</v>
      </c>
      <c r="Q77" s="85">
        <v>178.14</v>
      </c>
      <c r="R77" s="86">
        <f t="shared" si="56"/>
        <v>2469.0203999999999</v>
      </c>
      <c r="S77" s="85">
        <f t="shared" si="57"/>
        <v>0</v>
      </c>
      <c r="T77" s="86">
        <f t="shared" si="58"/>
        <v>0</v>
      </c>
      <c r="U77" s="85">
        <f t="shared" si="59"/>
        <v>0</v>
      </c>
      <c r="V77" s="86">
        <f t="shared" si="60"/>
        <v>0</v>
      </c>
      <c r="X77" s="85"/>
      <c r="Y77" s="86">
        <f t="shared" si="61"/>
        <v>0</v>
      </c>
      <c r="Z77" s="85">
        <f t="shared" si="62"/>
        <v>178.14</v>
      </c>
      <c r="AA77" s="86">
        <f t="shared" si="63"/>
        <v>2469.0203999999999</v>
      </c>
      <c r="AB77" s="85">
        <f t="shared" si="64"/>
        <v>0</v>
      </c>
      <c r="AC77" s="86">
        <f t="shared" si="65"/>
        <v>0</v>
      </c>
    </row>
    <row r="78" spans="1:29" ht="13.2" x14ac:dyDescent="0.25">
      <c r="A78" s="82"/>
      <c r="B78" s="82"/>
      <c r="C78" s="82" t="s">
        <v>33</v>
      </c>
      <c r="D78" s="82" t="s">
        <v>123</v>
      </c>
      <c r="E78" s="82"/>
      <c r="F78" s="92"/>
      <c r="G78" s="82"/>
      <c r="H78" s="83">
        <f>H79</f>
        <v>20021.760000000002</v>
      </c>
      <c r="J78" s="83"/>
      <c r="K78" s="83">
        <f>K79</f>
        <v>0</v>
      </c>
      <c r="L78" s="83"/>
      <c r="M78" s="83">
        <f>M79</f>
        <v>0</v>
      </c>
      <c r="N78" s="83"/>
      <c r="O78" s="83">
        <f>O79</f>
        <v>20021.760000000002</v>
      </c>
      <c r="Q78" s="83"/>
      <c r="R78" s="83">
        <f>R79</f>
        <v>20021.760000000002</v>
      </c>
      <c r="S78" s="83"/>
      <c r="T78" s="83">
        <f>T79</f>
        <v>0</v>
      </c>
      <c r="U78" s="83"/>
      <c r="V78" s="83">
        <f>V79</f>
        <v>0</v>
      </c>
      <c r="X78" s="83"/>
      <c r="Y78" s="83">
        <f>Y79</f>
        <v>0</v>
      </c>
      <c r="Z78" s="83"/>
      <c r="AA78" s="83">
        <f>AA79</f>
        <v>20021.760000000002</v>
      </c>
      <c r="AB78" s="83"/>
      <c r="AC78" s="83">
        <f>AC79</f>
        <v>0</v>
      </c>
    </row>
    <row r="79" spans="1:29" ht="13.2" x14ac:dyDescent="0.25">
      <c r="A79" s="84">
        <v>14</v>
      </c>
      <c r="B79" s="84" t="s">
        <v>676</v>
      </c>
      <c r="C79" s="84" t="s">
        <v>124</v>
      </c>
      <c r="D79" s="84" t="s">
        <v>125</v>
      </c>
      <c r="E79" s="84" t="s">
        <v>85</v>
      </c>
      <c r="F79" s="91">
        <v>64</v>
      </c>
      <c r="G79" s="84">
        <v>312.84000000000003</v>
      </c>
      <c r="H79" s="94">
        <f>G79*F79</f>
        <v>20021.760000000002</v>
      </c>
      <c r="J79" s="85"/>
      <c r="K79" s="86">
        <f>J79*G79</f>
        <v>0</v>
      </c>
      <c r="L79" s="85">
        <v>0</v>
      </c>
      <c r="M79" s="86">
        <f>L79*G79</f>
        <v>0</v>
      </c>
      <c r="N79" s="85">
        <f>F79-J79</f>
        <v>64</v>
      </c>
      <c r="O79" s="86">
        <f>N79*G79</f>
        <v>20021.760000000002</v>
      </c>
      <c r="Q79" s="85">
        <v>64</v>
      </c>
      <c r="R79" s="86">
        <f>Q79*G79</f>
        <v>20021.760000000002</v>
      </c>
      <c r="S79" s="85">
        <f>J79+L79</f>
        <v>0</v>
      </c>
      <c r="T79" s="86">
        <f>S79*G79</f>
        <v>0</v>
      </c>
      <c r="U79" s="85">
        <f>F79-(Q79+S79)</f>
        <v>0</v>
      </c>
      <c r="V79" s="86">
        <f>U79*G79</f>
        <v>0</v>
      </c>
      <c r="X79" s="85"/>
      <c r="Y79" s="86">
        <f>X79*G79</f>
        <v>0</v>
      </c>
      <c r="Z79" s="85">
        <f>Q79+S79</f>
        <v>64</v>
      </c>
      <c r="AA79" s="86">
        <f>Z79*G79</f>
        <v>20021.760000000002</v>
      </c>
      <c r="AB79" s="85">
        <f>F79-(X79+Z79)</f>
        <v>0</v>
      </c>
      <c r="AC79" s="86">
        <f>AB79*G79</f>
        <v>0</v>
      </c>
    </row>
    <row r="80" spans="1:29" ht="13.2" x14ac:dyDescent="0.25">
      <c r="A80" s="82"/>
      <c r="B80" s="82"/>
      <c r="C80" s="82" t="s">
        <v>36</v>
      </c>
      <c r="D80" s="82" t="s">
        <v>127</v>
      </c>
      <c r="E80" s="82"/>
      <c r="F80" s="92"/>
      <c r="G80" s="82"/>
      <c r="H80" s="83">
        <f>SUM(H81:H84)</f>
        <v>228891.93327000001</v>
      </c>
      <c r="J80" s="83"/>
      <c r="K80" s="83">
        <f>SUM(K81:K84)</f>
        <v>0</v>
      </c>
      <c r="L80" s="83"/>
      <c r="M80" s="83">
        <f>SUM(M81:M84)</f>
        <v>0</v>
      </c>
      <c r="N80" s="83"/>
      <c r="O80" s="83">
        <f>SUM(O81:O84)</f>
        <v>228891.93327000001</v>
      </c>
      <c r="Q80" s="83"/>
      <c r="R80" s="83">
        <f>SUM(R81:R84)</f>
        <v>228891.93327000001</v>
      </c>
      <c r="S80" s="83"/>
      <c r="T80" s="83">
        <f>SUM(T81:T84)</f>
        <v>0</v>
      </c>
      <c r="U80" s="83"/>
      <c r="V80" s="83">
        <f>SUM(V81:V84)</f>
        <v>0</v>
      </c>
      <c r="X80" s="83"/>
      <c r="Y80" s="83">
        <f>SUM(Y81:Y84)</f>
        <v>0</v>
      </c>
      <c r="Z80" s="83"/>
      <c r="AA80" s="83">
        <f>SUM(AA81:AA84)</f>
        <v>228891.93327000001</v>
      </c>
      <c r="AB80" s="83"/>
      <c r="AC80" s="83">
        <f>SUM(AC81:AC84)</f>
        <v>0</v>
      </c>
    </row>
    <row r="81" spans="1:29" ht="13.2" x14ac:dyDescent="0.25">
      <c r="A81" s="84">
        <v>15</v>
      </c>
      <c r="B81" s="84" t="s">
        <v>676</v>
      </c>
      <c r="C81" s="84" t="s">
        <v>131</v>
      </c>
      <c r="D81" s="84" t="s">
        <v>132</v>
      </c>
      <c r="E81" s="84" t="s">
        <v>61</v>
      </c>
      <c r="F81" s="91">
        <v>109.848</v>
      </c>
      <c r="G81" s="84">
        <v>682.11</v>
      </c>
      <c r="H81" s="94">
        <f>G81*F81</f>
        <v>74928.419280000002</v>
      </c>
      <c r="J81" s="85"/>
      <c r="K81" s="86">
        <f>J81*G81</f>
        <v>0</v>
      </c>
      <c r="L81" s="85">
        <v>0</v>
      </c>
      <c r="M81" s="86">
        <f>L81*G81</f>
        <v>0</v>
      </c>
      <c r="N81" s="85">
        <f>F81-J81</f>
        <v>109.848</v>
      </c>
      <c r="O81" s="86">
        <f>N81*G81</f>
        <v>74928.419280000002</v>
      </c>
      <c r="Q81" s="85">
        <v>109.848</v>
      </c>
      <c r="R81" s="86">
        <f>Q81*G81</f>
        <v>74928.419280000002</v>
      </c>
      <c r="S81" s="85">
        <f>J81+L81</f>
        <v>0</v>
      </c>
      <c r="T81" s="86">
        <f>S81*G81</f>
        <v>0</v>
      </c>
      <c r="U81" s="85">
        <f>F81-(Q81+S81)</f>
        <v>0</v>
      </c>
      <c r="V81" s="86">
        <f>U81*G81</f>
        <v>0</v>
      </c>
      <c r="X81" s="85"/>
      <c r="Y81" s="86">
        <f>X81*G81</f>
        <v>0</v>
      </c>
      <c r="Z81" s="85">
        <f>Q81+S81</f>
        <v>109.848</v>
      </c>
      <c r="AA81" s="86">
        <f>Z81*G81</f>
        <v>74928.419280000002</v>
      </c>
      <c r="AB81" s="85">
        <f>F81-(X81+Z81)</f>
        <v>0</v>
      </c>
      <c r="AC81" s="86">
        <f>AB81*G81</f>
        <v>0</v>
      </c>
    </row>
    <row r="82" spans="1:29" ht="13.2" x14ac:dyDescent="0.25">
      <c r="A82" s="84">
        <v>16</v>
      </c>
      <c r="B82" s="84" t="s">
        <v>676</v>
      </c>
      <c r="C82" s="84" t="s">
        <v>147</v>
      </c>
      <c r="D82" s="84" t="s">
        <v>148</v>
      </c>
      <c r="E82" s="84" t="s">
        <v>72</v>
      </c>
      <c r="F82" s="91">
        <v>273.233</v>
      </c>
      <c r="G82" s="84">
        <v>492.03000000000003</v>
      </c>
      <c r="H82" s="94">
        <f>G82*F82</f>
        <v>134438.83299000002</v>
      </c>
      <c r="J82" s="85"/>
      <c r="K82" s="86">
        <f>J82*G82</f>
        <v>0</v>
      </c>
      <c r="L82" s="85">
        <v>0</v>
      </c>
      <c r="M82" s="86">
        <f>L82*G82</f>
        <v>0</v>
      </c>
      <c r="N82" s="85">
        <f>F82-J82</f>
        <v>273.233</v>
      </c>
      <c r="O82" s="86">
        <f>N82*G82</f>
        <v>134438.83299000002</v>
      </c>
      <c r="Q82" s="85">
        <v>273.233</v>
      </c>
      <c r="R82" s="86">
        <f t="shared" ref="R82:R84" si="66">Q82*G82</f>
        <v>134438.83299000002</v>
      </c>
      <c r="S82" s="85">
        <f t="shared" ref="S82:S84" si="67">J82+L82</f>
        <v>0</v>
      </c>
      <c r="T82" s="86">
        <f t="shared" ref="T82:T84" si="68">S82*G82</f>
        <v>0</v>
      </c>
      <c r="U82" s="85">
        <f t="shared" ref="U82:U84" si="69">F82-(Q82+S82)</f>
        <v>0</v>
      </c>
      <c r="V82" s="86">
        <f t="shared" ref="V82:V84" si="70">U82*G82</f>
        <v>0</v>
      </c>
      <c r="X82" s="85"/>
      <c r="Y82" s="86">
        <f>X82*G82</f>
        <v>0</v>
      </c>
      <c r="Z82" s="85">
        <f>Q82+S82</f>
        <v>273.233</v>
      </c>
      <c r="AA82" s="86">
        <f>Z82*G82</f>
        <v>134438.83299000002</v>
      </c>
      <c r="AB82" s="85">
        <f>F82-(X82+Z82)</f>
        <v>0</v>
      </c>
      <c r="AC82" s="86">
        <f>AB82*G82</f>
        <v>0</v>
      </c>
    </row>
    <row r="83" spans="1:29" ht="26.4" x14ac:dyDescent="0.25">
      <c r="A83" s="84">
        <v>17</v>
      </c>
      <c r="B83" s="84" t="s">
        <v>676</v>
      </c>
      <c r="C83" s="84" t="s">
        <v>150</v>
      </c>
      <c r="D83" s="84" t="s">
        <v>151</v>
      </c>
      <c r="E83" s="84" t="s">
        <v>72</v>
      </c>
      <c r="F83" s="91">
        <v>27.5</v>
      </c>
      <c r="G83" s="84">
        <v>563.30999999999995</v>
      </c>
      <c r="H83" s="94">
        <f>G83*F83</f>
        <v>15491.024999999998</v>
      </c>
      <c r="J83" s="85"/>
      <c r="K83" s="86">
        <f>J83*G83</f>
        <v>0</v>
      </c>
      <c r="L83" s="85">
        <v>0</v>
      </c>
      <c r="M83" s="86">
        <f>L83*G83</f>
        <v>0</v>
      </c>
      <c r="N83" s="85">
        <f>F83-J83</f>
        <v>27.5</v>
      </c>
      <c r="O83" s="86">
        <f>N83*G83</f>
        <v>15491.024999999998</v>
      </c>
      <c r="Q83" s="85">
        <v>27.5</v>
      </c>
      <c r="R83" s="86">
        <f t="shared" si="66"/>
        <v>15491.024999999998</v>
      </c>
      <c r="S83" s="85">
        <f t="shared" si="67"/>
        <v>0</v>
      </c>
      <c r="T83" s="86">
        <f t="shared" si="68"/>
        <v>0</v>
      </c>
      <c r="U83" s="85">
        <f t="shared" si="69"/>
        <v>0</v>
      </c>
      <c r="V83" s="86">
        <f t="shared" si="70"/>
        <v>0</v>
      </c>
      <c r="X83" s="85"/>
      <c r="Y83" s="86">
        <f>X83*G83</f>
        <v>0</v>
      </c>
      <c r="Z83" s="85">
        <f>Q83+S83</f>
        <v>27.5</v>
      </c>
      <c r="AA83" s="86">
        <f>Z83*G83</f>
        <v>15491.024999999998</v>
      </c>
      <c r="AB83" s="85">
        <f>F83-(X83+Z83)</f>
        <v>0</v>
      </c>
      <c r="AC83" s="86">
        <f>AB83*G83</f>
        <v>0</v>
      </c>
    </row>
    <row r="84" spans="1:29" ht="13.2" x14ac:dyDescent="0.25">
      <c r="A84" s="84">
        <v>18</v>
      </c>
      <c r="B84" s="84" t="s">
        <v>676</v>
      </c>
      <c r="C84" s="84" t="s">
        <v>213</v>
      </c>
      <c r="D84" s="84" t="s">
        <v>230</v>
      </c>
      <c r="E84" s="84" t="s">
        <v>72</v>
      </c>
      <c r="F84" s="91">
        <v>4.4000000000000004</v>
      </c>
      <c r="G84" s="84">
        <v>916.74</v>
      </c>
      <c r="H84" s="94">
        <f>G84*F84</f>
        <v>4033.6560000000004</v>
      </c>
      <c r="J84" s="85"/>
      <c r="K84" s="86">
        <f>J84*G84</f>
        <v>0</v>
      </c>
      <c r="L84" s="85">
        <v>0</v>
      </c>
      <c r="M84" s="86">
        <f>L84*G84</f>
        <v>0</v>
      </c>
      <c r="N84" s="85">
        <f>F84-J84</f>
        <v>4.4000000000000004</v>
      </c>
      <c r="O84" s="86">
        <f>N84*G84</f>
        <v>4033.6560000000004</v>
      </c>
      <c r="Q84" s="85">
        <v>4.4000000000000004</v>
      </c>
      <c r="R84" s="86">
        <f t="shared" si="66"/>
        <v>4033.6560000000004</v>
      </c>
      <c r="S84" s="85">
        <f t="shared" si="67"/>
        <v>0</v>
      </c>
      <c r="T84" s="86">
        <f t="shared" si="68"/>
        <v>0</v>
      </c>
      <c r="U84" s="85">
        <f t="shared" si="69"/>
        <v>0</v>
      </c>
      <c r="V84" s="86">
        <f t="shared" si="70"/>
        <v>0</v>
      </c>
      <c r="X84" s="85"/>
      <c r="Y84" s="86">
        <f>X84*G84</f>
        <v>0</v>
      </c>
      <c r="Z84" s="85">
        <f>Q84+S84</f>
        <v>4.4000000000000004</v>
      </c>
      <c r="AA84" s="86">
        <f>Z84*G84</f>
        <v>4033.6560000000004</v>
      </c>
      <c r="AB84" s="85">
        <f>F84-(X84+Z84)</f>
        <v>0</v>
      </c>
      <c r="AC84" s="86">
        <f>AB84*G84</f>
        <v>0</v>
      </c>
    </row>
    <row r="85" spans="1:29" ht="13.2" x14ac:dyDescent="0.25">
      <c r="A85" s="82"/>
      <c r="B85" s="82"/>
      <c r="C85" s="82" t="s">
        <v>39</v>
      </c>
      <c r="D85" s="82" t="s">
        <v>156</v>
      </c>
      <c r="E85" s="82"/>
      <c r="F85" s="92"/>
      <c r="G85" s="82"/>
      <c r="H85" s="83">
        <f>H86</f>
        <v>4445.1000000000004</v>
      </c>
      <c r="J85" s="83"/>
      <c r="K85" s="83">
        <f>K86</f>
        <v>0</v>
      </c>
      <c r="L85" s="83"/>
      <c r="M85" s="83">
        <f>M86</f>
        <v>0</v>
      </c>
      <c r="N85" s="83"/>
      <c r="O85" s="83">
        <f>O86</f>
        <v>4445.1000000000004</v>
      </c>
      <c r="Q85" s="83"/>
      <c r="R85" s="83">
        <f>R86</f>
        <v>4445.1000000000004</v>
      </c>
      <c r="S85" s="83"/>
      <c r="T85" s="83">
        <f>T86</f>
        <v>0</v>
      </c>
      <c r="U85" s="83"/>
      <c r="V85" s="83">
        <f>V86</f>
        <v>0</v>
      </c>
      <c r="X85" s="83"/>
      <c r="Y85" s="83">
        <f>Y86</f>
        <v>0</v>
      </c>
      <c r="Z85" s="83"/>
      <c r="AA85" s="83">
        <f>AA86</f>
        <v>4445.1000000000004</v>
      </c>
      <c r="AB85" s="83"/>
      <c r="AC85" s="83">
        <f>AC86</f>
        <v>0</v>
      </c>
    </row>
    <row r="86" spans="1:29" ht="13.2" x14ac:dyDescent="0.25">
      <c r="A86" s="84">
        <v>19</v>
      </c>
      <c r="B86" s="84" t="s">
        <v>676</v>
      </c>
      <c r="C86" s="84" t="s">
        <v>157</v>
      </c>
      <c r="D86" s="84" t="s">
        <v>158</v>
      </c>
      <c r="E86" s="84" t="s">
        <v>50</v>
      </c>
      <c r="F86" s="91">
        <v>1</v>
      </c>
      <c r="G86" s="84">
        <v>4445.1000000000004</v>
      </c>
      <c r="H86" s="94">
        <f>G86*F86</f>
        <v>4445.1000000000004</v>
      </c>
      <c r="J86" s="85"/>
      <c r="K86" s="86">
        <f>J86*G86</f>
        <v>0</v>
      </c>
      <c r="L86" s="85">
        <v>0</v>
      </c>
      <c r="M86" s="86">
        <f>L86*G86</f>
        <v>0</v>
      </c>
      <c r="N86" s="85">
        <f>F86-J86</f>
        <v>1</v>
      </c>
      <c r="O86" s="86">
        <f>N86*G86</f>
        <v>4445.1000000000004</v>
      </c>
      <c r="Q86" s="85">
        <v>1</v>
      </c>
      <c r="R86" s="86">
        <f>Q86*G86</f>
        <v>4445.1000000000004</v>
      </c>
      <c r="S86" s="85">
        <f>J86+L86</f>
        <v>0</v>
      </c>
      <c r="T86" s="86">
        <f>S86*G86</f>
        <v>0</v>
      </c>
      <c r="U86" s="85">
        <f>F86-(Q86+S86)</f>
        <v>0</v>
      </c>
      <c r="V86" s="86">
        <f>U86*G86</f>
        <v>0</v>
      </c>
      <c r="X86" s="85"/>
      <c r="Y86" s="86">
        <f>X86*G86</f>
        <v>0</v>
      </c>
      <c r="Z86" s="85">
        <f>Q86+S86</f>
        <v>1</v>
      </c>
      <c r="AA86" s="86">
        <f>Z86*G86</f>
        <v>4445.1000000000004</v>
      </c>
      <c r="AB86" s="85">
        <f>F86-(X86+Z86)</f>
        <v>0</v>
      </c>
      <c r="AC86" s="86">
        <f>AB86*G86</f>
        <v>0</v>
      </c>
    </row>
    <row r="87" spans="1:29" ht="13.2" x14ac:dyDescent="0.25">
      <c r="A87" s="82"/>
      <c r="B87" s="82"/>
      <c r="C87" s="82" t="s">
        <v>164</v>
      </c>
      <c r="D87" s="82" t="s">
        <v>163</v>
      </c>
      <c r="E87" s="82"/>
      <c r="F87" s="92"/>
      <c r="G87" s="82"/>
      <c r="H87" s="83">
        <f>SUM(H88:H91)</f>
        <v>57072.51</v>
      </c>
      <c r="J87" s="83"/>
      <c r="K87" s="83">
        <f>SUM(K88:K91)</f>
        <v>0</v>
      </c>
      <c r="L87" s="83"/>
      <c r="M87" s="83">
        <f>SUM(M88:M91)</f>
        <v>0</v>
      </c>
      <c r="N87" s="83"/>
      <c r="O87" s="83">
        <f>SUM(O88:O91)</f>
        <v>57072.51</v>
      </c>
      <c r="Q87" s="83"/>
      <c r="R87" s="83">
        <f>SUM(R88:R91)</f>
        <v>57072.51</v>
      </c>
      <c r="S87" s="83"/>
      <c r="T87" s="83">
        <f>SUM(T88:T91)</f>
        <v>0</v>
      </c>
      <c r="U87" s="83"/>
      <c r="V87" s="83">
        <f>SUM(V88:V91)</f>
        <v>0</v>
      </c>
      <c r="X87" s="83"/>
      <c r="Y87" s="83">
        <f>SUM(Y88:Y91)</f>
        <v>0</v>
      </c>
      <c r="Z87" s="83"/>
      <c r="AA87" s="83">
        <f>SUM(AA88:AA91)</f>
        <v>57072.51</v>
      </c>
      <c r="AB87" s="83"/>
      <c r="AC87" s="83">
        <f>SUM(AC88:AC91)</f>
        <v>0</v>
      </c>
    </row>
    <row r="88" spans="1:29" ht="26.4" x14ac:dyDescent="0.25">
      <c r="A88" s="84">
        <v>20</v>
      </c>
      <c r="B88" s="84" t="s">
        <v>676</v>
      </c>
      <c r="C88" s="84" t="s">
        <v>165</v>
      </c>
      <c r="D88" s="84" t="s">
        <v>166</v>
      </c>
      <c r="E88" s="84" t="s">
        <v>50</v>
      </c>
      <c r="F88" s="91">
        <v>4</v>
      </c>
      <c r="G88" s="84">
        <v>2534.4</v>
      </c>
      <c r="H88" s="94">
        <f>G88*F88</f>
        <v>10137.6</v>
      </c>
      <c r="J88" s="85"/>
      <c r="K88" s="86">
        <f>J88*G88</f>
        <v>0</v>
      </c>
      <c r="L88" s="85">
        <v>0</v>
      </c>
      <c r="M88" s="86">
        <f>L88*G88</f>
        <v>0</v>
      </c>
      <c r="N88" s="85">
        <f>F88-J88</f>
        <v>4</v>
      </c>
      <c r="O88" s="86">
        <f>N88*G88</f>
        <v>10137.6</v>
      </c>
      <c r="Q88" s="85">
        <v>4</v>
      </c>
      <c r="R88" s="86">
        <f>Q88*G88</f>
        <v>10137.6</v>
      </c>
      <c r="S88" s="85">
        <f>J88+L88</f>
        <v>0</v>
      </c>
      <c r="T88" s="86">
        <f>S88*G88</f>
        <v>0</v>
      </c>
      <c r="U88" s="85">
        <f>F88-(Q88+S88)</f>
        <v>0</v>
      </c>
      <c r="V88" s="86">
        <f>U88*G88</f>
        <v>0</v>
      </c>
      <c r="X88" s="85"/>
      <c r="Y88" s="86">
        <f>X88*G88</f>
        <v>0</v>
      </c>
      <c r="Z88" s="85">
        <f>Q88+S88</f>
        <v>4</v>
      </c>
      <c r="AA88" s="86">
        <f>Z88*G88</f>
        <v>10137.6</v>
      </c>
      <c r="AB88" s="85">
        <f>F88-(X88+Z88)</f>
        <v>0</v>
      </c>
      <c r="AC88" s="86">
        <f>AB88*G88</f>
        <v>0</v>
      </c>
    </row>
    <row r="89" spans="1:29" ht="26.4" x14ac:dyDescent="0.25">
      <c r="A89" s="84">
        <v>21</v>
      </c>
      <c r="B89" s="84" t="s">
        <v>676</v>
      </c>
      <c r="C89" s="84" t="s">
        <v>168</v>
      </c>
      <c r="D89" s="84" t="s">
        <v>169</v>
      </c>
      <c r="E89" s="84" t="s">
        <v>50</v>
      </c>
      <c r="F89" s="91">
        <v>4</v>
      </c>
      <c r="G89" s="84">
        <v>1524.6000000000001</v>
      </c>
      <c r="H89" s="94">
        <f>G89*F89</f>
        <v>6098.4000000000005</v>
      </c>
      <c r="J89" s="85"/>
      <c r="K89" s="86">
        <f>J89*G89</f>
        <v>0</v>
      </c>
      <c r="L89" s="85">
        <v>0</v>
      </c>
      <c r="M89" s="86">
        <f>L89*G89</f>
        <v>0</v>
      </c>
      <c r="N89" s="85">
        <f>F89-J89</f>
        <v>4</v>
      </c>
      <c r="O89" s="86">
        <f>N89*G89</f>
        <v>6098.4000000000005</v>
      </c>
      <c r="Q89" s="85">
        <v>4</v>
      </c>
      <c r="R89" s="86">
        <f>Q89*G89</f>
        <v>6098.4000000000005</v>
      </c>
      <c r="S89" s="85">
        <f>J89+L89</f>
        <v>0</v>
      </c>
      <c r="T89" s="86">
        <f>S89*G89</f>
        <v>0</v>
      </c>
      <c r="U89" s="85">
        <f>F89-(Q89+S89)</f>
        <v>0</v>
      </c>
      <c r="V89" s="86">
        <f>U89*G89</f>
        <v>0</v>
      </c>
      <c r="X89" s="85"/>
      <c r="Y89" s="86">
        <f>X89*G89</f>
        <v>0</v>
      </c>
      <c r="Z89" s="85">
        <f>Q89+S89</f>
        <v>4</v>
      </c>
      <c r="AA89" s="86">
        <f>Z89*G89</f>
        <v>6098.4000000000005</v>
      </c>
      <c r="AB89" s="85">
        <f>F89-(X89+Z89)</f>
        <v>0</v>
      </c>
      <c r="AC89" s="86">
        <f>AB89*G89</f>
        <v>0</v>
      </c>
    </row>
    <row r="90" spans="1:29" ht="13.2" x14ac:dyDescent="0.25">
      <c r="A90" s="84">
        <v>22</v>
      </c>
      <c r="B90" s="84" t="s">
        <v>676</v>
      </c>
      <c r="C90" s="84" t="s">
        <v>177</v>
      </c>
      <c r="D90" s="84" t="s">
        <v>178</v>
      </c>
      <c r="E90" s="84" t="s">
        <v>85</v>
      </c>
      <c r="F90" s="91">
        <v>101</v>
      </c>
      <c r="G90" s="84">
        <v>329.67</v>
      </c>
      <c r="H90" s="94">
        <f>G90*F90</f>
        <v>33296.67</v>
      </c>
      <c r="J90" s="85"/>
      <c r="K90" s="86">
        <f>J90*G90</f>
        <v>0</v>
      </c>
      <c r="L90" s="85">
        <v>0</v>
      </c>
      <c r="M90" s="86">
        <f>L90*G90</f>
        <v>0</v>
      </c>
      <c r="N90" s="85">
        <f>F90-J90</f>
        <v>101</v>
      </c>
      <c r="O90" s="86">
        <f>N90*G90</f>
        <v>33296.67</v>
      </c>
      <c r="Q90" s="85">
        <v>101</v>
      </c>
      <c r="R90" s="86">
        <f>Q90*G90</f>
        <v>33296.67</v>
      </c>
      <c r="S90" s="85">
        <f>J90+L90</f>
        <v>0</v>
      </c>
      <c r="T90" s="86">
        <f>S90*G90</f>
        <v>0</v>
      </c>
      <c r="U90" s="85">
        <f>F90-(Q90+S90)</f>
        <v>0</v>
      </c>
      <c r="V90" s="86">
        <f>U90*G90</f>
        <v>0</v>
      </c>
      <c r="X90" s="85"/>
      <c r="Y90" s="86">
        <f>X90*G90</f>
        <v>0</v>
      </c>
      <c r="Z90" s="85">
        <f>Q90+S90</f>
        <v>101</v>
      </c>
      <c r="AA90" s="86">
        <f>Z90*G90</f>
        <v>33296.67</v>
      </c>
      <c r="AB90" s="85">
        <f>F90-(X90+Z90)</f>
        <v>0</v>
      </c>
      <c r="AC90" s="86">
        <f>AB90*G90</f>
        <v>0</v>
      </c>
    </row>
    <row r="91" spans="1:29" ht="13.2" x14ac:dyDescent="0.25">
      <c r="A91" s="84">
        <v>23</v>
      </c>
      <c r="B91" s="84" t="s">
        <v>676</v>
      </c>
      <c r="C91" s="84" t="s">
        <v>180</v>
      </c>
      <c r="D91" s="84" t="s">
        <v>181</v>
      </c>
      <c r="E91" s="84" t="s">
        <v>85</v>
      </c>
      <c r="F91" s="91">
        <v>34</v>
      </c>
      <c r="G91" s="84">
        <v>221.76000000000002</v>
      </c>
      <c r="H91" s="94">
        <f>G91*F91</f>
        <v>7539.8400000000011</v>
      </c>
      <c r="J91" s="85"/>
      <c r="K91" s="86">
        <f>J91*G91</f>
        <v>0</v>
      </c>
      <c r="L91" s="85">
        <v>0</v>
      </c>
      <c r="M91" s="86">
        <f>L91*G91</f>
        <v>0</v>
      </c>
      <c r="N91" s="85">
        <f>F91-J91</f>
        <v>34</v>
      </c>
      <c r="O91" s="86">
        <f>N91*G91</f>
        <v>7539.8400000000011</v>
      </c>
      <c r="Q91" s="85">
        <v>34</v>
      </c>
      <c r="R91" s="86">
        <f>Q91*G91</f>
        <v>7539.8400000000011</v>
      </c>
      <c r="S91" s="85">
        <f>J91+L91</f>
        <v>0</v>
      </c>
      <c r="T91" s="86">
        <f>S91*G91</f>
        <v>0</v>
      </c>
      <c r="U91" s="85">
        <f>F91-(Q91+S91)</f>
        <v>0</v>
      </c>
      <c r="V91" s="86">
        <f>U91*G91</f>
        <v>0</v>
      </c>
      <c r="X91" s="85"/>
      <c r="Y91" s="86">
        <f>X91*G91</f>
        <v>0</v>
      </c>
      <c r="Z91" s="85">
        <f>Q91+S91</f>
        <v>34</v>
      </c>
      <c r="AA91" s="86">
        <f>Z91*G91</f>
        <v>7539.8400000000011</v>
      </c>
      <c r="AB91" s="85">
        <f>F91-(X91+Z91)</f>
        <v>0</v>
      </c>
      <c r="AC91" s="86">
        <f>AB91*G91</f>
        <v>0</v>
      </c>
    </row>
    <row r="92" spans="1:29" ht="12.75" customHeight="1" x14ac:dyDescent="0.25">
      <c r="A92" s="79"/>
      <c r="B92" s="79"/>
      <c r="C92" s="79"/>
      <c r="D92" s="80" t="s">
        <v>670</v>
      </c>
      <c r="E92" s="79"/>
      <c r="F92" s="79"/>
      <c r="G92" s="79"/>
      <c r="H92" s="81">
        <f>H93+H96+H106+H110+H119+H140</f>
        <v>528130.38265728008</v>
      </c>
      <c r="J92" s="81"/>
      <c r="K92" s="81">
        <f>K93+K96+K106+K110+K119+K140</f>
        <v>528130.38265728008</v>
      </c>
      <c r="L92" s="81"/>
      <c r="M92" s="81">
        <f>M93+M96+M106+M110+M119+M140</f>
        <v>0</v>
      </c>
      <c r="N92" s="81"/>
      <c r="O92" s="81">
        <f>O93+O96+O106+O110+O119+O140</f>
        <v>0</v>
      </c>
      <c r="Q92" s="81"/>
      <c r="R92" s="81">
        <f>R93+R96+R106+R110+R119+R140</f>
        <v>0</v>
      </c>
      <c r="S92" s="81"/>
      <c r="T92" s="81">
        <f>T93+T96+T106+T110+T119+T140</f>
        <v>528130.38265728008</v>
      </c>
      <c r="U92" s="81"/>
      <c r="V92" s="81">
        <f>V93+V96+V106+V110+V119+V140</f>
        <v>0</v>
      </c>
      <c r="X92" s="81"/>
      <c r="Y92" s="81">
        <f>Y93+Y96+Y106+Y110+Y119+Y140</f>
        <v>0</v>
      </c>
      <c r="Z92" s="81"/>
      <c r="AA92" s="81">
        <f>AA93+AA96+AA106+AA110+AA119+AA140</f>
        <v>528130.38265728008</v>
      </c>
      <c r="AB92" s="81"/>
      <c r="AC92" s="81">
        <f>AC93+AC96+AC106+AC110+AC119+AC140</f>
        <v>0</v>
      </c>
    </row>
    <row r="93" spans="1:29" ht="12.75" customHeight="1" x14ac:dyDescent="0.25">
      <c r="A93" s="82"/>
      <c r="B93" s="82"/>
      <c r="C93" s="82" t="s">
        <v>41</v>
      </c>
      <c r="D93" s="82" t="s">
        <v>40</v>
      </c>
      <c r="E93" s="82"/>
      <c r="F93" s="82"/>
      <c r="G93" s="82"/>
      <c r="H93" s="88">
        <f>SUM(H94:H95)</f>
        <v>26224.853654999999</v>
      </c>
      <c r="J93" s="88"/>
      <c r="K93" s="88">
        <f>SUM(K94:K95)</f>
        <v>26224.853654999999</v>
      </c>
      <c r="L93" s="88"/>
      <c r="M93" s="88">
        <f>SUM(M94:M95)</f>
        <v>0</v>
      </c>
      <c r="N93" s="88"/>
      <c r="O93" s="88">
        <f>SUM(O94:O95)</f>
        <v>0</v>
      </c>
      <c r="Q93" s="88"/>
      <c r="R93" s="88">
        <f>SUM(R94:R95)</f>
        <v>0</v>
      </c>
      <c r="S93" s="88"/>
      <c r="T93" s="88">
        <f>SUM(T94:T95)</f>
        <v>26224.853654999999</v>
      </c>
      <c r="U93" s="88"/>
      <c r="V93" s="88">
        <f>SUM(V94:V95)</f>
        <v>0</v>
      </c>
      <c r="X93" s="88"/>
      <c r="Y93" s="88">
        <f>SUM(Y94:Y95)</f>
        <v>0</v>
      </c>
      <c r="Z93" s="88"/>
      <c r="AA93" s="88">
        <f>SUM(AA94:AA95)</f>
        <v>26224.853654999999</v>
      </c>
      <c r="AB93" s="88"/>
      <c r="AC93" s="88">
        <f>SUM(AC94:AC95)</f>
        <v>0</v>
      </c>
    </row>
    <row r="94" spans="1:29" ht="12.75" customHeight="1" x14ac:dyDescent="0.25">
      <c r="A94" s="84">
        <v>1</v>
      </c>
      <c r="B94" s="84" t="s">
        <v>59</v>
      </c>
      <c r="C94" s="84" t="s">
        <v>43</v>
      </c>
      <c r="D94" s="84" t="s">
        <v>402</v>
      </c>
      <c r="E94" s="84" t="s">
        <v>61</v>
      </c>
      <c r="F94" s="85">
        <v>136.16399999999999</v>
      </c>
      <c r="G94" s="86">
        <v>168.74</v>
      </c>
      <c r="H94" s="87">
        <f>G94*F94</f>
        <v>22976.31336</v>
      </c>
      <c r="J94" s="85">
        <v>136.16399999999999</v>
      </c>
      <c r="K94" s="86">
        <f>J94*G94</f>
        <v>22976.31336</v>
      </c>
      <c r="L94" s="85">
        <v>0</v>
      </c>
      <c r="M94" s="86">
        <f>L94*G94</f>
        <v>0</v>
      </c>
      <c r="N94" s="85">
        <f>F94-J94</f>
        <v>0</v>
      </c>
      <c r="O94" s="86">
        <f>N94*G94</f>
        <v>0</v>
      </c>
      <c r="Q94" s="85">
        <v>0</v>
      </c>
      <c r="R94" s="86">
        <f>Q94*G94</f>
        <v>0</v>
      </c>
      <c r="S94" s="85">
        <f>J94+L94</f>
        <v>136.16399999999999</v>
      </c>
      <c r="T94" s="86">
        <f>S94*G94</f>
        <v>22976.31336</v>
      </c>
      <c r="U94" s="85">
        <f>F94-(Q94+S94)</f>
        <v>0</v>
      </c>
      <c r="V94" s="86">
        <f>U94*G94</f>
        <v>0</v>
      </c>
      <c r="X94" s="85"/>
      <c r="Y94" s="86">
        <f>X94*G94</f>
        <v>0</v>
      </c>
      <c r="Z94" s="85">
        <f>Q94+S94</f>
        <v>136.16399999999999</v>
      </c>
      <c r="AA94" s="86">
        <f>Z94*G94</f>
        <v>22976.31336</v>
      </c>
      <c r="AB94" s="85">
        <f>F94-(X94+Z94)</f>
        <v>0</v>
      </c>
      <c r="AC94" s="86">
        <f>AB94*G94</f>
        <v>0</v>
      </c>
    </row>
    <row r="95" spans="1:29" ht="12.75" customHeight="1" x14ac:dyDescent="0.25">
      <c r="A95" s="84">
        <v>2</v>
      </c>
      <c r="B95" s="84" t="s">
        <v>63</v>
      </c>
      <c r="C95" s="84" t="s">
        <v>43</v>
      </c>
      <c r="D95" s="84" t="s">
        <v>403</v>
      </c>
      <c r="E95" s="84" t="s">
        <v>64</v>
      </c>
      <c r="F95" s="85">
        <v>25.669</v>
      </c>
      <c r="G95" s="86">
        <v>126.55500000000001</v>
      </c>
      <c r="H95" s="87">
        <f>G95*F95</f>
        <v>3248.5402950000002</v>
      </c>
      <c r="J95" s="85">
        <v>25.669</v>
      </c>
      <c r="K95" s="86">
        <f>J95*G95</f>
        <v>3248.5402950000002</v>
      </c>
      <c r="L95" s="85">
        <v>0</v>
      </c>
      <c r="M95" s="86">
        <f>L95*G95</f>
        <v>0</v>
      </c>
      <c r="N95" s="85">
        <f>F95-J95</f>
        <v>0</v>
      </c>
      <c r="O95" s="86">
        <f>N95*G95</f>
        <v>0</v>
      </c>
      <c r="Q95" s="85">
        <v>0</v>
      </c>
      <c r="R95" s="86">
        <f>Q95*G95</f>
        <v>0</v>
      </c>
      <c r="S95" s="85">
        <f>J95+L95</f>
        <v>25.669</v>
      </c>
      <c r="T95" s="86">
        <f>S95*G95</f>
        <v>3248.5402950000002</v>
      </c>
      <c r="U95" s="85">
        <f>F95-(Q95+S95)</f>
        <v>0</v>
      </c>
      <c r="V95" s="86">
        <f>U95*G95</f>
        <v>0</v>
      </c>
      <c r="X95" s="85"/>
      <c r="Y95" s="86">
        <f>X95*G95</f>
        <v>0</v>
      </c>
      <c r="Z95" s="85">
        <f>Q95+S95</f>
        <v>25.669</v>
      </c>
      <c r="AA95" s="86">
        <f>Z95*G95</f>
        <v>3248.5402950000002</v>
      </c>
      <c r="AB95" s="85">
        <f>F95-(X95+Z95)</f>
        <v>0</v>
      </c>
      <c r="AC95" s="86">
        <f>AB95*G95</f>
        <v>0</v>
      </c>
    </row>
    <row r="96" spans="1:29" ht="12.75" customHeight="1" x14ac:dyDescent="0.25">
      <c r="A96" s="82"/>
      <c r="B96" s="82"/>
      <c r="C96" s="82" t="s">
        <v>23</v>
      </c>
      <c r="D96" s="82" t="s">
        <v>69</v>
      </c>
      <c r="E96" s="82"/>
      <c r="F96" s="82"/>
      <c r="G96" s="82"/>
      <c r="H96" s="88">
        <f>SUM(H97:H105)</f>
        <v>182301.67598500001</v>
      </c>
      <c r="J96" s="82"/>
      <c r="K96" s="88">
        <f>SUM(K97:K105)</f>
        <v>182301.67598500001</v>
      </c>
      <c r="L96" s="88"/>
      <c r="M96" s="88">
        <f>SUM(M97:M105)</f>
        <v>0</v>
      </c>
      <c r="N96" s="88"/>
      <c r="O96" s="88">
        <f>SUM(O97:O105)</f>
        <v>0</v>
      </c>
      <c r="Q96" s="82"/>
      <c r="R96" s="88">
        <f>SUM(R97:R105)</f>
        <v>0</v>
      </c>
      <c r="S96" s="88"/>
      <c r="T96" s="88">
        <f>SUM(T97:T105)</f>
        <v>182301.67598500001</v>
      </c>
      <c r="U96" s="88"/>
      <c r="V96" s="88">
        <f>SUM(V97:V105)</f>
        <v>0</v>
      </c>
      <c r="X96" s="82"/>
      <c r="Y96" s="88">
        <f>SUM(Y97:Y105)</f>
        <v>0</v>
      </c>
      <c r="Z96" s="88"/>
      <c r="AA96" s="88">
        <f>SUM(AA97:AA105)</f>
        <v>182301.67598500001</v>
      </c>
      <c r="AB96" s="88"/>
      <c r="AC96" s="88">
        <f>SUM(AC97:AC105)</f>
        <v>0</v>
      </c>
    </row>
    <row r="97" spans="1:29" ht="12.75" customHeight="1" x14ac:dyDescent="0.25">
      <c r="A97" s="84">
        <v>3</v>
      </c>
      <c r="B97" s="84" t="s">
        <v>77</v>
      </c>
      <c r="C97" s="84" t="s">
        <v>43</v>
      </c>
      <c r="D97" s="84" t="s">
        <v>78</v>
      </c>
      <c r="E97" s="84" t="s">
        <v>61</v>
      </c>
      <c r="F97" s="85">
        <v>1.806</v>
      </c>
      <c r="G97" s="86">
        <v>1495.65</v>
      </c>
      <c r="H97" s="87">
        <f t="shared" ref="H97:H105" si="71">G97*F97</f>
        <v>2701.1439</v>
      </c>
      <c r="J97" s="85">
        <v>1.806</v>
      </c>
      <c r="K97" s="86">
        <f>J97*G97</f>
        <v>2701.1439</v>
      </c>
      <c r="L97" s="85">
        <v>0</v>
      </c>
      <c r="M97" s="86">
        <f>L97*G97</f>
        <v>0</v>
      </c>
      <c r="N97" s="85">
        <f>F97-J97</f>
        <v>0</v>
      </c>
      <c r="O97" s="86">
        <f>N97*G97</f>
        <v>0</v>
      </c>
      <c r="Q97" s="85">
        <v>0</v>
      </c>
      <c r="R97" s="86">
        <f>Q97*G97</f>
        <v>0</v>
      </c>
      <c r="S97" s="85">
        <f>J97+L97</f>
        <v>1.806</v>
      </c>
      <c r="T97" s="86">
        <f>S97*G97</f>
        <v>2701.1439</v>
      </c>
      <c r="U97" s="85">
        <f>F97-(Q97+S97)</f>
        <v>0</v>
      </c>
      <c r="V97" s="86">
        <f>U97*G97</f>
        <v>0</v>
      </c>
      <c r="X97" s="85"/>
      <c r="Y97" s="86">
        <f>X97*G97</f>
        <v>0</v>
      </c>
      <c r="Z97" s="85">
        <f>Q97+S97</f>
        <v>1.806</v>
      </c>
      <c r="AA97" s="86">
        <f>Z97*G97</f>
        <v>2701.1439</v>
      </c>
      <c r="AB97" s="85">
        <f>F97-(X97+Z97)</f>
        <v>0</v>
      </c>
      <c r="AC97" s="86">
        <f>AB97*G97</f>
        <v>0</v>
      </c>
    </row>
    <row r="98" spans="1:29" ht="12.75" customHeight="1" x14ac:dyDescent="0.25">
      <c r="A98" s="84">
        <v>4</v>
      </c>
      <c r="B98" s="84" t="s">
        <v>80</v>
      </c>
      <c r="C98" s="84" t="s">
        <v>43</v>
      </c>
      <c r="D98" s="84" t="s">
        <v>81</v>
      </c>
      <c r="E98" s="84" t="s">
        <v>61</v>
      </c>
      <c r="F98" s="85">
        <v>7.9539999999999997</v>
      </c>
      <c r="G98" s="86">
        <v>172.57500000000002</v>
      </c>
      <c r="H98" s="87">
        <f t="shared" si="71"/>
        <v>1372.66155</v>
      </c>
      <c r="J98" s="85">
        <v>7.9539999999999997</v>
      </c>
      <c r="K98" s="86">
        <f>J98*G98</f>
        <v>1372.66155</v>
      </c>
      <c r="L98" s="85">
        <v>0</v>
      </c>
      <c r="M98" s="86">
        <f>L98*G98</f>
        <v>0</v>
      </c>
      <c r="N98" s="85">
        <f>F98-J98</f>
        <v>0</v>
      </c>
      <c r="O98" s="86">
        <f>N98*G98</f>
        <v>0</v>
      </c>
      <c r="Q98" s="85">
        <v>0</v>
      </c>
      <c r="R98" s="86">
        <f t="shared" ref="R98:R105" si="72">Q98*G98</f>
        <v>0</v>
      </c>
      <c r="S98" s="85">
        <f t="shared" ref="S98:S105" si="73">J98+L98</f>
        <v>7.9539999999999997</v>
      </c>
      <c r="T98" s="86">
        <f t="shared" ref="T98:T105" si="74">S98*G98</f>
        <v>1372.66155</v>
      </c>
      <c r="U98" s="85">
        <f t="shared" ref="U98:U105" si="75">F98-(Q98+S98)</f>
        <v>0</v>
      </c>
      <c r="V98" s="86">
        <f t="shared" ref="V98:V105" si="76">U98*G98</f>
        <v>0</v>
      </c>
      <c r="X98" s="85"/>
      <c r="Y98" s="86">
        <f t="shared" ref="Y98:Y105" si="77">X98*G98</f>
        <v>0</v>
      </c>
      <c r="Z98" s="85">
        <f t="shared" ref="Z98:Z105" si="78">Q98+S98</f>
        <v>7.9539999999999997</v>
      </c>
      <c r="AA98" s="86">
        <f t="shared" ref="AA98:AA105" si="79">Z98*G98</f>
        <v>1372.66155</v>
      </c>
      <c r="AB98" s="85">
        <f t="shared" ref="AB98:AB105" si="80">F98-(X98+Z98)</f>
        <v>0</v>
      </c>
      <c r="AC98" s="86">
        <f t="shared" ref="AC98:AC105" si="81">AB98*G98</f>
        <v>0</v>
      </c>
    </row>
    <row r="99" spans="1:29" ht="12.75" customHeight="1" x14ac:dyDescent="0.25">
      <c r="A99" s="84">
        <v>5</v>
      </c>
      <c r="B99" s="84" t="s">
        <v>404</v>
      </c>
      <c r="C99" s="84" t="s">
        <v>43</v>
      </c>
      <c r="D99" s="84" t="s">
        <v>405</v>
      </c>
      <c r="E99" s="84" t="s">
        <v>61</v>
      </c>
      <c r="F99" s="85">
        <v>3.6890000000000001</v>
      </c>
      <c r="G99" s="86">
        <v>698.73699999999997</v>
      </c>
      <c r="H99" s="87">
        <f t="shared" si="71"/>
        <v>2577.640793</v>
      </c>
      <c r="J99" s="85">
        <v>3.6890000000000001</v>
      </c>
      <c r="K99" s="86">
        <f t="shared" ref="K99:K105" si="82">J99*G99</f>
        <v>2577.640793</v>
      </c>
      <c r="L99" s="85">
        <v>0</v>
      </c>
      <c r="M99" s="86">
        <f t="shared" ref="M99:M105" si="83">L99*G99</f>
        <v>0</v>
      </c>
      <c r="N99" s="85">
        <f t="shared" ref="N99:N105" si="84">F99-J99</f>
        <v>0</v>
      </c>
      <c r="O99" s="86">
        <f t="shared" ref="O99:O105" si="85">N99*G99</f>
        <v>0</v>
      </c>
      <c r="Q99" s="85">
        <v>0</v>
      </c>
      <c r="R99" s="86">
        <f t="shared" si="72"/>
        <v>0</v>
      </c>
      <c r="S99" s="85">
        <f t="shared" si="73"/>
        <v>3.6890000000000001</v>
      </c>
      <c r="T99" s="86">
        <f t="shared" si="74"/>
        <v>2577.640793</v>
      </c>
      <c r="U99" s="85">
        <f t="shared" si="75"/>
        <v>0</v>
      </c>
      <c r="V99" s="86">
        <f t="shared" si="76"/>
        <v>0</v>
      </c>
      <c r="X99" s="85"/>
      <c r="Y99" s="86">
        <f t="shared" si="77"/>
        <v>0</v>
      </c>
      <c r="Z99" s="85">
        <f t="shared" si="78"/>
        <v>3.6890000000000001</v>
      </c>
      <c r="AA99" s="86">
        <f t="shared" si="79"/>
        <v>2577.640793</v>
      </c>
      <c r="AB99" s="85">
        <f t="shared" si="80"/>
        <v>0</v>
      </c>
      <c r="AC99" s="86">
        <f t="shared" si="81"/>
        <v>0</v>
      </c>
    </row>
    <row r="100" spans="1:29" ht="12.75" customHeight="1" x14ac:dyDescent="0.25">
      <c r="A100" s="84">
        <v>6</v>
      </c>
      <c r="B100" s="84" t="s">
        <v>87</v>
      </c>
      <c r="C100" s="84" t="s">
        <v>43</v>
      </c>
      <c r="D100" s="84" t="s">
        <v>88</v>
      </c>
      <c r="E100" s="84" t="s">
        <v>61</v>
      </c>
      <c r="F100" s="85">
        <v>3.0739999999999998</v>
      </c>
      <c r="G100" s="86">
        <v>874.38</v>
      </c>
      <c r="H100" s="87">
        <f t="shared" si="71"/>
        <v>2687.8441199999997</v>
      </c>
      <c r="J100" s="85">
        <v>3.0739999999999998</v>
      </c>
      <c r="K100" s="86">
        <f t="shared" si="82"/>
        <v>2687.8441199999997</v>
      </c>
      <c r="L100" s="85">
        <v>0</v>
      </c>
      <c r="M100" s="86">
        <f t="shared" si="83"/>
        <v>0</v>
      </c>
      <c r="N100" s="85">
        <f t="shared" si="84"/>
        <v>0</v>
      </c>
      <c r="O100" s="86">
        <f t="shared" si="85"/>
        <v>0</v>
      </c>
      <c r="Q100" s="85">
        <v>0</v>
      </c>
      <c r="R100" s="86">
        <f t="shared" si="72"/>
        <v>0</v>
      </c>
      <c r="S100" s="85">
        <f t="shared" si="73"/>
        <v>3.0739999999999998</v>
      </c>
      <c r="T100" s="86">
        <f t="shared" si="74"/>
        <v>2687.8441199999997</v>
      </c>
      <c r="U100" s="85">
        <f t="shared" si="75"/>
        <v>0</v>
      </c>
      <c r="V100" s="86">
        <f t="shared" si="76"/>
        <v>0</v>
      </c>
      <c r="X100" s="85"/>
      <c r="Y100" s="86">
        <f t="shared" si="77"/>
        <v>0</v>
      </c>
      <c r="Z100" s="85">
        <f t="shared" si="78"/>
        <v>3.0739999999999998</v>
      </c>
      <c r="AA100" s="86">
        <f t="shared" si="79"/>
        <v>2687.8441199999997</v>
      </c>
      <c r="AB100" s="85">
        <f t="shared" si="80"/>
        <v>0</v>
      </c>
      <c r="AC100" s="86">
        <f t="shared" si="81"/>
        <v>0</v>
      </c>
    </row>
    <row r="101" spans="1:29" ht="12.75" customHeight="1" x14ac:dyDescent="0.25">
      <c r="A101" s="84">
        <v>7</v>
      </c>
      <c r="B101" s="84" t="s">
        <v>406</v>
      </c>
      <c r="C101" s="84" t="s">
        <v>43</v>
      </c>
      <c r="D101" s="84" t="s">
        <v>407</v>
      </c>
      <c r="E101" s="84" t="s">
        <v>61</v>
      </c>
      <c r="F101" s="85">
        <v>429.75400000000002</v>
      </c>
      <c r="G101" s="86">
        <v>210.0813</v>
      </c>
      <c r="H101" s="87">
        <f t="shared" si="71"/>
        <v>90283.279000199997</v>
      </c>
      <c r="J101" s="85">
        <v>429.75400000000002</v>
      </c>
      <c r="K101" s="86">
        <f t="shared" si="82"/>
        <v>90283.279000199997</v>
      </c>
      <c r="L101" s="85">
        <v>0</v>
      </c>
      <c r="M101" s="86">
        <f t="shared" si="83"/>
        <v>0</v>
      </c>
      <c r="N101" s="85">
        <f t="shared" si="84"/>
        <v>0</v>
      </c>
      <c r="O101" s="86">
        <f t="shared" si="85"/>
        <v>0</v>
      </c>
      <c r="Q101" s="85">
        <v>0</v>
      </c>
      <c r="R101" s="86">
        <f t="shared" si="72"/>
        <v>0</v>
      </c>
      <c r="S101" s="85">
        <f t="shared" si="73"/>
        <v>429.75400000000002</v>
      </c>
      <c r="T101" s="86">
        <f t="shared" si="74"/>
        <v>90283.279000199997</v>
      </c>
      <c r="U101" s="85">
        <f t="shared" si="75"/>
        <v>0</v>
      </c>
      <c r="V101" s="86">
        <f t="shared" si="76"/>
        <v>0</v>
      </c>
      <c r="X101" s="85"/>
      <c r="Y101" s="86">
        <f t="shared" si="77"/>
        <v>0</v>
      </c>
      <c r="Z101" s="85">
        <f t="shared" si="78"/>
        <v>429.75400000000002</v>
      </c>
      <c r="AA101" s="86">
        <f t="shared" si="79"/>
        <v>90283.279000199997</v>
      </c>
      <c r="AB101" s="85">
        <f t="shared" si="80"/>
        <v>0</v>
      </c>
      <c r="AC101" s="86">
        <f t="shared" si="81"/>
        <v>0</v>
      </c>
    </row>
    <row r="102" spans="1:29" ht="12.75" customHeight="1" x14ac:dyDescent="0.25">
      <c r="A102" s="84">
        <v>8</v>
      </c>
      <c r="B102" s="84" t="s">
        <v>105</v>
      </c>
      <c r="C102" s="84" t="s">
        <v>43</v>
      </c>
      <c r="D102" s="84" t="s">
        <v>106</v>
      </c>
      <c r="E102" s="84" t="s">
        <v>61</v>
      </c>
      <c r="F102" s="85">
        <v>136.16399999999999</v>
      </c>
      <c r="G102" s="86">
        <v>13.499200000000002</v>
      </c>
      <c r="H102" s="87">
        <f t="shared" si="71"/>
        <v>1838.1050688</v>
      </c>
      <c r="J102" s="85">
        <v>136.16399999999999</v>
      </c>
      <c r="K102" s="86">
        <f t="shared" si="82"/>
        <v>1838.1050688</v>
      </c>
      <c r="L102" s="85">
        <v>0</v>
      </c>
      <c r="M102" s="86">
        <f t="shared" si="83"/>
        <v>0</v>
      </c>
      <c r="N102" s="85">
        <f t="shared" si="84"/>
        <v>0</v>
      </c>
      <c r="O102" s="86">
        <f t="shared" si="85"/>
        <v>0</v>
      </c>
      <c r="Q102" s="85">
        <v>0</v>
      </c>
      <c r="R102" s="86">
        <f t="shared" si="72"/>
        <v>0</v>
      </c>
      <c r="S102" s="85">
        <f t="shared" si="73"/>
        <v>136.16399999999999</v>
      </c>
      <c r="T102" s="86">
        <f t="shared" si="74"/>
        <v>1838.1050688</v>
      </c>
      <c r="U102" s="85">
        <f t="shared" si="75"/>
        <v>0</v>
      </c>
      <c r="V102" s="86">
        <f t="shared" si="76"/>
        <v>0</v>
      </c>
      <c r="X102" s="85"/>
      <c r="Y102" s="86">
        <f t="shared" si="77"/>
        <v>0</v>
      </c>
      <c r="Z102" s="85">
        <f t="shared" si="78"/>
        <v>136.16399999999999</v>
      </c>
      <c r="AA102" s="86">
        <f t="shared" si="79"/>
        <v>1838.1050688</v>
      </c>
      <c r="AB102" s="85">
        <f t="shared" si="80"/>
        <v>0</v>
      </c>
      <c r="AC102" s="86">
        <f t="shared" si="81"/>
        <v>0</v>
      </c>
    </row>
    <row r="103" spans="1:29" ht="12.75" customHeight="1" x14ac:dyDescent="0.25">
      <c r="A103" s="84">
        <v>9</v>
      </c>
      <c r="B103" s="84" t="s">
        <v>408</v>
      </c>
      <c r="C103" s="84" t="s">
        <v>43</v>
      </c>
      <c r="D103" s="84" t="s">
        <v>409</v>
      </c>
      <c r="E103" s="84" t="s">
        <v>61</v>
      </c>
      <c r="F103" s="85">
        <v>293.58999999999997</v>
      </c>
      <c r="G103" s="86">
        <v>89.432199999999995</v>
      </c>
      <c r="H103" s="87">
        <f t="shared" si="71"/>
        <v>26256.399597999996</v>
      </c>
      <c r="J103" s="85">
        <v>293.58999999999997</v>
      </c>
      <c r="K103" s="86">
        <f t="shared" si="82"/>
        <v>26256.399597999996</v>
      </c>
      <c r="L103" s="85">
        <v>0</v>
      </c>
      <c r="M103" s="86">
        <f t="shared" si="83"/>
        <v>0</v>
      </c>
      <c r="N103" s="85">
        <f t="shared" si="84"/>
        <v>0</v>
      </c>
      <c r="O103" s="86">
        <f t="shared" si="85"/>
        <v>0</v>
      </c>
      <c r="Q103" s="85">
        <v>0</v>
      </c>
      <c r="R103" s="86">
        <f t="shared" si="72"/>
        <v>0</v>
      </c>
      <c r="S103" s="85">
        <f t="shared" si="73"/>
        <v>293.58999999999997</v>
      </c>
      <c r="T103" s="86">
        <f t="shared" si="74"/>
        <v>26256.399597999996</v>
      </c>
      <c r="U103" s="85">
        <f t="shared" si="75"/>
        <v>0</v>
      </c>
      <c r="V103" s="86">
        <f t="shared" si="76"/>
        <v>0</v>
      </c>
      <c r="X103" s="85"/>
      <c r="Y103" s="86">
        <f t="shared" si="77"/>
        <v>0</v>
      </c>
      <c r="Z103" s="85">
        <f t="shared" si="78"/>
        <v>293.58999999999997</v>
      </c>
      <c r="AA103" s="86">
        <f t="shared" si="79"/>
        <v>26256.399597999996</v>
      </c>
      <c r="AB103" s="85">
        <f t="shared" si="80"/>
        <v>0</v>
      </c>
      <c r="AC103" s="86">
        <f t="shared" si="81"/>
        <v>0</v>
      </c>
    </row>
    <row r="104" spans="1:29" ht="12.75" customHeight="1" x14ac:dyDescent="0.25">
      <c r="A104" s="84">
        <v>10</v>
      </c>
      <c r="B104" s="84" t="s">
        <v>410</v>
      </c>
      <c r="C104" s="84" t="s">
        <v>43</v>
      </c>
      <c r="D104" s="84" t="s">
        <v>411</v>
      </c>
      <c r="E104" s="84" t="s">
        <v>61</v>
      </c>
      <c r="F104" s="85">
        <v>87.933000000000007</v>
      </c>
      <c r="G104" s="86">
        <v>615.90100000000007</v>
      </c>
      <c r="H104" s="87">
        <f t="shared" si="71"/>
        <v>54158.022633000008</v>
      </c>
      <c r="J104" s="85">
        <v>87.933000000000007</v>
      </c>
      <c r="K104" s="86">
        <f t="shared" si="82"/>
        <v>54158.022633000008</v>
      </c>
      <c r="L104" s="85">
        <v>0</v>
      </c>
      <c r="M104" s="86">
        <f t="shared" si="83"/>
        <v>0</v>
      </c>
      <c r="N104" s="85">
        <f t="shared" si="84"/>
        <v>0</v>
      </c>
      <c r="O104" s="86">
        <f t="shared" si="85"/>
        <v>0</v>
      </c>
      <c r="Q104" s="85">
        <v>0</v>
      </c>
      <c r="R104" s="86">
        <f t="shared" si="72"/>
        <v>0</v>
      </c>
      <c r="S104" s="85">
        <f t="shared" si="73"/>
        <v>87.933000000000007</v>
      </c>
      <c r="T104" s="86">
        <f t="shared" si="74"/>
        <v>54158.022633000008</v>
      </c>
      <c r="U104" s="85">
        <f t="shared" si="75"/>
        <v>0</v>
      </c>
      <c r="V104" s="86">
        <f t="shared" si="76"/>
        <v>0</v>
      </c>
      <c r="X104" s="85"/>
      <c r="Y104" s="86">
        <f t="shared" si="77"/>
        <v>0</v>
      </c>
      <c r="Z104" s="85">
        <f t="shared" si="78"/>
        <v>87.933000000000007</v>
      </c>
      <c r="AA104" s="86">
        <f t="shared" si="79"/>
        <v>54158.022633000008</v>
      </c>
      <c r="AB104" s="85">
        <f t="shared" si="80"/>
        <v>0</v>
      </c>
      <c r="AC104" s="86">
        <f t="shared" si="81"/>
        <v>0</v>
      </c>
    </row>
    <row r="105" spans="1:29" ht="12.75" customHeight="1" x14ac:dyDescent="0.25">
      <c r="A105" s="84">
        <v>11</v>
      </c>
      <c r="B105" s="84" t="s">
        <v>114</v>
      </c>
      <c r="C105" s="84" t="s">
        <v>43</v>
      </c>
      <c r="D105" s="84" t="s">
        <v>115</v>
      </c>
      <c r="E105" s="84" t="s">
        <v>72</v>
      </c>
      <c r="F105" s="85">
        <v>42.781999999999996</v>
      </c>
      <c r="G105" s="86">
        <v>9.9710000000000001</v>
      </c>
      <c r="H105" s="87">
        <f t="shared" si="71"/>
        <v>426.57932199999999</v>
      </c>
      <c r="J105" s="85">
        <v>42.781999999999996</v>
      </c>
      <c r="K105" s="86">
        <f t="shared" si="82"/>
        <v>426.57932199999999</v>
      </c>
      <c r="L105" s="85">
        <v>0</v>
      </c>
      <c r="M105" s="86">
        <f t="shared" si="83"/>
        <v>0</v>
      </c>
      <c r="N105" s="85">
        <f t="shared" si="84"/>
        <v>0</v>
      </c>
      <c r="O105" s="86">
        <f t="shared" si="85"/>
        <v>0</v>
      </c>
      <c r="Q105" s="85">
        <v>0</v>
      </c>
      <c r="R105" s="86">
        <f t="shared" si="72"/>
        <v>0</v>
      </c>
      <c r="S105" s="85">
        <f t="shared" si="73"/>
        <v>42.781999999999996</v>
      </c>
      <c r="T105" s="86">
        <f t="shared" si="74"/>
        <v>426.57932199999999</v>
      </c>
      <c r="U105" s="85">
        <f t="shared" si="75"/>
        <v>0</v>
      </c>
      <c r="V105" s="86">
        <f t="shared" si="76"/>
        <v>0</v>
      </c>
      <c r="X105" s="85"/>
      <c r="Y105" s="86">
        <f t="shared" si="77"/>
        <v>0</v>
      </c>
      <c r="Z105" s="85">
        <f t="shared" si="78"/>
        <v>42.781999999999996</v>
      </c>
      <c r="AA105" s="86">
        <f t="shared" si="79"/>
        <v>426.57932199999999</v>
      </c>
      <c r="AB105" s="85">
        <f t="shared" si="80"/>
        <v>0</v>
      </c>
      <c r="AC105" s="86">
        <f t="shared" si="81"/>
        <v>0</v>
      </c>
    </row>
    <row r="106" spans="1:29" ht="12.75" customHeight="1" x14ac:dyDescent="0.25">
      <c r="A106" s="82"/>
      <c r="B106" s="82"/>
      <c r="C106" s="82" t="s">
        <v>35</v>
      </c>
      <c r="D106" s="82" t="s">
        <v>412</v>
      </c>
      <c r="E106" s="82"/>
      <c r="F106" s="82"/>
      <c r="G106" s="82"/>
      <c r="H106" s="88">
        <f>SUM(H107:H109)</f>
        <v>15841.747623000003</v>
      </c>
      <c r="J106" s="82"/>
      <c r="K106" s="88">
        <f>SUM(K107:K109)</f>
        <v>15841.747623000003</v>
      </c>
      <c r="L106" s="88"/>
      <c r="M106" s="88">
        <f>SUM(M107:M109)</f>
        <v>0</v>
      </c>
      <c r="N106" s="88"/>
      <c r="O106" s="88">
        <f>SUM(O107:O109)</f>
        <v>0</v>
      </c>
      <c r="Q106" s="82"/>
      <c r="R106" s="88">
        <f>SUM(R107:R109)</f>
        <v>0</v>
      </c>
      <c r="S106" s="88"/>
      <c r="T106" s="88">
        <f>SUM(T107:T109)</f>
        <v>15841.747623000003</v>
      </c>
      <c r="U106" s="88"/>
      <c r="V106" s="88">
        <f>SUM(V107:V109)</f>
        <v>0</v>
      </c>
      <c r="X106" s="82"/>
      <c r="Y106" s="88">
        <f>SUM(Y107:Y109)</f>
        <v>0</v>
      </c>
      <c r="Z106" s="88"/>
      <c r="AA106" s="88">
        <f>SUM(AA107:AA109)</f>
        <v>15841.747623000003</v>
      </c>
      <c r="AB106" s="88"/>
      <c r="AC106" s="88">
        <f>SUM(AC107:AC109)</f>
        <v>0</v>
      </c>
    </row>
    <row r="107" spans="1:29" ht="12.75" customHeight="1" x14ac:dyDescent="0.25">
      <c r="A107" s="84">
        <v>12</v>
      </c>
      <c r="B107" s="84" t="s">
        <v>413</v>
      </c>
      <c r="C107" s="84" t="s">
        <v>43</v>
      </c>
      <c r="D107" s="84" t="s">
        <v>414</v>
      </c>
      <c r="E107" s="84" t="s">
        <v>61</v>
      </c>
      <c r="F107" s="85">
        <v>0.23699999999999999</v>
      </c>
      <c r="G107" s="86">
        <v>1986.53</v>
      </c>
      <c r="H107" s="87">
        <f>G107*F107</f>
        <v>470.80760999999995</v>
      </c>
      <c r="J107" s="85">
        <v>0.23699999999999999</v>
      </c>
      <c r="K107" s="86">
        <f>J107*G107</f>
        <v>470.80760999999995</v>
      </c>
      <c r="L107" s="85">
        <v>0</v>
      </c>
      <c r="M107" s="86">
        <f>L107*G107</f>
        <v>0</v>
      </c>
      <c r="N107" s="85">
        <f>F107-J107</f>
        <v>0</v>
      </c>
      <c r="O107" s="86">
        <f>N107*G107</f>
        <v>0</v>
      </c>
      <c r="Q107" s="85">
        <v>0</v>
      </c>
      <c r="R107" s="86">
        <f>Q107*G107</f>
        <v>0</v>
      </c>
      <c r="S107" s="85">
        <f>J107+L107</f>
        <v>0.23699999999999999</v>
      </c>
      <c r="T107" s="86">
        <f>S107*G107</f>
        <v>470.80760999999995</v>
      </c>
      <c r="U107" s="85">
        <f>F107-(Q107+S107)</f>
        <v>0</v>
      </c>
      <c r="V107" s="86">
        <f>U107*G107</f>
        <v>0</v>
      </c>
      <c r="X107" s="85"/>
      <c r="Y107" s="86">
        <f>X107*G107</f>
        <v>0</v>
      </c>
      <c r="Z107" s="85">
        <f>Q107+S107</f>
        <v>0.23699999999999999</v>
      </c>
      <c r="AA107" s="86">
        <f>Z107*G107</f>
        <v>470.80760999999995</v>
      </c>
      <c r="AB107" s="85">
        <f>F107-(X107+Z107)</f>
        <v>0</v>
      </c>
      <c r="AC107" s="86">
        <f>AB107*G107</f>
        <v>0</v>
      </c>
    </row>
    <row r="108" spans="1:29" ht="12.75" customHeight="1" x14ac:dyDescent="0.25">
      <c r="A108" s="84">
        <v>13</v>
      </c>
      <c r="B108" s="84" t="s">
        <v>415</v>
      </c>
      <c r="C108" s="84" t="s">
        <v>43</v>
      </c>
      <c r="D108" s="84" t="s">
        <v>416</v>
      </c>
      <c r="E108" s="84" t="s">
        <v>61</v>
      </c>
      <c r="F108" s="85">
        <v>23.184000000000001</v>
      </c>
      <c r="G108" s="86">
        <v>615.90100000000007</v>
      </c>
      <c r="H108" s="87">
        <f>G108*F108</f>
        <v>14279.048784000002</v>
      </c>
      <c r="J108" s="85">
        <v>23.184000000000001</v>
      </c>
      <c r="K108" s="86">
        <f>J108*G108</f>
        <v>14279.048784000002</v>
      </c>
      <c r="L108" s="85">
        <v>0</v>
      </c>
      <c r="M108" s="86">
        <f>L108*G108</f>
        <v>0</v>
      </c>
      <c r="N108" s="85">
        <f>F108-J108</f>
        <v>0</v>
      </c>
      <c r="O108" s="86">
        <f>N108*G108</f>
        <v>0</v>
      </c>
      <c r="Q108" s="85">
        <v>0</v>
      </c>
      <c r="R108" s="86">
        <f>Q108*G108</f>
        <v>0</v>
      </c>
      <c r="S108" s="85">
        <f>J108+L108</f>
        <v>23.184000000000001</v>
      </c>
      <c r="T108" s="86">
        <f>S108*G108</f>
        <v>14279.048784000002</v>
      </c>
      <c r="U108" s="85">
        <f>F108-(Q108+S108)</f>
        <v>0</v>
      </c>
      <c r="V108" s="86">
        <f>U108*G108</f>
        <v>0</v>
      </c>
      <c r="X108" s="85"/>
      <c r="Y108" s="86">
        <f>X108*G108</f>
        <v>0</v>
      </c>
      <c r="Z108" s="85">
        <f>Q108+S108</f>
        <v>23.184000000000001</v>
      </c>
      <c r="AA108" s="86">
        <f>Z108*G108</f>
        <v>14279.048784000002</v>
      </c>
      <c r="AB108" s="85">
        <f>F108-(X108+Z108)</f>
        <v>0</v>
      </c>
      <c r="AC108" s="86">
        <f>AB108*G108</f>
        <v>0</v>
      </c>
    </row>
    <row r="109" spans="1:29" ht="12.75" customHeight="1" x14ac:dyDescent="0.25">
      <c r="A109" s="84">
        <v>14</v>
      </c>
      <c r="B109" s="84" t="s">
        <v>417</v>
      </c>
      <c r="C109" s="84" t="s">
        <v>43</v>
      </c>
      <c r="D109" s="84" t="s">
        <v>418</v>
      </c>
      <c r="E109" s="84" t="s">
        <v>61</v>
      </c>
      <c r="F109" s="85">
        <v>0.72299999999999998</v>
      </c>
      <c r="G109" s="86">
        <v>1510.223</v>
      </c>
      <c r="H109" s="87">
        <f>G109*F109</f>
        <v>1091.8912289999998</v>
      </c>
      <c r="J109" s="85">
        <v>0.72299999999999998</v>
      </c>
      <c r="K109" s="86">
        <f>J109*G109</f>
        <v>1091.8912289999998</v>
      </c>
      <c r="L109" s="85">
        <v>0</v>
      </c>
      <c r="M109" s="86">
        <f>L109*G109</f>
        <v>0</v>
      </c>
      <c r="N109" s="85">
        <f>F109-J109</f>
        <v>0</v>
      </c>
      <c r="O109" s="86">
        <f>N109*G109</f>
        <v>0</v>
      </c>
      <c r="Q109" s="85">
        <v>0</v>
      </c>
      <c r="R109" s="86">
        <f>Q109*G109</f>
        <v>0</v>
      </c>
      <c r="S109" s="85">
        <f>J109+L109</f>
        <v>0.72299999999999998</v>
      </c>
      <c r="T109" s="86">
        <f>S109*G109</f>
        <v>1091.8912289999998</v>
      </c>
      <c r="U109" s="85">
        <f>F109-(Q109+S109)</f>
        <v>0</v>
      </c>
      <c r="V109" s="86">
        <f>U109*G109</f>
        <v>0</v>
      </c>
      <c r="X109" s="85"/>
      <c r="Y109" s="86">
        <f>X109*G109</f>
        <v>0</v>
      </c>
      <c r="Z109" s="85">
        <f>Q109+S109</f>
        <v>0.72299999999999998</v>
      </c>
      <c r="AA109" s="86">
        <f>Z109*G109</f>
        <v>1091.8912289999998</v>
      </c>
      <c r="AB109" s="85">
        <f>F109-(X109+Z109)</f>
        <v>0</v>
      </c>
      <c r="AC109" s="86">
        <f>AB109*G109</f>
        <v>0</v>
      </c>
    </row>
    <row r="110" spans="1:29" ht="12.75" customHeight="1" x14ac:dyDescent="0.25">
      <c r="A110" s="82"/>
      <c r="B110" s="82"/>
      <c r="C110" s="82" t="s">
        <v>36</v>
      </c>
      <c r="D110" s="82" t="s">
        <v>127</v>
      </c>
      <c r="E110" s="82"/>
      <c r="F110" s="82"/>
      <c r="G110" s="82"/>
      <c r="H110" s="88">
        <f>SUM(H111:H118)</f>
        <v>27991.787720000004</v>
      </c>
      <c r="J110" s="82"/>
      <c r="K110" s="88">
        <f>SUM(K111:K118)</f>
        <v>27991.787720000004</v>
      </c>
      <c r="L110" s="88"/>
      <c r="M110" s="88">
        <f>SUM(M111:M118)</f>
        <v>0</v>
      </c>
      <c r="N110" s="88"/>
      <c r="O110" s="88">
        <f>SUM(O111:O118)</f>
        <v>0</v>
      </c>
      <c r="Q110" s="82"/>
      <c r="R110" s="88">
        <f>SUM(R111:R118)</f>
        <v>0</v>
      </c>
      <c r="S110" s="88"/>
      <c r="T110" s="88">
        <f>SUM(T111:T118)</f>
        <v>27991.787720000004</v>
      </c>
      <c r="U110" s="88"/>
      <c r="V110" s="88">
        <f>SUM(V111:V118)</f>
        <v>0</v>
      </c>
      <c r="X110" s="82"/>
      <c r="Y110" s="88">
        <f>SUM(Y111:Y118)</f>
        <v>0</v>
      </c>
      <c r="Z110" s="88"/>
      <c r="AA110" s="88">
        <f>SUM(AA111:AA118)</f>
        <v>27991.787720000004</v>
      </c>
      <c r="AB110" s="88"/>
      <c r="AC110" s="88">
        <f>SUM(AC111:AC118)</f>
        <v>0</v>
      </c>
    </row>
    <row r="111" spans="1:29" ht="12.75" customHeight="1" x14ac:dyDescent="0.25">
      <c r="A111" s="84">
        <v>15</v>
      </c>
      <c r="B111" s="84" t="s">
        <v>128</v>
      </c>
      <c r="C111" s="84" t="s">
        <v>43</v>
      </c>
      <c r="D111" s="84" t="s">
        <v>129</v>
      </c>
      <c r="E111" s="84" t="s">
        <v>61</v>
      </c>
      <c r="F111" s="85">
        <v>2.8639999999999999</v>
      </c>
      <c r="G111" s="86">
        <v>1334.58</v>
      </c>
      <c r="H111" s="87">
        <f t="shared" ref="H111:H118" si="86">G111*F111</f>
        <v>3822.2371199999998</v>
      </c>
      <c r="J111" s="85">
        <v>2.8639999999999999</v>
      </c>
      <c r="K111" s="86">
        <f>J111*G111</f>
        <v>3822.2371199999998</v>
      </c>
      <c r="L111" s="85">
        <v>0</v>
      </c>
      <c r="M111" s="86">
        <f>L111*G111</f>
        <v>0</v>
      </c>
      <c r="N111" s="85">
        <f>F111-J111</f>
        <v>0</v>
      </c>
      <c r="O111" s="86">
        <f>N111*G111</f>
        <v>0</v>
      </c>
      <c r="Q111" s="85">
        <v>0</v>
      </c>
      <c r="R111" s="86">
        <f>Q111*G111</f>
        <v>0</v>
      </c>
      <c r="S111" s="85">
        <f>J111+L111</f>
        <v>2.8639999999999999</v>
      </c>
      <c r="T111" s="86">
        <f>S111*G111</f>
        <v>3822.2371199999998</v>
      </c>
      <c r="U111" s="85">
        <f>F111-(Q111+S111)</f>
        <v>0</v>
      </c>
      <c r="V111" s="86">
        <f>U111*G111</f>
        <v>0</v>
      </c>
      <c r="X111" s="85"/>
      <c r="Y111" s="86">
        <f>X111*G111</f>
        <v>0</v>
      </c>
      <c r="Z111" s="85">
        <f>Q111+S111</f>
        <v>2.8639999999999999</v>
      </c>
      <c r="AA111" s="86">
        <f>Z111*G111</f>
        <v>3822.2371199999998</v>
      </c>
      <c r="AB111" s="85">
        <f>F111-(X111+Z111)</f>
        <v>0</v>
      </c>
      <c r="AC111" s="86">
        <f>AB111*G111</f>
        <v>0</v>
      </c>
    </row>
    <row r="112" spans="1:29" ht="12.75" customHeight="1" x14ac:dyDescent="0.25">
      <c r="A112" s="84">
        <v>16</v>
      </c>
      <c r="B112" s="84" t="s">
        <v>131</v>
      </c>
      <c r="C112" s="84" t="s">
        <v>43</v>
      </c>
      <c r="D112" s="84" t="s">
        <v>132</v>
      </c>
      <c r="E112" s="84" t="s">
        <v>61</v>
      </c>
      <c r="F112" s="85">
        <v>6.1760000000000002</v>
      </c>
      <c r="G112" s="86">
        <v>528.46299999999997</v>
      </c>
      <c r="H112" s="87">
        <f t="shared" si="86"/>
        <v>3263.7874879999999</v>
      </c>
      <c r="J112" s="85">
        <v>6.1760000000000002</v>
      </c>
      <c r="K112" s="86">
        <f>J112*G112</f>
        <v>3263.7874879999999</v>
      </c>
      <c r="L112" s="85">
        <v>0</v>
      </c>
      <c r="M112" s="86">
        <f>L112*G112</f>
        <v>0</v>
      </c>
      <c r="N112" s="85">
        <f>F112-J112</f>
        <v>0</v>
      </c>
      <c r="O112" s="86">
        <f>N112*G112</f>
        <v>0</v>
      </c>
      <c r="Q112" s="85">
        <v>0</v>
      </c>
      <c r="R112" s="86">
        <f t="shared" ref="R112:R118" si="87">Q112*G112</f>
        <v>0</v>
      </c>
      <c r="S112" s="85">
        <f t="shared" ref="S112:S118" si="88">J112+L112</f>
        <v>6.1760000000000002</v>
      </c>
      <c r="T112" s="86">
        <f t="shared" ref="T112:T118" si="89">S112*G112</f>
        <v>3263.7874879999999</v>
      </c>
      <c r="U112" s="85">
        <f t="shared" ref="U112:U118" si="90">F112-(Q112+S112)</f>
        <v>0</v>
      </c>
      <c r="V112" s="86">
        <f t="shared" ref="V112:V118" si="91">U112*G112</f>
        <v>0</v>
      </c>
      <c r="X112" s="85"/>
      <c r="Y112" s="86">
        <f t="shared" ref="Y112:Y118" si="92">X112*G112</f>
        <v>0</v>
      </c>
      <c r="Z112" s="85">
        <f t="shared" ref="Z112:Z118" si="93">Q112+S112</f>
        <v>6.1760000000000002</v>
      </c>
      <c r="AA112" s="86">
        <f t="shared" ref="AA112:AA118" si="94">Z112*G112</f>
        <v>3263.7874879999999</v>
      </c>
      <c r="AB112" s="85">
        <f t="shared" ref="AB112:AB118" si="95">F112-(X112+Z112)</f>
        <v>0</v>
      </c>
      <c r="AC112" s="86">
        <f t="shared" ref="AC112:AC118" si="96">AB112*G112</f>
        <v>0</v>
      </c>
    </row>
    <row r="113" spans="1:29" ht="12.75" customHeight="1" x14ac:dyDescent="0.25">
      <c r="A113" s="84">
        <v>17</v>
      </c>
      <c r="B113" s="84" t="s">
        <v>134</v>
      </c>
      <c r="C113" s="84" t="s">
        <v>43</v>
      </c>
      <c r="D113" s="84" t="s">
        <v>135</v>
      </c>
      <c r="E113" s="84" t="s">
        <v>72</v>
      </c>
      <c r="F113" s="85">
        <v>23.867999999999999</v>
      </c>
      <c r="G113" s="86">
        <v>9.2040000000000006</v>
      </c>
      <c r="H113" s="87">
        <f t="shared" si="86"/>
        <v>219.681072</v>
      </c>
      <c r="J113" s="85">
        <v>23.867999999999999</v>
      </c>
      <c r="K113" s="86">
        <f t="shared" ref="K113:K117" si="97">J113*G113</f>
        <v>219.681072</v>
      </c>
      <c r="L113" s="85">
        <v>0</v>
      </c>
      <c r="M113" s="86">
        <f t="shared" ref="M113:M117" si="98">L113*G113</f>
        <v>0</v>
      </c>
      <c r="N113" s="85">
        <f t="shared" ref="N113:N117" si="99">F113-J113</f>
        <v>0</v>
      </c>
      <c r="O113" s="86">
        <f t="shared" ref="O113:O117" si="100">N113*G113</f>
        <v>0</v>
      </c>
      <c r="Q113" s="85">
        <v>0</v>
      </c>
      <c r="R113" s="86">
        <f t="shared" si="87"/>
        <v>0</v>
      </c>
      <c r="S113" s="85">
        <f t="shared" si="88"/>
        <v>23.867999999999999</v>
      </c>
      <c r="T113" s="86">
        <f t="shared" si="89"/>
        <v>219.681072</v>
      </c>
      <c r="U113" s="85">
        <f t="shared" si="90"/>
        <v>0</v>
      </c>
      <c r="V113" s="86">
        <f t="shared" si="91"/>
        <v>0</v>
      </c>
      <c r="X113" s="85"/>
      <c r="Y113" s="86">
        <f t="shared" si="92"/>
        <v>0</v>
      </c>
      <c r="Z113" s="85">
        <f t="shared" si="93"/>
        <v>23.867999999999999</v>
      </c>
      <c r="AA113" s="86">
        <f t="shared" si="94"/>
        <v>219.681072</v>
      </c>
      <c r="AB113" s="85">
        <f t="shared" si="95"/>
        <v>0</v>
      </c>
      <c r="AC113" s="86">
        <f t="shared" si="96"/>
        <v>0</v>
      </c>
    </row>
    <row r="114" spans="1:29" ht="12.75" customHeight="1" x14ac:dyDescent="0.25">
      <c r="A114" s="84">
        <v>18</v>
      </c>
      <c r="B114" s="84" t="s">
        <v>137</v>
      </c>
      <c r="C114" s="84" t="s">
        <v>43</v>
      </c>
      <c r="D114" s="84" t="s">
        <v>138</v>
      </c>
      <c r="E114" s="84" t="s">
        <v>72</v>
      </c>
      <c r="F114" s="85">
        <v>23.867999999999999</v>
      </c>
      <c r="G114" s="86">
        <v>8.4369999999999994</v>
      </c>
      <c r="H114" s="87">
        <f t="shared" si="86"/>
        <v>201.37431599999996</v>
      </c>
      <c r="J114" s="85">
        <v>23.867999999999999</v>
      </c>
      <c r="K114" s="86">
        <f t="shared" si="97"/>
        <v>201.37431599999996</v>
      </c>
      <c r="L114" s="85">
        <v>0</v>
      </c>
      <c r="M114" s="86">
        <f t="shared" si="98"/>
        <v>0</v>
      </c>
      <c r="N114" s="85">
        <f t="shared" si="99"/>
        <v>0</v>
      </c>
      <c r="O114" s="86">
        <f t="shared" si="100"/>
        <v>0</v>
      </c>
      <c r="Q114" s="85">
        <v>0</v>
      </c>
      <c r="R114" s="86">
        <f t="shared" si="87"/>
        <v>0</v>
      </c>
      <c r="S114" s="85">
        <f t="shared" si="88"/>
        <v>23.867999999999999</v>
      </c>
      <c r="T114" s="86">
        <f t="shared" si="89"/>
        <v>201.37431599999996</v>
      </c>
      <c r="U114" s="85">
        <f t="shared" si="90"/>
        <v>0</v>
      </c>
      <c r="V114" s="86">
        <f t="shared" si="91"/>
        <v>0</v>
      </c>
      <c r="X114" s="85"/>
      <c r="Y114" s="86">
        <f t="shared" si="92"/>
        <v>0</v>
      </c>
      <c r="Z114" s="85">
        <f t="shared" si="93"/>
        <v>23.867999999999999</v>
      </c>
      <c r="AA114" s="86">
        <f t="shared" si="94"/>
        <v>201.37431599999996</v>
      </c>
      <c r="AB114" s="85">
        <f t="shared" si="95"/>
        <v>0</v>
      </c>
      <c r="AC114" s="86">
        <f t="shared" si="96"/>
        <v>0</v>
      </c>
    </row>
    <row r="115" spans="1:29" ht="12.75" customHeight="1" x14ac:dyDescent="0.25">
      <c r="A115" s="84">
        <v>19</v>
      </c>
      <c r="B115" s="84" t="s">
        <v>140</v>
      </c>
      <c r="C115" s="84" t="s">
        <v>43</v>
      </c>
      <c r="D115" s="84" t="s">
        <v>141</v>
      </c>
      <c r="E115" s="84" t="s">
        <v>72</v>
      </c>
      <c r="F115" s="85">
        <v>23.867999999999999</v>
      </c>
      <c r="G115" s="86">
        <v>151.86600000000001</v>
      </c>
      <c r="H115" s="87">
        <f t="shared" si="86"/>
        <v>3624.7376880000002</v>
      </c>
      <c r="J115" s="85">
        <v>23.867999999999999</v>
      </c>
      <c r="K115" s="86">
        <f t="shared" si="97"/>
        <v>3624.7376880000002</v>
      </c>
      <c r="L115" s="85">
        <v>0</v>
      </c>
      <c r="M115" s="86">
        <f t="shared" si="98"/>
        <v>0</v>
      </c>
      <c r="N115" s="85">
        <f t="shared" si="99"/>
        <v>0</v>
      </c>
      <c r="O115" s="86">
        <f t="shared" si="100"/>
        <v>0</v>
      </c>
      <c r="Q115" s="85">
        <v>0</v>
      </c>
      <c r="R115" s="86">
        <f t="shared" si="87"/>
        <v>0</v>
      </c>
      <c r="S115" s="85">
        <f t="shared" si="88"/>
        <v>23.867999999999999</v>
      </c>
      <c r="T115" s="86">
        <f t="shared" si="89"/>
        <v>3624.7376880000002</v>
      </c>
      <c r="U115" s="85">
        <f t="shared" si="90"/>
        <v>0</v>
      </c>
      <c r="V115" s="86">
        <f t="shared" si="91"/>
        <v>0</v>
      </c>
      <c r="X115" s="85"/>
      <c r="Y115" s="86">
        <f t="shared" si="92"/>
        <v>0</v>
      </c>
      <c r="Z115" s="85">
        <f t="shared" si="93"/>
        <v>23.867999999999999</v>
      </c>
      <c r="AA115" s="86">
        <f t="shared" si="94"/>
        <v>3624.7376880000002</v>
      </c>
      <c r="AB115" s="85">
        <f t="shared" si="95"/>
        <v>0</v>
      </c>
      <c r="AC115" s="86">
        <f t="shared" si="96"/>
        <v>0</v>
      </c>
    </row>
    <row r="116" spans="1:29" ht="12.75" customHeight="1" x14ac:dyDescent="0.25">
      <c r="A116" s="84">
        <v>20</v>
      </c>
      <c r="B116" s="84" t="s">
        <v>142</v>
      </c>
      <c r="C116" s="84" t="s">
        <v>43</v>
      </c>
      <c r="D116" s="84" t="s">
        <v>143</v>
      </c>
      <c r="E116" s="84" t="s">
        <v>72</v>
      </c>
      <c r="F116" s="85">
        <v>23.867999999999999</v>
      </c>
      <c r="G116" s="86">
        <v>196.352</v>
      </c>
      <c r="H116" s="87">
        <f t="shared" si="86"/>
        <v>4686.529536</v>
      </c>
      <c r="J116" s="85">
        <v>23.867999999999999</v>
      </c>
      <c r="K116" s="86">
        <f t="shared" si="97"/>
        <v>4686.529536</v>
      </c>
      <c r="L116" s="85">
        <v>0</v>
      </c>
      <c r="M116" s="86">
        <f t="shared" si="98"/>
        <v>0</v>
      </c>
      <c r="N116" s="85">
        <f t="shared" si="99"/>
        <v>0</v>
      </c>
      <c r="O116" s="86">
        <f t="shared" si="100"/>
        <v>0</v>
      </c>
      <c r="Q116" s="85">
        <v>0</v>
      </c>
      <c r="R116" s="86">
        <f t="shared" si="87"/>
        <v>0</v>
      </c>
      <c r="S116" s="85">
        <f t="shared" si="88"/>
        <v>23.867999999999999</v>
      </c>
      <c r="T116" s="86">
        <f t="shared" si="89"/>
        <v>4686.529536</v>
      </c>
      <c r="U116" s="85">
        <f t="shared" si="90"/>
        <v>0</v>
      </c>
      <c r="V116" s="86">
        <f t="shared" si="91"/>
        <v>0</v>
      </c>
      <c r="X116" s="85"/>
      <c r="Y116" s="86">
        <f t="shared" si="92"/>
        <v>0</v>
      </c>
      <c r="Z116" s="85">
        <f t="shared" si="93"/>
        <v>23.867999999999999</v>
      </c>
      <c r="AA116" s="86">
        <f t="shared" si="94"/>
        <v>4686.529536</v>
      </c>
      <c r="AB116" s="85">
        <f t="shared" si="95"/>
        <v>0</v>
      </c>
      <c r="AC116" s="86">
        <f t="shared" si="96"/>
        <v>0</v>
      </c>
    </row>
    <row r="117" spans="1:29" ht="12.75" customHeight="1" x14ac:dyDescent="0.25">
      <c r="A117" s="84">
        <v>21</v>
      </c>
      <c r="B117" s="84" t="s">
        <v>419</v>
      </c>
      <c r="C117" s="84" t="s">
        <v>43</v>
      </c>
      <c r="D117" s="84" t="s">
        <v>420</v>
      </c>
      <c r="E117" s="84" t="s">
        <v>61</v>
      </c>
      <c r="F117" s="85">
        <v>1.4019999999999999</v>
      </c>
      <c r="G117" s="86">
        <v>2231.9700000000003</v>
      </c>
      <c r="H117" s="87">
        <f t="shared" si="86"/>
        <v>3129.2219400000004</v>
      </c>
      <c r="J117" s="85">
        <v>1.4019999999999999</v>
      </c>
      <c r="K117" s="86">
        <f t="shared" si="97"/>
        <v>3129.2219400000004</v>
      </c>
      <c r="L117" s="85">
        <v>0</v>
      </c>
      <c r="M117" s="86">
        <f t="shared" si="98"/>
        <v>0</v>
      </c>
      <c r="N117" s="85">
        <f t="shared" si="99"/>
        <v>0</v>
      </c>
      <c r="O117" s="86">
        <f t="shared" si="100"/>
        <v>0</v>
      </c>
      <c r="Q117" s="85">
        <v>0</v>
      </c>
      <c r="R117" s="86">
        <f t="shared" si="87"/>
        <v>0</v>
      </c>
      <c r="S117" s="85">
        <f t="shared" si="88"/>
        <v>1.4019999999999999</v>
      </c>
      <c r="T117" s="86">
        <f t="shared" si="89"/>
        <v>3129.2219400000004</v>
      </c>
      <c r="U117" s="85">
        <f t="shared" si="90"/>
        <v>0</v>
      </c>
      <c r="V117" s="86">
        <f t="shared" si="91"/>
        <v>0</v>
      </c>
      <c r="X117" s="85"/>
      <c r="Y117" s="86">
        <f t="shared" si="92"/>
        <v>0</v>
      </c>
      <c r="Z117" s="85">
        <f t="shared" si="93"/>
        <v>1.4019999999999999</v>
      </c>
      <c r="AA117" s="86">
        <f t="shared" si="94"/>
        <v>3129.2219400000004</v>
      </c>
      <c r="AB117" s="85">
        <f t="shared" si="95"/>
        <v>0</v>
      </c>
      <c r="AC117" s="86">
        <f t="shared" si="96"/>
        <v>0</v>
      </c>
    </row>
    <row r="118" spans="1:29" ht="12.75" customHeight="1" x14ac:dyDescent="0.25">
      <c r="A118" s="84">
        <v>22</v>
      </c>
      <c r="B118" s="84" t="s">
        <v>421</v>
      </c>
      <c r="C118" s="84" t="s">
        <v>43</v>
      </c>
      <c r="D118" s="84" t="s">
        <v>422</v>
      </c>
      <c r="E118" s="84" t="s">
        <v>85</v>
      </c>
      <c r="F118" s="85">
        <v>83.04</v>
      </c>
      <c r="G118" s="86">
        <v>108.914</v>
      </c>
      <c r="H118" s="87">
        <f t="shared" si="86"/>
        <v>9044.2185600000012</v>
      </c>
      <c r="J118" s="85">
        <v>83.04</v>
      </c>
      <c r="K118" s="86">
        <f t="shared" ref="K118" si="101">J118*G118</f>
        <v>9044.2185600000012</v>
      </c>
      <c r="L118" s="85">
        <v>0</v>
      </c>
      <c r="M118" s="86">
        <f t="shared" ref="M118" si="102">L118*G118</f>
        <v>0</v>
      </c>
      <c r="N118" s="85">
        <f t="shared" ref="N118" si="103">F118-J118</f>
        <v>0</v>
      </c>
      <c r="O118" s="86">
        <f t="shared" ref="O118" si="104">N118*G118</f>
        <v>0</v>
      </c>
      <c r="Q118" s="85">
        <v>0</v>
      </c>
      <c r="R118" s="86">
        <f t="shared" si="87"/>
        <v>0</v>
      </c>
      <c r="S118" s="85">
        <f t="shared" si="88"/>
        <v>83.04</v>
      </c>
      <c r="T118" s="86">
        <f t="shared" si="89"/>
        <v>9044.2185600000012</v>
      </c>
      <c r="U118" s="85">
        <f t="shared" si="90"/>
        <v>0</v>
      </c>
      <c r="V118" s="86">
        <f t="shared" si="91"/>
        <v>0</v>
      </c>
      <c r="X118" s="85"/>
      <c r="Y118" s="86">
        <f t="shared" si="92"/>
        <v>0</v>
      </c>
      <c r="Z118" s="85">
        <f t="shared" si="93"/>
        <v>83.04</v>
      </c>
      <c r="AA118" s="86">
        <f t="shared" si="94"/>
        <v>9044.2185600000012</v>
      </c>
      <c r="AB118" s="85">
        <f t="shared" si="95"/>
        <v>0</v>
      </c>
      <c r="AC118" s="86">
        <f t="shared" si="96"/>
        <v>0</v>
      </c>
    </row>
    <row r="119" spans="1:29" ht="12.75" customHeight="1" x14ac:dyDescent="0.25">
      <c r="A119" s="82"/>
      <c r="B119" s="82"/>
      <c r="C119" s="82" t="s">
        <v>39</v>
      </c>
      <c r="D119" s="82" t="s">
        <v>156</v>
      </c>
      <c r="E119" s="82"/>
      <c r="F119" s="82"/>
      <c r="G119" s="82"/>
      <c r="H119" s="88">
        <f>SUM(H120:H139)</f>
        <v>275770.31767428009</v>
      </c>
      <c r="J119" s="82"/>
      <c r="K119" s="88">
        <f>SUM(K120:K139)</f>
        <v>275770.31767428009</v>
      </c>
      <c r="L119" s="88"/>
      <c r="M119" s="88">
        <f>SUM(M120:M139)</f>
        <v>0</v>
      </c>
      <c r="N119" s="88"/>
      <c r="O119" s="88">
        <f>SUM(O120:O139)</f>
        <v>0</v>
      </c>
      <c r="Q119" s="82"/>
      <c r="R119" s="88">
        <f>SUM(R120:R139)</f>
        <v>0</v>
      </c>
      <c r="S119" s="88"/>
      <c r="T119" s="88">
        <f>SUM(T120:T139)</f>
        <v>275770.31767428009</v>
      </c>
      <c r="U119" s="88"/>
      <c r="V119" s="88">
        <f>SUM(V120:V139)</f>
        <v>0</v>
      </c>
      <c r="X119" s="82"/>
      <c r="Y119" s="88">
        <f>SUM(Y120:Y139)</f>
        <v>0</v>
      </c>
      <c r="Z119" s="88"/>
      <c r="AA119" s="88">
        <f>SUM(AA120:AA139)</f>
        <v>275770.31767428009</v>
      </c>
      <c r="AB119" s="88"/>
      <c r="AC119" s="88">
        <f>SUM(AC120:AC139)</f>
        <v>0</v>
      </c>
    </row>
    <row r="120" spans="1:29" ht="12.75" customHeight="1" x14ac:dyDescent="0.25">
      <c r="A120" s="84">
        <v>23</v>
      </c>
      <c r="B120" s="84" t="s">
        <v>423</v>
      </c>
      <c r="C120" s="84" t="s">
        <v>43</v>
      </c>
      <c r="D120" s="84" t="s">
        <v>424</v>
      </c>
      <c r="E120" s="84" t="s">
        <v>191</v>
      </c>
      <c r="F120" s="85">
        <v>2.1</v>
      </c>
      <c r="G120" s="86">
        <v>3897.8940000000002</v>
      </c>
      <c r="H120" s="87">
        <f t="shared" ref="H120:H139" si="105">G120*F120</f>
        <v>8185.577400000001</v>
      </c>
      <c r="J120" s="85">
        <v>2.1</v>
      </c>
      <c r="K120" s="86">
        <f>J120*G120</f>
        <v>8185.577400000001</v>
      </c>
      <c r="L120" s="85">
        <v>0</v>
      </c>
      <c r="M120" s="86">
        <f>L120*G120</f>
        <v>0</v>
      </c>
      <c r="N120" s="85">
        <f>F120-J120</f>
        <v>0</v>
      </c>
      <c r="O120" s="86">
        <f>N120*G120</f>
        <v>0</v>
      </c>
      <c r="Q120" s="85">
        <v>0</v>
      </c>
      <c r="R120" s="86">
        <f>Q120*G120</f>
        <v>0</v>
      </c>
      <c r="S120" s="85">
        <f>J120+L120</f>
        <v>2.1</v>
      </c>
      <c r="T120" s="86">
        <f>S120*G120</f>
        <v>8185.577400000001</v>
      </c>
      <c r="U120" s="85">
        <f>F120-(Q120+S120)</f>
        <v>0</v>
      </c>
      <c r="V120" s="86">
        <f>U120*G120</f>
        <v>0</v>
      </c>
      <c r="X120" s="85"/>
      <c r="Y120" s="86">
        <f>X120*G120</f>
        <v>0</v>
      </c>
      <c r="Z120" s="85">
        <f>Q120+S120</f>
        <v>2.1</v>
      </c>
      <c r="AA120" s="86">
        <f>Z120*G120</f>
        <v>8185.577400000001</v>
      </c>
      <c r="AB120" s="85">
        <f>F120-(X120+Z120)</f>
        <v>0</v>
      </c>
      <c r="AC120" s="86">
        <f>AB120*G120</f>
        <v>0</v>
      </c>
    </row>
    <row r="121" spans="1:29" ht="12.75" customHeight="1" x14ac:dyDescent="0.25">
      <c r="A121" s="84">
        <v>24</v>
      </c>
      <c r="B121" s="84" t="s">
        <v>425</v>
      </c>
      <c r="C121" s="84" t="s">
        <v>43</v>
      </c>
      <c r="D121" s="84" t="s">
        <v>426</v>
      </c>
      <c r="E121" s="84" t="s">
        <v>191</v>
      </c>
      <c r="F121" s="85">
        <v>7.8</v>
      </c>
      <c r="G121" s="86">
        <v>1771.77</v>
      </c>
      <c r="H121" s="87">
        <f t="shared" si="105"/>
        <v>13819.805999999999</v>
      </c>
      <c r="J121" s="85">
        <v>7.8</v>
      </c>
      <c r="K121" s="86">
        <f>J121*G121</f>
        <v>13819.805999999999</v>
      </c>
      <c r="L121" s="85">
        <v>0</v>
      </c>
      <c r="M121" s="86">
        <f>L121*G121</f>
        <v>0</v>
      </c>
      <c r="N121" s="85">
        <f>F121-J121</f>
        <v>0</v>
      </c>
      <c r="O121" s="86">
        <f>N121*G121</f>
        <v>0</v>
      </c>
      <c r="Q121" s="85">
        <v>0</v>
      </c>
      <c r="R121" s="86">
        <f t="shared" ref="R121:R139" si="106">Q121*G121</f>
        <v>0</v>
      </c>
      <c r="S121" s="85">
        <f t="shared" ref="S121:S139" si="107">J121+L121</f>
        <v>7.8</v>
      </c>
      <c r="T121" s="86">
        <f t="shared" ref="T121:T139" si="108">S121*G121</f>
        <v>13819.805999999999</v>
      </c>
      <c r="U121" s="85">
        <f t="shared" ref="U121:U139" si="109">F121-(Q121+S121)</f>
        <v>0</v>
      </c>
      <c r="V121" s="86">
        <f t="shared" ref="V121:V139" si="110">U121*G121</f>
        <v>0</v>
      </c>
      <c r="X121" s="85"/>
      <c r="Y121" s="86">
        <f t="shared" ref="Y121:Y139" si="111">X121*G121</f>
        <v>0</v>
      </c>
      <c r="Z121" s="85">
        <f t="shared" ref="Z121:Z139" si="112">Q121+S121</f>
        <v>7.8</v>
      </c>
      <c r="AA121" s="86">
        <f t="shared" ref="AA121:AA139" si="113">Z121*G121</f>
        <v>13819.805999999999</v>
      </c>
      <c r="AB121" s="85">
        <f t="shared" ref="AB121:AB139" si="114">F121-(X121+Z121)</f>
        <v>0</v>
      </c>
      <c r="AC121" s="86">
        <f t="shared" ref="AC121:AC139" si="115">AB121*G121</f>
        <v>0</v>
      </c>
    </row>
    <row r="122" spans="1:29" ht="12.75" customHeight="1" x14ac:dyDescent="0.25">
      <c r="A122" s="84">
        <v>25</v>
      </c>
      <c r="B122" s="84" t="s">
        <v>427</v>
      </c>
      <c r="C122" s="84" t="s">
        <v>43</v>
      </c>
      <c r="D122" s="84" t="s">
        <v>428</v>
      </c>
      <c r="E122" s="84" t="s">
        <v>191</v>
      </c>
      <c r="F122" s="85">
        <v>2.4</v>
      </c>
      <c r="G122" s="86">
        <v>2775.7730000000001</v>
      </c>
      <c r="H122" s="87">
        <f t="shared" si="105"/>
        <v>6661.8552</v>
      </c>
      <c r="J122" s="85">
        <v>2.4</v>
      </c>
      <c r="K122" s="86">
        <f t="shared" ref="K122:K139" si="116">J122*G122</f>
        <v>6661.8552</v>
      </c>
      <c r="L122" s="85">
        <v>0</v>
      </c>
      <c r="M122" s="86">
        <f t="shared" ref="M122:M139" si="117">L122*G122</f>
        <v>0</v>
      </c>
      <c r="N122" s="85">
        <f t="shared" ref="N122:N139" si="118">F122-J122</f>
        <v>0</v>
      </c>
      <c r="O122" s="86">
        <f t="shared" ref="O122:O139" si="119">N122*G122</f>
        <v>0</v>
      </c>
      <c r="Q122" s="85">
        <v>0</v>
      </c>
      <c r="R122" s="86">
        <f t="shared" si="106"/>
        <v>0</v>
      </c>
      <c r="S122" s="85">
        <f t="shared" si="107"/>
        <v>2.4</v>
      </c>
      <c r="T122" s="86">
        <f t="shared" si="108"/>
        <v>6661.8552</v>
      </c>
      <c r="U122" s="85">
        <f t="shared" si="109"/>
        <v>0</v>
      </c>
      <c r="V122" s="86">
        <f t="shared" si="110"/>
        <v>0</v>
      </c>
      <c r="X122" s="85"/>
      <c r="Y122" s="86">
        <f t="shared" si="111"/>
        <v>0</v>
      </c>
      <c r="Z122" s="85">
        <f t="shared" si="112"/>
        <v>2.4</v>
      </c>
      <c r="AA122" s="86">
        <f t="shared" si="113"/>
        <v>6661.8552</v>
      </c>
      <c r="AB122" s="85">
        <f t="shared" si="114"/>
        <v>0</v>
      </c>
      <c r="AC122" s="86">
        <f t="shared" si="115"/>
        <v>0</v>
      </c>
    </row>
    <row r="123" spans="1:29" ht="12.75" customHeight="1" x14ac:dyDescent="0.25">
      <c r="A123" s="84">
        <v>26</v>
      </c>
      <c r="B123" s="84" t="s">
        <v>429</v>
      </c>
      <c r="C123" s="84" t="s">
        <v>43</v>
      </c>
      <c r="D123" s="84" t="s">
        <v>430</v>
      </c>
      <c r="E123" s="84" t="s">
        <v>191</v>
      </c>
      <c r="F123" s="85">
        <v>0.9</v>
      </c>
      <c r="G123" s="86">
        <v>2834.8319999999999</v>
      </c>
      <c r="H123" s="87">
        <f t="shared" si="105"/>
        <v>2551.3487999999998</v>
      </c>
      <c r="J123" s="85">
        <v>0.9</v>
      </c>
      <c r="K123" s="86">
        <f t="shared" si="116"/>
        <v>2551.3487999999998</v>
      </c>
      <c r="L123" s="85">
        <v>0</v>
      </c>
      <c r="M123" s="86">
        <f t="shared" si="117"/>
        <v>0</v>
      </c>
      <c r="N123" s="85">
        <f t="shared" si="118"/>
        <v>0</v>
      </c>
      <c r="O123" s="86">
        <f t="shared" si="119"/>
        <v>0</v>
      </c>
      <c r="Q123" s="85">
        <v>0</v>
      </c>
      <c r="R123" s="86">
        <f t="shared" si="106"/>
        <v>0</v>
      </c>
      <c r="S123" s="85">
        <f t="shared" si="107"/>
        <v>0.9</v>
      </c>
      <c r="T123" s="86">
        <f t="shared" si="108"/>
        <v>2551.3487999999998</v>
      </c>
      <c r="U123" s="85">
        <f t="shared" si="109"/>
        <v>0</v>
      </c>
      <c r="V123" s="86">
        <f t="shared" si="110"/>
        <v>0</v>
      </c>
      <c r="X123" s="85"/>
      <c r="Y123" s="86">
        <f t="shared" si="111"/>
        <v>0</v>
      </c>
      <c r="Z123" s="85">
        <f t="shared" si="112"/>
        <v>0.9</v>
      </c>
      <c r="AA123" s="86">
        <f t="shared" si="113"/>
        <v>2551.3487999999998</v>
      </c>
      <c r="AB123" s="85">
        <f t="shared" si="114"/>
        <v>0</v>
      </c>
      <c r="AC123" s="86">
        <f t="shared" si="115"/>
        <v>0</v>
      </c>
    </row>
    <row r="124" spans="1:29" ht="12.75" customHeight="1" x14ac:dyDescent="0.25">
      <c r="A124" s="84">
        <v>27</v>
      </c>
      <c r="B124" s="84" t="s">
        <v>431</v>
      </c>
      <c r="C124" s="84" t="s">
        <v>43</v>
      </c>
      <c r="D124" s="84" t="s">
        <v>432</v>
      </c>
      <c r="E124" s="84" t="s">
        <v>85</v>
      </c>
      <c r="F124" s="85">
        <v>65.010000000000005</v>
      </c>
      <c r="G124" s="86">
        <v>54.334280000000007</v>
      </c>
      <c r="H124" s="87">
        <f t="shared" si="105"/>
        <v>3532.2715428000006</v>
      </c>
      <c r="J124" s="85">
        <v>65.010000000000005</v>
      </c>
      <c r="K124" s="86">
        <f t="shared" si="116"/>
        <v>3532.2715428000006</v>
      </c>
      <c r="L124" s="85">
        <v>0</v>
      </c>
      <c r="M124" s="86">
        <f t="shared" si="117"/>
        <v>0</v>
      </c>
      <c r="N124" s="85">
        <f t="shared" si="118"/>
        <v>0</v>
      </c>
      <c r="O124" s="86">
        <f t="shared" si="119"/>
        <v>0</v>
      </c>
      <c r="Q124" s="85">
        <v>0</v>
      </c>
      <c r="R124" s="86">
        <f t="shared" si="106"/>
        <v>0</v>
      </c>
      <c r="S124" s="85">
        <f t="shared" si="107"/>
        <v>65.010000000000005</v>
      </c>
      <c r="T124" s="86">
        <f t="shared" si="108"/>
        <v>3532.2715428000006</v>
      </c>
      <c r="U124" s="85">
        <f t="shared" si="109"/>
        <v>0</v>
      </c>
      <c r="V124" s="86">
        <f t="shared" si="110"/>
        <v>0</v>
      </c>
      <c r="X124" s="85"/>
      <c r="Y124" s="86">
        <f t="shared" si="111"/>
        <v>0</v>
      </c>
      <c r="Z124" s="85">
        <f t="shared" si="112"/>
        <v>65.010000000000005</v>
      </c>
      <c r="AA124" s="86">
        <f t="shared" si="113"/>
        <v>3532.2715428000006</v>
      </c>
      <c r="AB124" s="85">
        <f t="shared" si="114"/>
        <v>0</v>
      </c>
      <c r="AC124" s="86">
        <f t="shared" si="115"/>
        <v>0</v>
      </c>
    </row>
    <row r="125" spans="1:29" ht="12.75" customHeight="1" x14ac:dyDescent="0.25">
      <c r="A125" s="84">
        <v>28</v>
      </c>
      <c r="B125" s="84" t="s">
        <v>433</v>
      </c>
      <c r="C125" s="84" t="s">
        <v>43</v>
      </c>
      <c r="D125" s="84" t="s">
        <v>434</v>
      </c>
      <c r="E125" s="84" t="s">
        <v>85</v>
      </c>
      <c r="F125" s="85">
        <v>227.529</v>
      </c>
      <c r="G125" s="86">
        <v>181.90172000000001</v>
      </c>
      <c r="H125" s="87">
        <f t="shared" si="105"/>
        <v>41387.916449880002</v>
      </c>
      <c r="J125" s="85">
        <v>227.529</v>
      </c>
      <c r="K125" s="86">
        <f t="shared" si="116"/>
        <v>41387.916449880002</v>
      </c>
      <c r="L125" s="85">
        <v>0</v>
      </c>
      <c r="M125" s="86">
        <f t="shared" si="117"/>
        <v>0</v>
      </c>
      <c r="N125" s="85">
        <f t="shared" si="118"/>
        <v>0</v>
      </c>
      <c r="O125" s="86">
        <f t="shared" si="119"/>
        <v>0</v>
      </c>
      <c r="Q125" s="85">
        <v>0</v>
      </c>
      <c r="R125" s="86">
        <f t="shared" si="106"/>
        <v>0</v>
      </c>
      <c r="S125" s="85">
        <f t="shared" si="107"/>
        <v>227.529</v>
      </c>
      <c r="T125" s="86">
        <f t="shared" si="108"/>
        <v>41387.916449880002</v>
      </c>
      <c r="U125" s="85">
        <f t="shared" si="109"/>
        <v>0</v>
      </c>
      <c r="V125" s="86">
        <f t="shared" si="110"/>
        <v>0</v>
      </c>
      <c r="X125" s="85"/>
      <c r="Y125" s="86">
        <f t="shared" si="111"/>
        <v>0</v>
      </c>
      <c r="Z125" s="85">
        <f t="shared" si="112"/>
        <v>227.529</v>
      </c>
      <c r="AA125" s="86">
        <f t="shared" si="113"/>
        <v>41387.916449880002</v>
      </c>
      <c r="AB125" s="85">
        <f t="shared" si="114"/>
        <v>0</v>
      </c>
      <c r="AC125" s="86">
        <f t="shared" si="115"/>
        <v>0</v>
      </c>
    </row>
    <row r="126" spans="1:29" ht="12.75" customHeight="1" x14ac:dyDescent="0.25">
      <c r="A126" s="84">
        <v>29</v>
      </c>
      <c r="B126" s="84" t="s">
        <v>435</v>
      </c>
      <c r="C126" s="84" t="s">
        <v>43</v>
      </c>
      <c r="D126" s="84" t="s">
        <v>436</v>
      </c>
      <c r="E126" s="84" t="s">
        <v>50</v>
      </c>
      <c r="F126" s="85">
        <v>13.8</v>
      </c>
      <c r="G126" s="86">
        <v>3281.9929999999999</v>
      </c>
      <c r="H126" s="87">
        <f t="shared" si="105"/>
        <v>45291.503400000001</v>
      </c>
      <c r="J126" s="85">
        <v>13.8</v>
      </c>
      <c r="K126" s="86">
        <f t="shared" si="116"/>
        <v>45291.503400000001</v>
      </c>
      <c r="L126" s="85">
        <v>0</v>
      </c>
      <c r="M126" s="86">
        <f t="shared" si="117"/>
        <v>0</v>
      </c>
      <c r="N126" s="85">
        <f t="shared" si="118"/>
        <v>0</v>
      </c>
      <c r="O126" s="86">
        <f t="shared" si="119"/>
        <v>0</v>
      </c>
      <c r="Q126" s="85">
        <v>0</v>
      </c>
      <c r="R126" s="86">
        <f t="shared" si="106"/>
        <v>0</v>
      </c>
      <c r="S126" s="85">
        <f t="shared" si="107"/>
        <v>13.8</v>
      </c>
      <c r="T126" s="86">
        <f t="shared" si="108"/>
        <v>45291.503400000001</v>
      </c>
      <c r="U126" s="85">
        <f t="shared" si="109"/>
        <v>0</v>
      </c>
      <c r="V126" s="86">
        <f t="shared" si="110"/>
        <v>0</v>
      </c>
      <c r="X126" s="85"/>
      <c r="Y126" s="86">
        <f t="shared" si="111"/>
        <v>0</v>
      </c>
      <c r="Z126" s="85">
        <f t="shared" si="112"/>
        <v>13.8</v>
      </c>
      <c r="AA126" s="86">
        <f t="shared" si="113"/>
        <v>45291.503400000001</v>
      </c>
      <c r="AB126" s="85">
        <f t="shared" si="114"/>
        <v>0</v>
      </c>
      <c r="AC126" s="86">
        <f t="shared" si="115"/>
        <v>0</v>
      </c>
    </row>
    <row r="127" spans="1:29" ht="12.75" customHeight="1" x14ac:dyDescent="0.25">
      <c r="A127" s="84">
        <v>30</v>
      </c>
      <c r="B127" s="84" t="s">
        <v>437</v>
      </c>
      <c r="C127" s="84" t="s">
        <v>43</v>
      </c>
      <c r="D127" s="84" t="s">
        <v>438</v>
      </c>
      <c r="E127" s="84" t="s">
        <v>50</v>
      </c>
      <c r="F127" s="85">
        <v>4.5</v>
      </c>
      <c r="G127" s="86">
        <v>5070.6369999999997</v>
      </c>
      <c r="H127" s="87">
        <f t="shared" si="105"/>
        <v>22817.8665</v>
      </c>
      <c r="J127" s="85">
        <v>4.5</v>
      </c>
      <c r="K127" s="86">
        <f t="shared" si="116"/>
        <v>22817.8665</v>
      </c>
      <c r="L127" s="85">
        <v>0</v>
      </c>
      <c r="M127" s="86">
        <f t="shared" si="117"/>
        <v>0</v>
      </c>
      <c r="N127" s="85">
        <f t="shared" si="118"/>
        <v>0</v>
      </c>
      <c r="O127" s="86">
        <f t="shared" si="119"/>
        <v>0</v>
      </c>
      <c r="Q127" s="85">
        <v>0</v>
      </c>
      <c r="R127" s="86">
        <f t="shared" si="106"/>
        <v>0</v>
      </c>
      <c r="S127" s="85">
        <f t="shared" si="107"/>
        <v>4.5</v>
      </c>
      <c r="T127" s="86">
        <f t="shared" si="108"/>
        <v>22817.8665</v>
      </c>
      <c r="U127" s="85">
        <f t="shared" si="109"/>
        <v>0</v>
      </c>
      <c r="V127" s="86">
        <f t="shared" si="110"/>
        <v>0</v>
      </c>
      <c r="X127" s="85"/>
      <c r="Y127" s="86">
        <f t="shared" si="111"/>
        <v>0</v>
      </c>
      <c r="Z127" s="85">
        <f t="shared" si="112"/>
        <v>4.5</v>
      </c>
      <c r="AA127" s="86">
        <f t="shared" si="113"/>
        <v>22817.8665</v>
      </c>
      <c r="AB127" s="85">
        <f t="shared" si="114"/>
        <v>0</v>
      </c>
      <c r="AC127" s="86">
        <f t="shared" si="115"/>
        <v>0</v>
      </c>
    </row>
    <row r="128" spans="1:29" ht="12.75" customHeight="1" x14ac:dyDescent="0.25">
      <c r="A128" s="84">
        <v>31</v>
      </c>
      <c r="B128" s="84" t="s">
        <v>439</v>
      </c>
      <c r="C128" s="84" t="s">
        <v>43</v>
      </c>
      <c r="D128" s="84" t="s">
        <v>440</v>
      </c>
      <c r="E128" s="84" t="s">
        <v>50</v>
      </c>
      <c r="F128" s="85">
        <v>1.5</v>
      </c>
      <c r="G128" s="86">
        <v>21092.5</v>
      </c>
      <c r="H128" s="87">
        <f t="shared" si="105"/>
        <v>31638.75</v>
      </c>
      <c r="J128" s="85">
        <v>1.5</v>
      </c>
      <c r="K128" s="86">
        <f t="shared" si="116"/>
        <v>31638.75</v>
      </c>
      <c r="L128" s="85">
        <v>0</v>
      </c>
      <c r="M128" s="86">
        <f t="shared" si="117"/>
        <v>0</v>
      </c>
      <c r="N128" s="85">
        <f t="shared" si="118"/>
        <v>0</v>
      </c>
      <c r="O128" s="86">
        <f t="shared" si="119"/>
        <v>0</v>
      </c>
      <c r="Q128" s="85">
        <v>0</v>
      </c>
      <c r="R128" s="86">
        <f t="shared" si="106"/>
        <v>0</v>
      </c>
      <c r="S128" s="85">
        <f t="shared" si="107"/>
        <v>1.5</v>
      </c>
      <c r="T128" s="86">
        <f t="shared" si="108"/>
        <v>31638.75</v>
      </c>
      <c r="U128" s="85">
        <f t="shared" si="109"/>
        <v>0</v>
      </c>
      <c r="V128" s="86">
        <f t="shared" si="110"/>
        <v>0</v>
      </c>
      <c r="X128" s="85"/>
      <c r="Y128" s="86">
        <f t="shared" si="111"/>
        <v>0</v>
      </c>
      <c r="Z128" s="85">
        <f t="shared" si="112"/>
        <v>1.5</v>
      </c>
      <c r="AA128" s="86">
        <f t="shared" si="113"/>
        <v>31638.75</v>
      </c>
      <c r="AB128" s="85">
        <f t="shared" si="114"/>
        <v>0</v>
      </c>
      <c r="AC128" s="86">
        <f t="shared" si="115"/>
        <v>0</v>
      </c>
    </row>
    <row r="129" spans="1:29" ht="12.75" customHeight="1" x14ac:dyDescent="0.25">
      <c r="A129" s="84">
        <v>32</v>
      </c>
      <c r="B129" s="84" t="s">
        <v>441</v>
      </c>
      <c r="C129" s="84" t="s">
        <v>43</v>
      </c>
      <c r="D129" s="84" t="s">
        <v>442</v>
      </c>
      <c r="E129" s="84" t="s">
        <v>50</v>
      </c>
      <c r="F129" s="85">
        <v>0.9</v>
      </c>
      <c r="G129" s="86">
        <v>14342.9</v>
      </c>
      <c r="H129" s="87">
        <f t="shared" si="105"/>
        <v>12908.61</v>
      </c>
      <c r="J129" s="85">
        <v>0.9</v>
      </c>
      <c r="K129" s="86">
        <f t="shared" si="116"/>
        <v>12908.61</v>
      </c>
      <c r="L129" s="85">
        <v>0</v>
      </c>
      <c r="M129" s="86">
        <f t="shared" si="117"/>
        <v>0</v>
      </c>
      <c r="N129" s="85">
        <f t="shared" si="118"/>
        <v>0</v>
      </c>
      <c r="O129" s="86">
        <f t="shared" si="119"/>
        <v>0</v>
      </c>
      <c r="Q129" s="85">
        <v>0</v>
      </c>
      <c r="R129" s="86">
        <f t="shared" si="106"/>
        <v>0</v>
      </c>
      <c r="S129" s="85">
        <f t="shared" si="107"/>
        <v>0.9</v>
      </c>
      <c r="T129" s="86">
        <f t="shared" si="108"/>
        <v>12908.61</v>
      </c>
      <c r="U129" s="85">
        <f t="shared" si="109"/>
        <v>0</v>
      </c>
      <c r="V129" s="86">
        <f t="shared" si="110"/>
        <v>0</v>
      </c>
      <c r="X129" s="85"/>
      <c r="Y129" s="86">
        <f t="shared" si="111"/>
        <v>0</v>
      </c>
      <c r="Z129" s="85">
        <f t="shared" si="112"/>
        <v>0.9</v>
      </c>
      <c r="AA129" s="86">
        <f t="shared" si="113"/>
        <v>12908.61</v>
      </c>
      <c r="AB129" s="85">
        <f t="shared" si="114"/>
        <v>0</v>
      </c>
      <c r="AC129" s="86">
        <f t="shared" si="115"/>
        <v>0</v>
      </c>
    </row>
    <row r="130" spans="1:29" ht="12.75" customHeight="1" x14ac:dyDescent="0.25">
      <c r="A130" s="84">
        <v>33</v>
      </c>
      <c r="B130" s="84" t="s">
        <v>443</v>
      </c>
      <c r="C130" s="84" t="s">
        <v>43</v>
      </c>
      <c r="D130" s="84" t="s">
        <v>444</v>
      </c>
      <c r="E130" s="84" t="s">
        <v>50</v>
      </c>
      <c r="F130" s="85">
        <v>13.8</v>
      </c>
      <c r="G130" s="86">
        <v>1282.424</v>
      </c>
      <c r="H130" s="87">
        <f t="shared" si="105"/>
        <v>17697.4512</v>
      </c>
      <c r="J130" s="85">
        <v>13.8</v>
      </c>
      <c r="K130" s="86">
        <f t="shared" si="116"/>
        <v>17697.4512</v>
      </c>
      <c r="L130" s="85">
        <v>0</v>
      </c>
      <c r="M130" s="86">
        <f t="shared" si="117"/>
        <v>0</v>
      </c>
      <c r="N130" s="85">
        <f t="shared" si="118"/>
        <v>0</v>
      </c>
      <c r="O130" s="86">
        <f t="shared" si="119"/>
        <v>0</v>
      </c>
      <c r="Q130" s="85">
        <v>0</v>
      </c>
      <c r="R130" s="86">
        <f t="shared" si="106"/>
        <v>0</v>
      </c>
      <c r="S130" s="85">
        <f t="shared" si="107"/>
        <v>13.8</v>
      </c>
      <c r="T130" s="86">
        <f t="shared" si="108"/>
        <v>17697.4512</v>
      </c>
      <c r="U130" s="85">
        <f t="shared" si="109"/>
        <v>0</v>
      </c>
      <c r="V130" s="86">
        <f t="shared" si="110"/>
        <v>0</v>
      </c>
      <c r="X130" s="85"/>
      <c r="Y130" s="86">
        <f t="shared" si="111"/>
        <v>0</v>
      </c>
      <c r="Z130" s="85">
        <f t="shared" si="112"/>
        <v>13.8</v>
      </c>
      <c r="AA130" s="86">
        <f t="shared" si="113"/>
        <v>17697.4512</v>
      </c>
      <c r="AB130" s="85">
        <f t="shared" si="114"/>
        <v>0</v>
      </c>
      <c r="AC130" s="86">
        <f t="shared" si="115"/>
        <v>0</v>
      </c>
    </row>
    <row r="131" spans="1:29" ht="12.75" customHeight="1" x14ac:dyDescent="0.25">
      <c r="A131" s="84">
        <v>34</v>
      </c>
      <c r="B131" s="84" t="s">
        <v>445</v>
      </c>
      <c r="C131" s="84" t="s">
        <v>43</v>
      </c>
      <c r="D131" s="84" t="s">
        <v>446</v>
      </c>
      <c r="E131" s="84" t="s">
        <v>50</v>
      </c>
      <c r="F131" s="85">
        <v>13.8</v>
      </c>
      <c r="G131" s="86">
        <v>1476.4750000000001</v>
      </c>
      <c r="H131" s="87">
        <f t="shared" si="105"/>
        <v>20375.355000000003</v>
      </c>
      <c r="J131" s="85">
        <v>13.8</v>
      </c>
      <c r="K131" s="86">
        <f t="shared" si="116"/>
        <v>20375.355000000003</v>
      </c>
      <c r="L131" s="85">
        <v>0</v>
      </c>
      <c r="M131" s="86">
        <f t="shared" si="117"/>
        <v>0</v>
      </c>
      <c r="N131" s="85">
        <f t="shared" si="118"/>
        <v>0</v>
      </c>
      <c r="O131" s="86">
        <f t="shared" si="119"/>
        <v>0</v>
      </c>
      <c r="Q131" s="85">
        <v>0</v>
      </c>
      <c r="R131" s="86">
        <f t="shared" si="106"/>
        <v>0</v>
      </c>
      <c r="S131" s="85">
        <f t="shared" si="107"/>
        <v>13.8</v>
      </c>
      <c r="T131" s="86">
        <f t="shared" si="108"/>
        <v>20375.355000000003</v>
      </c>
      <c r="U131" s="85">
        <f t="shared" si="109"/>
        <v>0</v>
      </c>
      <c r="V131" s="86">
        <f t="shared" si="110"/>
        <v>0</v>
      </c>
      <c r="X131" s="85"/>
      <c r="Y131" s="86">
        <f t="shared" si="111"/>
        <v>0</v>
      </c>
      <c r="Z131" s="85">
        <f t="shared" si="112"/>
        <v>13.8</v>
      </c>
      <c r="AA131" s="86">
        <f t="shared" si="113"/>
        <v>20375.355000000003</v>
      </c>
      <c r="AB131" s="85">
        <f t="shared" si="114"/>
        <v>0</v>
      </c>
      <c r="AC131" s="86">
        <f t="shared" si="115"/>
        <v>0</v>
      </c>
    </row>
    <row r="132" spans="1:29" ht="12.75" customHeight="1" x14ac:dyDescent="0.25">
      <c r="A132" s="84">
        <v>35</v>
      </c>
      <c r="B132" s="84" t="s">
        <v>447</v>
      </c>
      <c r="C132" s="84" t="s">
        <v>43</v>
      </c>
      <c r="D132" s="84" t="s">
        <v>448</v>
      </c>
      <c r="E132" s="84" t="s">
        <v>50</v>
      </c>
      <c r="F132" s="85">
        <v>4.5</v>
      </c>
      <c r="G132" s="86">
        <v>1476.4750000000001</v>
      </c>
      <c r="H132" s="87">
        <f t="shared" si="105"/>
        <v>6644.1375000000007</v>
      </c>
      <c r="J132" s="85">
        <v>4.5</v>
      </c>
      <c r="K132" s="86">
        <f t="shared" si="116"/>
        <v>6644.1375000000007</v>
      </c>
      <c r="L132" s="85">
        <v>0</v>
      </c>
      <c r="M132" s="86">
        <f t="shared" si="117"/>
        <v>0</v>
      </c>
      <c r="N132" s="85">
        <f t="shared" si="118"/>
        <v>0</v>
      </c>
      <c r="O132" s="86">
        <f t="shared" si="119"/>
        <v>0</v>
      </c>
      <c r="Q132" s="85">
        <v>0</v>
      </c>
      <c r="R132" s="86">
        <f t="shared" si="106"/>
        <v>0</v>
      </c>
      <c r="S132" s="85">
        <f t="shared" si="107"/>
        <v>4.5</v>
      </c>
      <c r="T132" s="86">
        <f t="shared" si="108"/>
        <v>6644.1375000000007</v>
      </c>
      <c r="U132" s="85">
        <f t="shared" si="109"/>
        <v>0</v>
      </c>
      <c r="V132" s="86">
        <f t="shared" si="110"/>
        <v>0</v>
      </c>
      <c r="X132" s="85"/>
      <c r="Y132" s="86">
        <f t="shared" si="111"/>
        <v>0</v>
      </c>
      <c r="Z132" s="85">
        <f t="shared" si="112"/>
        <v>4.5</v>
      </c>
      <c r="AA132" s="86">
        <f t="shared" si="113"/>
        <v>6644.1375000000007</v>
      </c>
      <c r="AB132" s="85">
        <f t="shared" si="114"/>
        <v>0</v>
      </c>
      <c r="AC132" s="86">
        <f t="shared" si="115"/>
        <v>0</v>
      </c>
    </row>
    <row r="133" spans="1:29" ht="12.75" customHeight="1" x14ac:dyDescent="0.25">
      <c r="A133" s="84">
        <v>36</v>
      </c>
      <c r="B133" s="84" t="s">
        <v>449</v>
      </c>
      <c r="C133" s="84" t="s">
        <v>43</v>
      </c>
      <c r="D133" s="84" t="s">
        <v>450</v>
      </c>
      <c r="E133" s="84" t="s">
        <v>50</v>
      </c>
      <c r="F133" s="85">
        <v>0</v>
      </c>
      <c r="G133" s="86">
        <v>15340</v>
      </c>
      <c r="H133" s="87">
        <f t="shared" si="105"/>
        <v>0</v>
      </c>
      <c r="J133" s="85">
        <v>0</v>
      </c>
      <c r="K133" s="86">
        <f t="shared" si="116"/>
        <v>0</v>
      </c>
      <c r="L133" s="85">
        <v>0</v>
      </c>
      <c r="M133" s="86">
        <f t="shared" si="117"/>
        <v>0</v>
      </c>
      <c r="N133" s="85">
        <f t="shared" si="118"/>
        <v>0</v>
      </c>
      <c r="O133" s="86">
        <f t="shared" si="119"/>
        <v>0</v>
      </c>
      <c r="Q133" s="85">
        <v>0</v>
      </c>
      <c r="R133" s="86">
        <f t="shared" si="106"/>
        <v>0</v>
      </c>
      <c r="S133" s="85">
        <f t="shared" si="107"/>
        <v>0</v>
      </c>
      <c r="T133" s="86">
        <f t="shared" si="108"/>
        <v>0</v>
      </c>
      <c r="U133" s="85">
        <f t="shared" si="109"/>
        <v>0</v>
      </c>
      <c r="V133" s="86">
        <f t="shared" si="110"/>
        <v>0</v>
      </c>
      <c r="X133" s="85"/>
      <c r="Y133" s="86">
        <f t="shared" si="111"/>
        <v>0</v>
      </c>
      <c r="Z133" s="85">
        <f t="shared" si="112"/>
        <v>0</v>
      </c>
      <c r="AA133" s="86">
        <f t="shared" si="113"/>
        <v>0</v>
      </c>
      <c r="AB133" s="85">
        <f t="shared" si="114"/>
        <v>0</v>
      </c>
      <c r="AC133" s="86">
        <f t="shared" si="115"/>
        <v>0</v>
      </c>
    </row>
    <row r="134" spans="1:29" ht="12.75" customHeight="1" x14ac:dyDescent="0.25">
      <c r="A134" s="84">
        <v>37</v>
      </c>
      <c r="B134" s="84" t="s">
        <v>451</v>
      </c>
      <c r="C134" s="84" t="s">
        <v>43</v>
      </c>
      <c r="D134" s="84" t="s">
        <v>452</v>
      </c>
      <c r="E134" s="84" t="s">
        <v>191</v>
      </c>
      <c r="F134" s="85">
        <v>6.6</v>
      </c>
      <c r="G134" s="86">
        <v>253.11</v>
      </c>
      <c r="H134" s="87">
        <f t="shared" si="105"/>
        <v>1670.5260000000001</v>
      </c>
      <c r="J134" s="85">
        <v>6.6</v>
      </c>
      <c r="K134" s="86">
        <f t="shared" si="116"/>
        <v>1670.5260000000001</v>
      </c>
      <c r="L134" s="85">
        <v>0</v>
      </c>
      <c r="M134" s="86">
        <f t="shared" si="117"/>
        <v>0</v>
      </c>
      <c r="N134" s="85">
        <f t="shared" si="118"/>
        <v>0</v>
      </c>
      <c r="O134" s="86">
        <f t="shared" si="119"/>
        <v>0</v>
      </c>
      <c r="Q134" s="85">
        <v>0</v>
      </c>
      <c r="R134" s="86">
        <f t="shared" si="106"/>
        <v>0</v>
      </c>
      <c r="S134" s="85">
        <f t="shared" si="107"/>
        <v>6.6</v>
      </c>
      <c r="T134" s="86">
        <f t="shared" si="108"/>
        <v>1670.5260000000001</v>
      </c>
      <c r="U134" s="85">
        <f t="shared" si="109"/>
        <v>0</v>
      </c>
      <c r="V134" s="86">
        <f t="shared" si="110"/>
        <v>0</v>
      </c>
      <c r="X134" s="85"/>
      <c r="Y134" s="86">
        <f t="shared" si="111"/>
        <v>0</v>
      </c>
      <c r="Z134" s="85">
        <f t="shared" si="112"/>
        <v>6.6</v>
      </c>
      <c r="AA134" s="86">
        <f t="shared" si="113"/>
        <v>1670.5260000000001</v>
      </c>
      <c r="AB134" s="85">
        <f t="shared" si="114"/>
        <v>0</v>
      </c>
      <c r="AC134" s="86">
        <f t="shared" si="115"/>
        <v>0</v>
      </c>
    </row>
    <row r="135" spans="1:29" ht="12.75" customHeight="1" x14ac:dyDescent="0.25">
      <c r="A135" s="84">
        <v>38</v>
      </c>
      <c r="B135" s="84" t="s">
        <v>453</v>
      </c>
      <c r="C135" s="84" t="s">
        <v>43</v>
      </c>
      <c r="D135" s="84" t="s">
        <v>454</v>
      </c>
      <c r="E135" s="84" t="s">
        <v>85</v>
      </c>
      <c r="F135" s="85">
        <v>227.529</v>
      </c>
      <c r="G135" s="86">
        <v>14.3429</v>
      </c>
      <c r="H135" s="87">
        <f t="shared" si="105"/>
        <v>3263.4256940999999</v>
      </c>
      <c r="J135" s="85">
        <v>227.529</v>
      </c>
      <c r="K135" s="86">
        <f t="shared" si="116"/>
        <v>3263.4256940999999</v>
      </c>
      <c r="L135" s="85">
        <v>0</v>
      </c>
      <c r="M135" s="86">
        <f t="shared" si="117"/>
        <v>0</v>
      </c>
      <c r="N135" s="85">
        <f t="shared" si="118"/>
        <v>0</v>
      </c>
      <c r="O135" s="86">
        <f t="shared" si="119"/>
        <v>0</v>
      </c>
      <c r="Q135" s="85">
        <v>0</v>
      </c>
      <c r="R135" s="86">
        <f t="shared" si="106"/>
        <v>0</v>
      </c>
      <c r="S135" s="85">
        <f t="shared" si="107"/>
        <v>227.529</v>
      </c>
      <c r="T135" s="86">
        <f t="shared" si="108"/>
        <v>3263.4256940999999</v>
      </c>
      <c r="U135" s="85">
        <f t="shared" si="109"/>
        <v>0</v>
      </c>
      <c r="V135" s="86">
        <f t="shared" si="110"/>
        <v>0</v>
      </c>
      <c r="X135" s="85"/>
      <c r="Y135" s="86">
        <f t="shared" si="111"/>
        <v>0</v>
      </c>
      <c r="Z135" s="85">
        <f t="shared" si="112"/>
        <v>227.529</v>
      </c>
      <c r="AA135" s="86">
        <f t="shared" si="113"/>
        <v>3263.4256940999999</v>
      </c>
      <c r="AB135" s="85">
        <f t="shared" si="114"/>
        <v>0</v>
      </c>
      <c r="AC135" s="86">
        <f t="shared" si="115"/>
        <v>0</v>
      </c>
    </row>
    <row r="136" spans="1:29" ht="12.75" customHeight="1" x14ac:dyDescent="0.25">
      <c r="A136" s="84">
        <v>39</v>
      </c>
      <c r="B136" s="84" t="s">
        <v>455</v>
      </c>
      <c r="C136" s="84" t="s">
        <v>43</v>
      </c>
      <c r="D136" s="84" t="s">
        <v>456</v>
      </c>
      <c r="E136" s="84" t="s">
        <v>85</v>
      </c>
      <c r="F136" s="85">
        <v>227.529</v>
      </c>
      <c r="G136" s="86">
        <v>14.3429</v>
      </c>
      <c r="H136" s="87">
        <f t="shared" si="105"/>
        <v>3263.4256940999999</v>
      </c>
      <c r="J136" s="85">
        <v>227.529</v>
      </c>
      <c r="K136" s="86">
        <f t="shared" si="116"/>
        <v>3263.4256940999999</v>
      </c>
      <c r="L136" s="85">
        <v>0</v>
      </c>
      <c r="M136" s="86">
        <f t="shared" si="117"/>
        <v>0</v>
      </c>
      <c r="N136" s="85">
        <f t="shared" si="118"/>
        <v>0</v>
      </c>
      <c r="O136" s="86">
        <f t="shared" si="119"/>
        <v>0</v>
      </c>
      <c r="Q136" s="85">
        <v>0</v>
      </c>
      <c r="R136" s="86">
        <f t="shared" si="106"/>
        <v>0</v>
      </c>
      <c r="S136" s="85">
        <f t="shared" si="107"/>
        <v>227.529</v>
      </c>
      <c r="T136" s="86">
        <f t="shared" si="108"/>
        <v>3263.4256940999999</v>
      </c>
      <c r="U136" s="85">
        <f t="shared" si="109"/>
        <v>0</v>
      </c>
      <c r="V136" s="86">
        <f t="shared" si="110"/>
        <v>0</v>
      </c>
      <c r="X136" s="85"/>
      <c r="Y136" s="86">
        <f t="shared" si="111"/>
        <v>0</v>
      </c>
      <c r="Z136" s="85">
        <f t="shared" si="112"/>
        <v>227.529</v>
      </c>
      <c r="AA136" s="86">
        <f t="shared" si="113"/>
        <v>3263.4256940999999</v>
      </c>
      <c r="AB136" s="85">
        <f t="shared" si="114"/>
        <v>0</v>
      </c>
      <c r="AC136" s="86">
        <f t="shared" si="115"/>
        <v>0</v>
      </c>
    </row>
    <row r="137" spans="1:29" ht="12.75" customHeight="1" x14ac:dyDescent="0.25">
      <c r="A137" s="84">
        <v>40</v>
      </c>
      <c r="B137" s="84" t="s">
        <v>457</v>
      </c>
      <c r="C137" s="84" t="s">
        <v>43</v>
      </c>
      <c r="D137" s="84" t="s">
        <v>458</v>
      </c>
      <c r="E137" s="84" t="s">
        <v>50</v>
      </c>
      <c r="F137" s="85">
        <v>0</v>
      </c>
      <c r="G137" s="86">
        <v>1510.223</v>
      </c>
      <c r="H137" s="87">
        <f t="shared" si="105"/>
        <v>0</v>
      </c>
      <c r="J137" s="85">
        <v>0</v>
      </c>
      <c r="K137" s="86">
        <f t="shared" si="116"/>
        <v>0</v>
      </c>
      <c r="L137" s="85">
        <v>0</v>
      </c>
      <c r="M137" s="86">
        <f t="shared" si="117"/>
        <v>0</v>
      </c>
      <c r="N137" s="85">
        <f t="shared" si="118"/>
        <v>0</v>
      </c>
      <c r="O137" s="86">
        <f t="shared" si="119"/>
        <v>0</v>
      </c>
      <c r="Q137" s="85">
        <v>0</v>
      </c>
      <c r="R137" s="86">
        <f t="shared" si="106"/>
        <v>0</v>
      </c>
      <c r="S137" s="85">
        <f t="shared" si="107"/>
        <v>0</v>
      </c>
      <c r="T137" s="86">
        <f t="shared" si="108"/>
        <v>0</v>
      </c>
      <c r="U137" s="85">
        <f t="shared" si="109"/>
        <v>0</v>
      </c>
      <c r="V137" s="86">
        <f t="shared" si="110"/>
        <v>0</v>
      </c>
      <c r="X137" s="85"/>
      <c r="Y137" s="86">
        <f t="shared" si="111"/>
        <v>0</v>
      </c>
      <c r="Z137" s="85">
        <f t="shared" si="112"/>
        <v>0</v>
      </c>
      <c r="AA137" s="86">
        <f t="shared" si="113"/>
        <v>0</v>
      </c>
      <c r="AB137" s="85">
        <f t="shared" si="114"/>
        <v>0</v>
      </c>
      <c r="AC137" s="86">
        <f t="shared" si="115"/>
        <v>0</v>
      </c>
    </row>
    <row r="138" spans="1:29" ht="12.75" customHeight="1" x14ac:dyDescent="0.25">
      <c r="A138" s="84">
        <v>41</v>
      </c>
      <c r="B138" s="84" t="s">
        <v>459</v>
      </c>
      <c r="C138" s="84" t="s">
        <v>43</v>
      </c>
      <c r="D138" s="84" t="s">
        <v>460</v>
      </c>
      <c r="E138" s="84" t="s">
        <v>85</v>
      </c>
      <c r="F138" s="85">
        <v>292.53899999999999</v>
      </c>
      <c r="G138" s="86">
        <v>66.652300000000011</v>
      </c>
      <c r="H138" s="87">
        <f t="shared" si="105"/>
        <v>19498.397189700001</v>
      </c>
      <c r="J138" s="85">
        <v>292.53899999999999</v>
      </c>
      <c r="K138" s="86">
        <f t="shared" si="116"/>
        <v>19498.397189700001</v>
      </c>
      <c r="L138" s="85">
        <v>0</v>
      </c>
      <c r="M138" s="86">
        <f t="shared" si="117"/>
        <v>0</v>
      </c>
      <c r="N138" s="85">
        <f t="shared" si="118"/>
        <v>0</v>
      </c>
      <c r="O138" s="86">
        <f t="shared" si="119"/>
        <v>0</v>
      </c>
      <c r="Q138" s="85">
        <v>0</v>
      </c>
      <c r="R138" s="86">
        <f t="shared" si="106"/>
        <v>0</v>
      </c>
      <c r="S138" s="85">
        <f t="shared" si="107"/>
        <v>292.53899999999999</v>
      </c>
      <c r="T138" s="86">
        <f t="shared" si="108"/>
        <v>19498.397189700001</v>
      </c>
      <c r="U138" s="85">
        <f t="shared" si="109"/>
        <v>0</v>
      </c>
      <c r="V138" s="86">
        <f t="shared" si="110"/>
        <v>0</v>
      </c>
      <c r="X138" s="85"/>
      <c r="Y138" s="86">
        <f t="shared" si="111"/>
        <v>0</v>
      </c>
      <c r="Z138" s="85">
        <f t="shared" si="112"/>
        <v>292.53899999999999</v>
      </c>
      <c r="AA138" s="86">
        <f t="shared" si="113"/>
        <v>19498.397189700001</v>
      </c>
      <c r="AB138" s="85">
        <f t="shared" si="114"/>
        <v>0</v>
      </c>
      <c r="AC138" s="86">
        <f t="shared" si="115"/>
        <v>0</v>
      </c>
    </row>
    <row r="139" spans="1:29" ht="12.75" customHeight="1" x14ac:dyDescent="0.25">
      <c r="A139" s="84">
        <v>42</v>
      </c>
      <c r="B139" s="84" t="s">
        <v>461</v>
      </c>
      <c r="C139" s="84" t="s">
        <v>43</v>
      </c>
      <c r="D139" s="84" t="s">
        <v>462</v>
      </c>
      <c r="E139" s="84" t="s">
        <v>85</v>
      </c>
      <c r="F139" s="85">
        <v>292.53899999999999</v>
      </c>
      <c r="G139" s="86">
        <v>49.778300000000009</v>
      </c>
      <c r="H139" s="87">
        <f t="shared" si="105"/>
        <v>14562.094103700001</v>
      </c>
      <c r="J139" s="85">
        <v>292.53899999999999</v>
      </c>
      <c r="K139" s="86">
        <f t="shared" si="116"/>
        <v>14562.094103700001</v>
      </c>
      <c r="L139" s="85">
        <v>0</v>
      </c>
      <c r="M139" s="86">
        <f t="shared" si="117"/>
        <v>0</v>
      </c>
      <c r="N139" s="85">
        <f t="shared" si="118"/>
        <v>0</v>
      </c>
      <c r="O139" s="86">
        <f t="shared" si="119"/>
        <v>0</v>
      </c>
      <c r="Q139" s="85">
        <v>0</v>
      </c>
      <c r="R139" s="86">
        <f t="shared" si="106"/>
        <v>0</v>
      </c>
      <c r="S139" s="85">
        <f t="shared" si="107"/>
        <v>292.53899999999999</v>
      </c>
      <c r="T139" s="86">
        <f t="shared" si="108"/>
        <v>14562.094103700001</v>
      </c>
      <c r="U139" s="85">
        <f t="shared" si="109"/>
        <v>0</v>
      </c>
      <c r="V139" s="86">
        <f t="shared" si="110"/>
        <v>0</v>
      </c>
      <c r="X139" s="85"/>
      <c r="Y139" s="86">
        <f t="shared" si="111"/>
        <v>0</v>
      </c>
      <c r="Z139" s="85">
        <f t="shared" si="112"/>
        <v>292.53899999999999</v>
      </c>
      <c r="AA139" s="86">
        <f t="shared" si="113"/>
        <v>14562.094103700001</v>
      </c>
      <c r="AB139" s="85">
        <f t="shared" si="114"/>
        <v>0</v>
      </c>
      <c r="AC139" s="86">
        <f t="shared" si="115"/>
        <v>0</v>
      </c>
    </row>
    <row r="140" spans="1:29" ht="12.75" customHeight="1" x14ac:dyDescent="0.25">
      <c r="A140" s="82"/>
      <c r="B140" s="82"/>
      <c r="C140" s="82" t="s">
        <v>164</v>
      </c>
      <c r="D140" s="82" t="s">
        <v>163</v>
      </c>
      <c r="E140" s="82"/>
      <c r="F140" s="82"/>
      <c r="G140" s="82"/>
      <c r="H140" s="88">
        <f>SUM(H141:H142)</f>
        <v>0</v>
      </c>
      <c r="J140" s="82"/>
      <c r="K140" s="88">
        <f>SUM(K141:K142)</f>
        <v>0</v>
      </c>
      <c r="L140" s="88"/>
      <c r="M140" s="88">
        <f>SUM(M141:M142)</f>
        <v>0</v>
      </c>
      <c r="N140" s="88"/>
      <c r="O140" s="88">
        <f>SUM(O141:O142)</f>
        <v>0</v>
      </c>
      <c r="Q140" s="82"/>
      <c r="R140" s="88">
        <f>SUM(R141:R142)</f>
        <v>0</v>
      </c>
      <c r="S140" s="88"/>
      <c r="T140" s="88">
        <f>SUM(T141:T142)</f>
        <v>0</v>
      </c>
      <c r="U140" s="88"/>
      <c r="V140" s="88">
        <f>SUM(V141:V142)</f>
        <v>0</v>
      </c>
      <c r="X140" s="82"/>
      <c r="Y140" s="88">
        <f>SUM(Y141:Y142)</f>
        <v>0</v>
      </c>
      <c r="Z140" s="88"/>
      <c r="AA140" s="88">
        <f>SUM(AA141:AA142)</f>
        <v>0</v>
      </c>
      <c r="AB140" s="88"/>
      <c r="AC140" s="88">
        <f>SUM(AC141:AC142)</f>
        <v>0</v>
      </c>
    </row>
    <row r="141" spans="1:29" ht="12.75" customHeight="1" x14ac:dyDescent="0.25">
      <c r="A141" s="84">
        <v>43</v>
      </c>
      <c r="B141" s="84" t="s">
        <v>183</v>
      </c>
      <c r="C141" s="84" t="s">
        <v>43</v>
      </c>
      <c r="D141" s="84" t="s">
        <v>184</v>
      </c>
      <c r="E141" s="84" t="s">
        <v>85</v>
      </c>
      <c r="F141" s="85">
        <v>0</v>
      </c>
      <c r="G141" s="86">
        <v>101.244</v>
      </c>
      <c r="H141" s="87">
        <f>G141*F141</f>
        <v>0</v>
      </c>
      <c r="J141" s="85">
        <v>0</v>
      </c>
      <c r="K141" s="86">
        <f>J141*G141</f>
        <v>0</v>
      </c>
      <c r="L141" s="85">
        <v>0</v>
      </c>
      <c r="M141" s="86">
        <f>L141*G141</f>
        <v>0</v>
      </c>
      <c r="N141" s="85">
        <f>F141-J141</f>
        <v>0</v>
      </c>
      <c r="O141" s="86">
        <f>N141*G141</f>
        <v>0</v>
      </c>
      <c r="Q141" s="85">
        <v>0</v>
      </c>
      <c r="R141" s="86">
        <f>Q141*G141</f>
        <v>0</v>
      </c>
      <c r="S141" s="85">
        <f>J141+L141</f>
        <v>0</v>
      </c>
      <c r="T141" s="86">
        <f>S141*G141</f>
        <v>0</v>
      </c>
      <c r="U141" s="85">
        <f>F141-(Q141+S141)</f>
        <v>0</v>
      </c>
      <c r="V141" s="86">
        <f>U141*G141</f>
        <v>0</v>
      </c>
      <c r="X141" s="85"/>
      <c r="Y141" s="86">
        <f>X141*G141</f>
        <v>0</v>
      </c>
      <c r="Z141" s="85">
        <f>Q141+S141</f>
        <v>0</v>
      </c>
      <c r="AA141" s="86">
        <f>Z141*G141</f>
        <v>0</v>
      </c>
      <c r="AB141" s="85">
        <f>F141-(X141+Z141)</f>
        <v>0</v>
      </c>
      <c r="AC141" s="86">
        <f>AB141*G141</f>
        <v>0</v>
      </c>
    </row>
    <row r="142" spans="1:29" ht="12.75" customHeight="1" x14ac:dyDescent="0.25">
      <c r="A142" s="84">
        <v>44</v>
      </c>
      <c r="B142" s="84" t="s">
        <v>463</v>
      </c>
      <c r="C142" s="84" t="s">
        <v>43</v>
      </c>
      <c r="D142" s="84" t="s">
        <v>464</v>
      </c>
      <c r="E142" s="84" t="s">
        <v>85</v>
      </c>
      <c r="F142" s="85">
        <v>0</v>
      </c>
      <c r="G142" s="86">
        <v>283.02300000000002</v>
      </c>
      <c r="H142" s="87">
        <f>G142*F142</f>
        <v>0</v>
      </c>
      <c r="J142" s="85">
        <v>0</v>
      </c>
      <c r="K142" s="86">
        <f>J142*G142</f>
        <v>0</v>
      </c>
      <c r="L142" s="85">
        <v>0</v>
      </c>
      <c r="M142" s="86">
        <f>L142*G142</f>
        <v>0</v>
      </c>
      <c r="N142" s="85">
        <f>F142-J142</f>
        <v>0</v>
      </c>
      <c r="O142" s="86">
        <f>N142*G142</f>
        <v>0</v>
      </c>
      <c r="Q142" s="85">
        <v>0</v>
      </c>
      <c r="R142" s="86">
        <f>Q142*G142</f>
        <v>0</v>
      </c>
      <c r="S142" s="85">
        <f>J142+L142</f>
        <v>0</v>
      </c>
      <c r="T142" s="86">
        <f>S142*G142</f>
        <v>0</v>
      </c>
      <c r="U142" s="85">
        <f>F142-(Q142+S142)</f>
        <v>0</v>
      </c>
      <c r="V142" s="86">
        <f>U142*G142</f>
        <v>0</v>
      </c>
      <c r="X142" s="85"/>
      <c r="Y142" s="86">
        <f>X142*G142</f>
        <v>0</v>
      </c>
      <c r="Z142" s="85">
        <f>Q142+S142</f>
        <v>0</v>
      </c>
      <c r="AA142" s="86">
        <f>Z142*G142</f>
        <v>0</v>
      </c>
      <c r="AB142" s="85">
        <f>F142-(X142+Z142)</f>
        <v>0</v>
      </c>
      <c r="AC142" s="86">
        <f>AB142*G142</f>
        <v>0</v>
      </c>
    </row>
    <row r="143" spans="1:29" ht="12.75" customHeight="1" x14ac:dyDescent="0.25">
      <c r="A143" s="79"/>
      <c r="B143" s="79"/>
      <c r="C143" s="79"/>
      <c r="D143" s="80" t="s">
        <v>671</v>
      </c>
      <c r="E143" s="79"/>
      <c r="F143" s="79"/>
      <c r="G143" s="79"/>
      <c r="H143" s="81">
        <f>H144+H147+H158+H160+H162+H166+H175+H178+H184+H206</f>
        <v>841181.73985611997</v>
      </c>
      <c r="J143" s="81"/>
      <c r="K143" s="81">
        <f>K144+K147+K158+K160+K162+K166+K175+K178+K184+K206</f>
        <v>841181.73985611997</v>
      </c>
      <c r="L143" s="81"/>
      <c r="M143" s="81">
        <f>M144+M147+M158+M160+M162+M166+M175+M178+M184+M206</f>
        <v>0</v>
      </c>
      <c r="N143" s="81"/>
      <c r="O143" s="81">
        <f>O144+O147+O158+O160+O162+O166+O175+O178+O184+O206</f>
        <v>0</v>
      </c>
      <c r="Q143" s="81"/>
      <c r="R143" s="81">
        <f>R144+R147+R158+R160+R162+R166+R175+R178+R184+R206</f>
        <v>0</v>
      </c>
      <c r="S143" s="81"/>
      <c r="T143" s="81">
        <f>T144+T147+T158+T160+T162+T166+T175+T178+T184+T206</f>
        <v>841181.73985611997</v>
      </c>
      <c r="U143" s="81"/>
      <c r="V143" s="81">
        <f>V144+V147+V158+V160+V162+V166+V175+V178+V184+V206</f>
        <v>0</v>
      </c>
      <c r="X143" s="81"/>
      <c r="Y143" s="81">
        <f>Y144+Y147+Y158+Y160+Y162+Y166+Y175+Y178+Y184+Y206</f>
        <v>0</v>
      </c>
      <c r="Z143" s="81"/>
      <c r="AA143" s="81">
        <f>AA144+AA147+AA158+AA160+AA162+AA166+AA175+AA178+AA184+AA206</f>
        <v>841181.73985611997</v>
      </c>
      <c r="AB143" s="81"/>
      <c r="AC143" s="81">
        <f>AC144+AC147+AC158+AC160+AC162+AC166+AC175+AC178+AC184+AC206</f>
        <v>0</v>
      </c>
    </row>
    <row r="144" spans="1:29" ht="12.75" customHeight="1" x14ac:dyDescent="0.25">
      <c r="A144" s="82"/>
      <c r="B144" s="82"/>
      <c r="C144" s="82" t="s">
        <v>41</v>
      </c>
      <c r="D144" s="82" t="s">
        <v>40</v>
      </c>
      <c r="E144" s="82"/>
      <c r="F144" s="82"/>
      <c r="G144" s="82"/>
      <c r="H144" s="88">
        <f>SUM(H145:H146)</f>
        <v>37336.677950000005</v>
      </c>
      <c r="J144" s="88"/>
      <c r="K144" s="88">
        <f>SUM(K145:K146)</f>
        <v>37336.677950000005</v>
      </c>
      <c r="L144" s="88"/>
      <c r="M144" s="88">
        <f>SUM(M145:M146)</f>
        <v>0</v>
      </c>
      <c r="N144" s="88"/>
      <c r="O144" s="88">
        <f>SUM(O145:O146)</f>
        <v>0</v>
      </c>
      <c r="Q144" s="88"/>
      <c r="R144" s="88">
        <f>SUM(R145:R146)</f>
        <v>0</v>
      </c>
      <c r="S144" s="88"/>
      <c r="T144" s="88">
        <f>SUM(T145:T146)</f>
        <v>37336.677950000005</v>
      </c>
      <c r="U144" s="88"/>
      <c r="V144" s="88">
        <f>SUM(V145:V146)</f>
        <v>0</v>
      </c>
      <c r="X144" s="88"/>
      <c r="Y144" s="88">
        <f>SUM(Y145:Y146)</f>
        <v>0</v>
      </c>
      <c r="Z144" s="88"/>
      <c r="AA144" s="88">
        <f>SUM(AA145:AA146)</f>
        <v>37336.677950000005</v>
      </c>
      <c r="AB144" s="88"/>
      <c r="AC144" s="88">
        <f>SUM(AC145:AC146)</f>
        <v>0</v>
      </c>
    </row>
    <row r="145" spans="1:29" ht="12.75" customHeight="1" x14ac:dyDescent="0.25">
      <c r="A145" s="84">
        <v>1</v>
      </c>
      <c r="B145" s="84" t="s">
        <v>59</v>
      </c>
      <c r="C145" s="84" t="s">
        <v>43</v>
      </c>
      <c r="D145" s="84" t="s">
        <v>402</v>
      </c>
      <c r="E145" s="84" t="s">
        <v>61</v>
      </c>
      <c r="F145" s="85">
        <v>209.245</v>
      </c>
      <c r="G145" s="86">
        <v>168.74</v>
      </c>
      <c r="H145" s="87">
        <f>G145*F145</f>
        <v>35308.001300000004</v>
      </c>
      <c r="J145" s="85">
        <v>209.245</v>
      </c>
      <c r="K145" s="86">
        <f>J145*G145</f>
        <v>35308.001300000004</v>
      </c>
      <c r="L145" s="85">
        <v>0</v>
      </c>
      <c r="M145" s="86">
        <f>L145*G145</f>
        <v>0</v>
      </c>
      <c r="N145" s="85">
        <f>F145-J145</f>
        <v>0</v>
      </c>
      <c r="O145" s="86">
        <f>N145*G145</f>
        <v>0</v>
      </c>
      <c r="Q145" s="85">
        <v>0</v>
      </c>
      <c r="R145" s="86">
        <f>Q145*G145</f>
        <v>0</v>
      </c>
      <c r="S145" s="85">
        <f>J145+L145</f>
        <v>209.245</v>
      </c>
      <c r="T145" s="86">
        <f>S145*G145</f>
        <v>35308.001300000004</v>
      </c>
      <c r="U145" s="85">
        <f>F145-(Q145+S145)</f>
        <v>0</v>
      </c>
      <c r="V145" s="86">
        <f>U145*G145</f>
        <v>0</v>
      </c>
      <c r="X145" s="85"/>
      <c r="Y145" s="86">
        <f>X145*G145</f>
        <v>0</v>
      </c>
      <c r="Z145" s="85">
        <f>Q145+S145</f>
        <v>209.245</v>
      </c>
      <c r="AA145" s="86">
        <f>Z145*G145</f>
        <v>35308.001300000004</v>
      </c>
      <c r="AB145" s="85">
        <f>F145-(X145+Z145)</f>
        <v>0</v>
      </c>
      <c r="AC145" s="86">
        <f>AB145*G145</f>
        <v>0</v>
      </c>
    </row>
    <row r="146" spans="1:29" ht="12.75" customHeight="1" x14ac:dyDescent="0.25">
      <c r="A146" s="84">
        <v>2</v>
      </c>
      <c r="B146" s="84" t="s">
        <v>63</v>
      </c>
      <c r="C146" s="84" t="s">
        <v>43</v>
      </c>
      <c r="D146" s="84" t="s">
        <v>403</v>
      </c>
      <c r="E146" s="84" t="s">
        <v>64</v>
      </c>
      <c r="F146" s="85">
        <v>16.03</v>
      </c>
      <c r="G146" s="86">
        <v>126.55500000000001</v>
      </c>
      <c r="H146" s="87">
        <f>G146*F146</f>
        <v>2028.6766500000003</v>
      </c>
      <c r="J146" s="85">
        <v>16.03</v>
      </c>
      <c r="K146" s="86">
        <f>J146*G146</f>
        <v>2028.6766500000003</v>
      </c>
      <c r="L146" s="85">
        <v>0</v>
      </c>
      <c r="M146" s="86">
        <f>L146*G146</f>
        <v>0</v>
      </c>
      <c r="N146" s="85">
        <f>F146-J146</f>
        <v>0</v>
      </c>
      <c r="O146" s="86">
        <f>N146*G146</f>
        <v>0</v>
      </c>
      <c r="Q146" s="85">
        <v>0</v>
      </c>
      <c r="R146" s="86">
        <f>Q146*G146</f>
        <v>0</v>
      </c>
      <c r="S146" s="85">
        <f>J146+L146</f>
        <v>16.03</v>
      </c>
      <c r="T146" s="86">
        <f>S146*G146</f>
        <v>2028.6766500000003</v>
      </c>
      <c r="U146" s="85">
        <f>F146-(Q146+S146)</f>
        <v>0</v>
      </c>
      <c r="V146" s="86">
        <f>U146*G146</f>
        <v>0</v>
      </c>
      <c r="X146" s="85"/>
      <c r="Y146" s="86">
        <f>X146*G146</f>
        <v>0</v>
      </c>
      <c r="Z146" s="85">
        <f>Q146+S146</f>
        <v>16.03</v>
      </c>
      <c r="AA146" s="86">
        <f>Z146*G146</f>
        <v>2028.6766500000003</v>
      </c>
      <c r="AB146" s="85">
        <f>F146-(X146+Z146)</f>
        <v>0</v>
      </c>
      <c r="AC146" s="86">
        <f>AB146*G146</f>
        <v>0</v>
      </c>
    </row>
    <row r="147" spans="1:29" ht="12.75" customHeight="1" x14ac:dyDescent="0.25">
      <c r="A147" s="82"/>
      <c r="B147" s="82"/>
      <c r="C147" s="82" t="s">
        <v>23</v>
      </c>
      <c r="D147" s="82" t="s">
        <v>69</v>
      </c>
      <c r="E147" s="82"/>
      <c r="F147" s="82"/>
      <c r="G147" s="82"/>
      <c r="H147" s="88">
        <f>SUM(H148:H157)</f>
        <v>292572.44330079999</v>
      </c>
      <c r="J147" s="82"/>
      <c r="K147" s="88">
        <f>SUM(K148:K157)</f>
        <v>292572.44330079999</v>
      </c>
      <c r="L147" s="88"/>
      <c r="M147" s="88">
        <f>SUM(M148:M157)</f>
        <v>0</v>
      </c>
      <c r="N147" s="88"/>
      <c r="O147" s="88">
        <f>SUM(O148:O157)</f>
        <v>0</v>
      </c>
      <c r="Q147" s="82"/>
      <c r="R147" s="88">
        <f>SUM(R148:R157)</f>
        <v>0</v>
      </c>
      <c r="S147" s="88"/>
      <c r="T147" s="88">
        <f>SUM(T148:T157)</f>
        <v>292572.44330079999</v>
      </c>
      <c r="U147" s="88"/>
      <c r="V147" s="88">
        <f>SUM(V148:V157)</f>
        <v>0</v>
      </c>
      <c r="X147" s="82"/>
      <c r="Y147" s="88">
        <f>SUM(Y148:Y157)</f>
        <v>0</v>
      </c>
      <c r="Z147" s="88"/>
      <c r="AA147" s="88">
        <f>SUM(AA148:AA157)</f>
        <v>292572.44330079999</v>
      </c>
      <c r="AB147" s="88"/>
      <c r="AC147" s="88">
        <f>SUM(AC148:AC157)</f>
        <v>0</v>
      </c>
    </row>
    <row r="148" spans="1:29" ht="12.75" customHeight="1" x14ac:dyDescent="0.25">
      <c r="A148" s="84">
        <v>3</v>
      </c>
      <c r="B148" s="84" t="s">
        <v>77</v>
      </c>
      <c r="C148" s="84" t="s">
        <v>43</v>
      </c>
      <c r="D148" s="84" t="s">
        <v>78</v>
      </c>
      <c r="E148" s="84" t="s">
        <v>61</v>
      </c>
      <c r="F148" s="85">
        <v>1.796</v>
      </c>
      <c r="G148" s="86">
        <v>1495.65</v>
      </c>
      <c r="H148" s="87">
        <f t="shared" ref="H148:H157" si="120">G148*F148</f>
        <v>2686.1874000000003</v>
      </c>
      <c r="J148" s="85">
        <v>1.796</v>
      </c>
      <c r="K148" s="86">
        <f>J148*G148</f>
        <v>2686.1874000000003</v>
      </c>
      <c r="L148" s="85">
        <v>0</v>
      </c>
      <c r="M148" s="86">
        <f>L148*G148</f>
        <v>0</v>
      </c>
      <c r="N148" s="85">
        <f>F148-J148</f>
        <v>0</v>
      </c>
      <c r="O148" s="86">
        <f>N148*G148</f>
        <v>0</v>
      </c>
      <c r="Q148" s="85">
        <v>0</v>
      </c>
      <c r="R148" s="86">
        <f>Q148*G148</f>
        <v>0</v>
      </c>
      <c r="S148" s="85">
        <f>J148+L148</f>
        <v>1.796</v>
      </c>
      <c r="T148" s="86">
        <f>S148*G148</f>
        <v>2686.1874000000003</v>
      </c>
      <c r="U148" s="85">
        <f>F148-(Q148+S148)</f>
        <v>0</v>
      </c>
      <c r="V148" s="86">
        <f>U148*G148</f>
        <v>0</v>
      </c>
      <c r="X148" s="85"/>
      <c r="Y148" s="86">
        <f>X148*G148</f>
        <v>0</v>
      </c>
      <c r="Z148" s="85">
        <f>Q148+S148</f>
        <v>1.796</v>
      </c>
      <c r="AA148" s="86">
        <f>Z148*G148</f>
        <v>2686.1874000000003</v>
      </c>
      <c r="AB148" s="85">
        <f>F148-(X148+Z148)</f>
        <v>0</v>
      </c>
      <c r="AC148" s="86">
        <f>AB148*G148</f>
        <v>0</v>
      </c>
    </row>
    <row r="149" spans="1:29" ht="12.75" customHeight="1" x14ac:dyDescent="0.25">
      <c r="A149" s="84">
        <v>4</v>
      </c>
      <c r="B149" s="84" t="s">
        <v>80</v>
      </c>
      <c r="C149" s="84" t="s">
        <v>43</v>
      </c>
      <c r="D149" s="84" t="s">
        <v>81</v>
      </c>
      <c r="E149" s="84" t="s">
        <v>61</v>
      </c>
      <c r="F149" s="85">
        <v>4.7450000000000001</v>
      </c>
      <c r="G149" s="86">
        <v>172.57500000000002</v>
      </c>
      <c r="H149" s="87">
        <f t="shared" si="120"/>
        <v>818.86837500000013</v>
      </c>
      <c r="J149" s="85">
        <v>4.7450000000000001</v>
      </c>
      <c r="K149" s="86">
        <f>J149*G149</f>
        <v>818.86837500000013</v>
      </c>
      <c r="L149" s="85">
        <v>0</v>
      </c>
      <c r="M149" s="86">
        <f>L149*G149</f>
        <v>0</v>
      </c>
      <c r="N149" s="85">
        <f>F149-J149</f>
        <v>0</v>
      </c>
      <c r="O149" s="86">
        <f>N149*G149</f>
        <v>0</v>
      </c>
      <c r="Q149" s="85">
        <v>0</v>
      </c>
      <c r="R149" s="86">
        <f t="shared" ref="R149:R157" si="121">Q149*G149</f>
        <v>0</v>
      </c>
      <c r="S149" s="85">
        <f t="shared" ref="S149:S157" si="122">J149+L149</f>
        <v>4.7450000000000001</v>
      </c>
      <c r="T149" s="86">
        <f t="shared" ref="T149:T157" si="123">S149*G149</f>
        <v>818.86837500000013</v>
      </c>
      <c r="U149" s="85">
        <f t="shared" ref="U149:U157" si="124">F149-(Q149+S149)</f>
        <v>0</v>
      </c>
      <c r="V149" s="86">
        <f t="shared" ref="V149:V157" si="125">U149*G149</f>
        <v>0</v>
      </c>
      <c r="X149" s="85"/>
      <c r="Y149" s="86">
        <f t="shared" ref="Y149:Y157" si="126">X149*G149</f>
        <v>0</v>
      </c>
      <c r="Z149" s="85">
        <f t="shared" ref="Z149:Z157" si="127">Q149+S149</f>
        <v>4.7450000000000001</v>
      </c>
      <c r="AA149" s="86">
        <f t="shared" ref="AA149:AA157" si="128">Z149*G149</f>
        <v>818.86837500000013</v>
      </c>
      <c r="AB149" s="85">
        <f t="shared" ref="AB149:AB157" si="129">F149-(X149+Z149)</f>
        <v>0</v>
      </c>
      <c r="AC149" s="86">
        <f t="shared" ref="AC149:AC157" si="130">AB149*G149</f>
        <v>0</v>
      </c>
    </row>
    <row r="150" spans="1:29" ht="12.75" customHeight="1" x14ac:dyDescent="0.25">
      <c r="A150" s="84">
        <v>5</v>
      </c>
      <c r="B150" s="84" t="s">
        <v>404</v>
      </c>
      <c r="C150" s="84" t="s">
        <v>43</v>
      </c>
      <c r="D150" s="84" t="s">
        <v>405</v>
      </c>
      <c r="E150" s="84" t="s">
        <v>61</v>
      </c>
      <c r="F150" s="85">
        <v>1.7689999999999999</v>
      </c>
      <c r="G150" s="86">
        <v>698.73699999999997</v>
      </c>
      <c r="H150" s="87">
        <f t="shared" si="120"/>
        <v>1236.0657529999999</v>
      </c>
      <c r="J150" s="85">
        <v>1.7689999999999999</v>
      </c>
      <c r="K150" s="86">
        <f t="shared" ref="K150:K157" si="131">J150*G150</f>
        <v>1236.0657529999999</v>
      </c>
      <c r="L150" s="85">
        <v>0</v>
      </c>
      <c r="M150" s="86">
        <f t="shared" ref="M150:M157" si="132">L150*G150</f>
        <v>0</v>
      </c>
      <c r="N150" s="85">
        <f t="shared" ref="N150:N157" si="133">F150-J150</f>
        <v>0</v>
      </c>
      <c r="O150" s="86">
        <f t="shared" ref="O150:O157" si="134">N150*G150</f>
        <v>0</v>
      </c>
      <c r="Q150" s="85">
        <v>0</v>
      </c>
      <c r="R150" s="86">
        <f t="shared" si="121"/>
        <v>0</v>
      </c>
      <c r="S150" s="85">
        <f t="shared" si="122"/>
        <v>1.7689999999999999</v>
      </c>
      <c r="T150" s="86">
        <f t="shared" si="123"/>
        <v>1236.0657529999999</v>
      </c>
      <c r="U150" s="85">
        <f t="shared" si="124"/>
        <v>0</v>
      </c>
      <c r="V150" s="86">
        <f t="shared" si="125"/>
        <v>0</v>
      </c>
      <c r="X150" s="85"/>
      <c r="Y150" s="86">
        <f t="shared" si="126"/>
        <v>0</v>
      </c>
      <c r="Z150" s="85">
        <f t="shared" si="127"/>
        <v>1.7689999999999999</v>
      </c>
      <c r="AA150" s="86">
        <f t="shared" si="128"/>
        <v>1236.0657529999999</v>
      </c>
      <c r="AB150" s="85">
        <f t="shared" si="129"/>
        <v>0</v>
      </c>
      <c r="AC150" s="86">
        <f t="shared" si="130"/>
        <v>0</v>
      </c>
    </row>
    <row r="151" spans="1:29" ht="12.75" customHeight="1" x14ac:dyDescent="0.25">
      <c r="A151" s="84">
        <v>6</v>
      </c>
      <c r="B151" s="84" t="s">
        <v>87</v>
      </c>
      <c r="C151" s="84" t="s">
        <v>43</v>
      </c>
      <c r="D151" s="84" t="s">
        <v>88</v>
      </c>
      <c r="E151" s="84" t="s">
        <v>61</v>
      </c>
      <c r="F151" s="85">
        <v>1.4750000000000001</v>
      </c>
      <c r="G151" s="86">
        <v>874.38</v>
      </c>
      <c r="H151" s="87">
        <f t="shared" si="120"/>
        <v>1289.7105000000001</v>
      </c>
      <c r="J151" s="85">
        <v>1.4750000000000001</v>
      </c>
      <c r="K151" s="86">
        <f t="shared" si="131"/>
        <v>1289.7105000000001</v>
      </c>
      <c r="L151" s="85">
        <v>0</v>
      </c>
      <c r="M151" s="86">
        <f t="shared" si="132"/>
        <v>0</v>
      </c>
      <c r="N151" s="85">
        <f t="shared" si="133"/>
        <v>0</v>
      </c>
      <c r="O151" s="86">
        <f t="shared" si="134"/>
        <v>0</v>
      </c>
      <c r="Q151" s="85">
        <v>0</v>
      </c>
      <c r="R151" s="86">
        <f t="shared" si="121"/>
        <v>0</v>
      </c>
      <c r="S151" s="85">
        <f t="shared" si="122"/>
        <v>1.4750000000000001</v>
      </c>
      <c r="T151" s="86">
        <f t="shared" si="123"/>
        <v>1289.7105000000001</v>
      </c>
      <c r="U151" s="85">
        <f t="shared" si="124"/>
        <v>0</v>
      </c>
      <c r="V151" s="86">
        <f t="shared" si="125"/>
        <v>0</v>
      </c>
      <c r="X151" s="85"/>
      <c r="Y151" s="86">
        <f t="shared" si="126"/>
        <v>0</v>
      </c>
      <c r="Z151" s="85">
        <f t="shared" si="127"/>
        <v>1.4750000000000001</v>
      </c>
      <c r="AA151" s="86">
        <f t="shared" si="128"/>
        <v>1289.7105000000001</v>
      </c>
      <c r="AB151" s="85">
        <f t="shared" si="129"/>
        <v>0</v>
      </c>
      <c r="AC151" s="86">
        <f t="shared" si="130"/>
        <v>0</v>
      </c>
    </row>
    <row r="152" spans="1:29" ht="12.75" customHeight="1" x14ac:dyDescent="0.25">
      <c r="A152" s="84">
        <v>7</v>
      </c>
      <c r="B152" s="84" t="s">
        <v>467</v>
      </c>
      <c r="C152" s="84" t="s">
        <v>43</v>
      </c>
      <c r="D152" s="84" t="s">
        <v>468</v>
      </c>
      <c r="E152" s="84" t="s">
        <v>61</v>
      </c>
      <c r="F152" s="85">
        <v>28.513999999999999</v>
      </c>
      <c r="G152" s="86">
        <v>173.8022</v>
      </c>
      <c r="H152" s="87">
        <f t="shared" si="120"/>
        <v>4955.7959308</v>
      </c>
      <c r="J152" s="85">
        <v>28.513999999999999</v>
      </c>
      <c r="K152" s="86">
        <f t="shared" si="131"/>
        <v>4955.7959308</v>
      </c>
      <c r="L152" s="85">
        <v>0</v>
      </c>
      <c r="M152" s="86">
        <f t="shared" si="132"/>
        <v>0</v>
      </c>
      <c r="N152" s="85">
        <f t="shared" si="133"/>
        <v>0</v>
      </c>
      <c r="O152" s="86">
        <f t="shared" si="134"/>
        <v>0</v>
      </c>
      <c r="Q152" s="85">
        <v>0</v>
      </c>
      <c r="R152" s="86">
        <f t="shared" si="121"/>
        <v>0</v>
      </c>
      <c r="S152" s="85">
        <f t="shared" si="122"/>
        <v>28.513999999999999</v>
      </c>
      <c r="T152" s="86">
        <f t="shared" si="123"/>
        <v>4955.7959308</v>
      </c>
      <c r="U152" s="85">
        <f t="shared" si="124"/>
        <v>0</v>
      </c>
      <c r="V152" s="86">
        <f t="shared" si="125"/>
        <v>0</v>
      </c>
      <c r="X152" s="85"/>
      <c r="Y152" s="86">
        <f t="shared" si="126"/>
        <v>0</v>
      </c>
      <c r="Z152" s="85">
        <f t="shared" si="127"/>
        <v>28.513999999999999</v>
      </c>
      <c r="AA152" s="86">
        <f t="shared" si="128"/>
        <v>4955.7959308</v>
      </c>
      <c r="AB152" s="85">
        <f t="shared" si="129"/>
        <v>0</v>
      </c>
      <c r="AC152" s="86">
        <f t="shared" si="130"/>
        <v>0</v>
      </c>
    </row>
    <row r="153" spans="1:29" ht="12.75" customHeight="1" x14ac:dyDescent="0.25">
      <c r="A153" s="84">
        <v>8</v>
      </c>
      <c r="B153" s="84" t="s">
        <v>406</v>
      </c>
      <c r="C153" s="84" t="s">
        <v>43</v>
      </c>
      <c r="D153" s="84" t="s">
        <v>407</v>
      </c>
      <c r="E153" s="84" t="s">
        <v>61</v>
      </c>
      <c r="F153" s="85">
        <v>709.00599999999997</v>
      </c>
      <c r="G153" s="86">
        <v>210.0813</v>
      </c>
      <c r="H153" s="87">
        <f t="shared" si="120"/>
        <v>148948.90218780001</v>
      </c>
      <c r="J153" s="85">
        <v>709.00599999999997</v>
      </c>
      <c r="K153" s="86">
        <f t="shared" si="131"/>
        <v>148948.90218780001</v>
      </c>
      <c r="L153" s="85">
        <v>0</v>
      </c>
      <c r="M153" s="86">
        <f t="shared" si="132"/>
        <v>0</v>
      </c>
      <c r="N153" s="85">
        <f t="shared" si="133"/>
        <v>0</v>
      </c>
      <c r="O153" s="86">
        <f t="shared" si="134"/>
        <v>0</v>
      </c>
      <c r="Q153" s="85">
        <v>0</v>
      </c>
      <c r="R153" s="86">
        <f t="shared" si="121"/>
        <v>0</v>
      </c>
      <c r="S153" s="85">
        <f t="shared" si="122"/>
        <v>709.00599999999997</v>
      </c>
      <c r="T153" s="86">
        <f t="shared" si="123"/>
        <v>148948.90218780001</v>
      </c>
      <c r="U153" s="85">
        <f t="shared" si="124"/>
        <v>0</v>
      </c>
      <c r="V153" s="86">
        <f t="shared" si="125"/>
        <v>0</v>
      </c>
      <c r="X153" s="85"/>
      <c r="Y153" s="86">
        <f t="shared" si="126"/>
        <v>0</v>
      </c>
      <c r="Z153" s="85">
        <f t="shared" si="127"/>
        <v>709.00599999999997</v>
      </c>
      <c r="AA153" s="86">
        <f t="shared" si="128"/>
        <v>148948.90218780001</v>
      </c>
      <c r="AB153" s="85">
        <f t="shared" si="129"/>
        <v>0</v>
      </c>
      <c r="AC153" s="86">
        <f t="shared" si="130"/>
        <v>0</v>
      </c>
    </row>
    <row r="154" spans="1:29" ht="12.75" customHeight="1" x14ac:dyDescent="0.25">
      <c r="A154" s="84">
        <v>9</v>
      </c>
      <c r="B154" s="84" t="s">
        <v>105</v>
      </c>
      <c r="C154" s="84" t="s">
        <v>43</v>
      </c>
      <c r="D154" s="84" t="s">
        <v>106</v>
      </c>
      <c r="E154" s="84" t="s">
        <v>61</v>
      </c>
      <c r="F154" s="85">
        <v>209.245</v>
      </c>
      <c r="G154" s="86">
        <v>13.499200000000002</v>
      </c>
      <c r="H154" s="87">
        <f t="shared" si="120"/>
        <v>2824.6401040000005</v>
      </c>
      <c r="J154" s="85">
        <v>209.245</v>
      </c>
      <c r="K154" s="86">
        <f t="shared" si="131"/>
        <v>2824.6401040000005</v>
      </c>
      <c r="L154" s="85">
        <v>0</v>
      </c>
      <c r="M154" s="86">
        <f t="shared" si="132"/>
        <v>0</v>
      </c>
      <c r="N154" s="85">
        <f t="shared" si="133"/>
        <v>0</v>
      </c>
      <c r="O154" s="86">
        <f t="shared" si="134"/>
        <v>0</v>
      </c>
      <c r="Q154" s="85">
        <v>0</v>
      </c>
      <c r="R154" s="86">
        <f t="shared" si="121"/>
        <v>0</v>
      </c>
      <c r="S154" s="85">
        <f t="shared" si="122"/>
        <v>209.245</v>
      </c>
      <c r="T154" s="86">
        <f t="shared" si="123"/>
        <v>2824.6401040000005</v>
      </c>
      <c r="U154" s="85">
        <f t="shared" si="124"/>
        <v>0</v>
      </c>
      <c r="V154" s="86">
        <f t="shared" si="125"/>
        <v>0</v>
      </c>
      <c r="X154" s="85"/>
      <c r="Y154" s="86">
        <f t="shared" si="126"/>
        <v>0</v>
      </c>
      <c r="Z154" s="85">
        <f t="shared" si="127"/>
        <v>209.245</v>
      </c>
      <c r="AA154" s="86">
        <f t="shared" si="128"/>
        <v>2824.6401040000005</v>
      </c>
      <c r="AB154" s="85">
        <f t="shared" si="129"/>
        <v>0</v>
      </c>
      <c r="AC154" s="86">
        <f t="shared" si="130"/>
        <v>0</v>
      </c>
    </row>
    <row r="155" spans="1:29" ht="12.75" customHeight="1" x14ac:dyDescent="0.25">
      <c r="A155" s="84">
        <v>10</v>
      </c>
      <c r="B155" s="84" t="s">
        <v>408</v>
      </c>
      <c r="C155" s="84" t="s">
        <v>43</v>
      </c>
      <c r="D155" s="84" t="s">
        <v>409</v>
      </c>
      <c r="E155" s="84" t="s">
        <v>61</v>
      </c>
      <c r="F155" s="85">
        <v>528.27599999999995</v>
      </c>
      <c r="G155" s="86">
        <v>89.432199999999995</v>
      </c>
      <c r="H155" s="87">
        <f t="shared" si="120"/>
        <v>47244.884887199994</v>
      </c>
      <c r="J155" s="85">
        <v>528.27599999999995</v>
      </c>
      <c r="K155" s="86">
        <f t="shared" si="131"/>
        <v>47244.884887199994</v>
      </c>
      <c r="L155" s="85">
        <v>0</v>
      </c>
      <c r="M155" s="86">
        <f t="shared" si="132"/>
        <v>0</v>
      </c>
      <c r="N155" s="85">
        <f t="shared" si="133"/>
        <v>0</v>
      </c>
      <c r="O155" s="86">
        <f t="shared" si="134"/>
        <v>0</v>
      </c>
      <c r="Q155" s="85">
        <v>0</v>
      </c>
      <c r="R155" s="86">
        <f t="shared" si="121"/>
        <v>0</v>
      </c>
      <c r="S155" s="85">
        <f t="shared" si="122"/>
        <v>528.27599999999995</v>
      </c>
      <c r="T155" s="86">
        <f t="shared" si="123"/>
        <v>47244.884887199994</v>
      </c>
      <c r="U155" s="85">
        <f t="shared" si="124"/>
        <v>0</v>
      </c>
      <c r="V155" s="86">
        <f t="shared" si="125"/>
        <v>0</v>
      </c>
      <c r="X155" s="85"/>
      <c r="Y155" s="86">
        <f t="shared" si="126"/>
        <v>0</v>
      </c>
      <c r="Z155" s="85">
        <f t="shared" si="127"/>
        <v>528.27599999999995</v>
      </c>
      <c r="AA155" s="86">
        <f t="shared" si="128"/>
        <v>47244.884887199994</v>
      </c>
      <c r="AB155" s="85">
        <f t="shared" si="129"/>
        <v>0</v>
      </c>
      <c r="AC155" s="86">
        <f t="shared" si="130"/>
        <v>0</v>
      </c>
    </row>
    <row r="156" spans="1:29" ht="12.75" customHeight="1" x14ac:dyDescent="0.25">
      <c r="A156" s="84">
        <v>11</v>
      </c>
      <c r="B156" s="84" t="s">
        <v>410</v>
      </c>
      <c r="C156" s="84" t="s">
        <v>43</v>
      </c>
      <c r="D156" s="84" t="s">
        <v>411</v>
      </c>
      <c r="E156" s="84" t="s">
        <v>61</v>
      </c>
      <c r="F156" s="85">
        <v>133.62700000000001</v>
      </c>
      <c r="G156" s="86">
        <v>615.90100000000007</v>
      </c>
      <c r="H156" s="87">
        <f t="shared" si="120"/>
        <v>82301.002927000009</v>
      </c>
      <c r="J156" s="85">
        <v>133.62700000000001</v>
      </c>
      <c r="K156" s="86">
        <f t="shared" si="131"/>
        <v>82301.002927000009</v>
      </c>
      <c r="L156" s="85">
        <v>0</v>
      </c>
      <c r="M156" s="86">
        <f t="shared" si="132"/>
        <v>0</v>
      </c>
      <c r="N156" s="85">
        <f t="shared" si="133"/>
        <v>0</v>
      </c>
      <c r="O156" s="86">
        <f t="shared" si="134"/>
        <v>0</v>
      </c>
      <c r="Q156" s="85">
        <v>0</v>
      </c>
      <c r="R156" s="86">
        <f t="shared" si="121"/>
        <v>0</v>
      </c>
      <c r="S156" s="85">
        <f t="shared" si="122"/>
        <v>133.62700000000001</v>
      </c>
      <c r="T156" s="86">
        <f t="shared" si="123"/>
        <v>82301.002927000009</v>
      </c>
      <c r="U156" s="85">
        <f t="shared" si="124"/>
        <v>0</v>
      </c>
      <c r="V156" s="86">
        <f t="shared" si="125"/>
        <v>0</v>
      </c>
      <c r="X156" s="85"/>
      <c r="Y156" s="86">
        <f t="shared" si="126"/>
        <v>0</v>
      </c>
      <c r="Z156" s="85">
        <f t="shared" si="127"/>
        <v>133.62700000000001</v>
      </c>
      <c r="AA156" s="86">
        <f t="shared" si="128"/>
        <v>82301.002927000009</v>
      </c>
      <c r="AB156" s="85">
        <f t="shared" si="129"/>
        <v>0</v>
      </c>
      <c r="AC156" s="86">
        <f t="shared" si="130"/>
        <v>0</v>
      </c>
    </row>
    <row r="157" spans="1:29" ht="12.75" customHeight="1" x14ac:dyDescent="0.25">
      <c r="A157" s="84">
        <v>12</v>
      </c>
      <c r="B157" s="84" t="s">
        <v>114</v>
      </c>
      <c r="C157" s="84" t="s">
        <v>43</v>
      </c>
      <c r="D157" s="84" t="s">
        <v>115</v>
      </c>
      <c r="E157" s="84" t="s">
        <v>72</v>
      </c>
      <c r="F157" s="85">
        <v>26.716000000000001</v>
      </c>
      <c r="G157" s="86">
        <v>9.9710000000000001</v>
      </c>
      <c r="H157" s="87">
        <f t="shared" si="120"/>
        <v>266.38523600000002</v>
      </c>
      <c r="J157" s="85">
        <v>26.716000000000001</v>
      </c>
      <c r="K157" s="86">
        <f t="shared" si="131"/>
        <v>266.38523600000002</v>
      </c>
      <c r="L157" s="85">
        <v>0</v>
      </c>
      <c r="M157" s="86">
        <f t="shared" si="132"/>
        <v>0</v>
      </c>
      <c r="N157" s="85">
        <f t="shared" si="133"/>
        <v>0</v>
      </c>
      <c r="O157" s="86">
        <f t="shared" si="134"/>
        <v>0</v>
      </c>
      <c r="Q157" s="85">
        <v>0</v>
      </c>
      <c r="R157" s="86">
        <f t="shared" si="121"/>
        <v>0</v>
      </c>
      <c r="S157" s="85">
        <f t="shared" si="122"/>
        <v>26.716000000000001</v>
      </c>
      <c r="T157" s="86">
        <f t="shared" si="123"/>
        <v>266.38523600000002</v>
      </c>
      <c r="U157" s="85">
        <f t="shared" si="124"/>
        <v>0</v>
      </c>
      <c r="V157" s="86">
        <f t="shared" si="125"/>
        <v>0</v>
      </c>
      <c r="X157" s="85"/>
      <c r="Y157" s="86">
        <f t="shared" si="126"/>
        <v>0</v>
      </c>
      <c r="Z157" s="85">
        <f t="shared" si="127"/>
        <v>26.716000000000001</v>
      </c>
      <c r="AA157" s="86">
        <f t="shared" si="128"/>
        <v>266.38523600000002</v>
      </c>
      <c r="AB157" s="85">
        <f t="shared" si="129"/>
        <v>0</v>
      </c>
      <c r="AC157" s="86">
        <f t="shared" si="130"/>
        <v>0</v>
      </c>
    </row>
    <row r="158" spans="1:29" ht="12.75" customHeight="1" x14ac:dyDescent="0.25">
      <c r="A158" s="82"/>
      <c r="B158" s="82"/>
      <c r="C158" s="82" t="s">
        <v>33</v>
      </c>
      <c r="D158" s="82" t="s">
        <v>123</v>
      </c>
      <c r="E158" s="82"/>
      <c r="F158" s="82"/>
      <c r="G158" s="82"/>
      <c r="H158" s="88">
        <f>SUM(H159)</f>
        <v>1173.0956665999997</v>
      </c>
      <c r="J158" s="82"/>
      <c r="K158" s="88">
        <f>SUM(K159)</f>
        <v>1173.0956665999997</v>
      </c>
      <c r="L158" s="88"/>
      <c r="M158" s="88">
        <f>SUM(M159)</f>
        <v>0</v>
      </c>
      <c r="N158" s="88"/>
      <c r="O158" s="88">
        <f>SUM(O159)</f>
        <v>0</v>
      </c>
      <c r="Q158" s="82"/>
      <c r="R158" s="88">
        <f>SUM(R159)</f>
        <v>0</v>
      </c>
      <c r="S158" s="88"/>
      <c r="T158" s="88">
        <f>SUM(T159)</f>
        <v>1173.0956665999997</v>
      </c>
      <c r="U158" s="88"/>
      <c r="V158" s="88">
        <f>SUM(V159)</f>
        <v>0</v>
      </c>
      <c r="X158" s="82"/>
      <c r="Y158" s="88">
        <f>SUM(Y159)</f>
        <v>0</v>
      </c>
      <c r="Z158" s="88"/>
      <c r="AA158" s="88">
        <f>SUM(AA159)</f>
        <v>1173.0956665999997</v>
      </c>
      <c r="AB158" s="88"/>
      <c r="AC158" s="88">
        <f>SUM(AC159)</f>
        <v>0</v>
      </c>
    </row>
    <row r="159" spans="1:29" ht="12.75" customHeight="1" x14ac:dyDescent="0.25">
      <c r="A159" s="84">
        <v>13</v>
      </c>
      <c r="B159" s="84" t="s">
        <v>469</v>
      </c>
      <c r="C159" s="84" t="s">
        <v>43</v>
      </c>
      <c r="D159" s="84" t="s">
        <v>470</v>
      </c>
      <c r="E159" s="84" t="s">
        <v>61</v>
      </c>
      <c r="F159" s="85">
        <v>2.0659999999999998</v>
      </c>
      <c r="G159" s="86">
        <v>567.81009999999992</v>
      </c>
      <c r="H159" s="87">
        <f>G159*F159</f>
        <v>1173.0956665999997</v>
      </c>
      <c r="J159" s="85">
        <v>2.0659999999999998</v>
      </c>
      <c r="K159" s="86">
        <f>J159*G159</f>
        <v>1173.0956665999997</v>
      </c>
      <c r="L159" s="85">
        <v>0</v>
      </c>
      <c r="M159" s="86">
        <f>L159*G159</f>
        <v>0</v>
      </c>
      <c r="N159" s="85">
        <f>F159-J159</f>
        <v>0</v>
      </c>
      <c r="O159" s="86">
        <f>N159*G159</f>
        <v>0</v>
      </c>
      <c r="Q159" s="85">
        <v>0</v>
      </c>
      <c r="R159" s="86">
        <f>Q159*G159</f>
        <v>0</v>
      </c>
      <c r="S159" s="85">
        <f>J159+L159</f>
        <v>2.0659999999999998</v>
      </c>
      <c r="T159" s="86">
        <f>S159*G159</f>
        <v>1173.0956665999997</v>
      </c>
      <c r="U159" s="85">
        <f>F159-(Q159+S159)</f>
        <v>0</v>
      </c>
      <c r="V159" s="86">
        <f>U159*G159</f>
        <v>0</v>
      </c>
      <c r="X159" s="85"/>
      <c r="Y159" s="86">
        <f>X159*G159</f>
        <v>0</v>
      </c>
      <c r="Z159" s="85">
        <f>Q159+S159</f>
        <v>2.0659999999999998</v>
      </c>
      <c r="AA159" s="86">
        <f>Z159*G159</f>
        <v>1173.0956665999997</v>
      </c>
      <c r="AB159" s="85">
        <f>F159-(X159+Z159)</f>
        <v>0</v>
      </c>
      <c r="AC159" s="86">
        <f>AB159*G159</f>
        <v>0</v>
      </c>
    </row>
    <row r="160" spans="1:29" ht="12.75" customHeight="1" x14ac:dyDescent="0.25">
      <c r="A160" s="82"/>
      <c r="B160" s="82"/>
      <c r="C160" s="82" t="s">
        <v>34</v>
      </c>
      <c r="D160" s="82" t="s">
        <v>471</v>
      </c>
      <c r="E160" s="82"/>
      <c r="F160" s="82"/>
      <c r="G160" s="82"/>
      <c r="H160" s="88">
        <f>SUM(H161)</f>
        <v>0</v>
      </c>
      <c r="J160" s="82"/>
      <c r="K160" s="88">
        <f>SUM(K161)</f>
        <v>0</v>
      </c>
      <c r="L160" s="88"/>
      <c r="M160" s="88">
        <f>SUM(M161)</f>
        <v>0</v>
      </c>
      <c r="N160" s="88"/>
      <c r="O160" s="88">
        <f>SUM(O161)</f>
        <v>0</v>
      </c>
      <c r="Q160" s="82"/>
      <c r="R160" s="88">
        <f>SUM(R161)</f>
        <v>0</v>
      </c>
      <c r="S160" s="88"/>
      <c r="T160" s="88">
        <f>SUM(T161)</f>
        <v>0</v>
      </c>
      <c r="U160" s="88"/>
      <c r="V160" s="88">
        <f>SUM(V161)</f>
        <v>0</v>
      </c>
      <c r="X160" s="82"/>
      <c r="Y160" s="88">
        <f>SUM(Y161)</f>
        <v>0</v>
      </c>
      <c r="Z160" s="88"/>
      <c r="AA160" s="88">
        <f>SUM(AA161)</f>
        <v>0</v>
      </c>
      <c r="AB160" s="88"/>
      <c r="AC160" s="88">
        <f>SUM(AC161)</f>
        <v>0</v>
      </c>
    </row>
    <row r="161" spans="1:29" ht="12.75" customHeight="1" x14ac:dyDescent="0.25">
      <c r="A161" s="84">
        <v>14</v>
      </c>
      <c r="B161" s="84" t="s">
        <v>472</v>
      </c>
      <c r="C161" s="84" t="s">
        <v>43</v>
      </c>
      <c r="D161" s="84" t="s">
        <v>473</v>
      </c>
      <c r="E161" s="84" t="s">
        <v>45</v>
      </c>
      <c r="F161" s="85">
        <v>0</v>
      </c>
      <c r="G161" s="86">
        <v>184080</v>
      </c>
      <c r="H161" s="87">
        <f>G161*F161</f>
        <v>0</v>
      </c>
      <c r="J161" s="85">
        <v>0</v>
      </c>
      <c r="K161" s="86">
        <f>J161*G161</f>
        <v>0</v>
      </c>
      <c r="L161" s="85">
        <v>0</v>
      </c>
      <c r="M161" s="86">
        <f>L161*G161</f>
        <v>0</v>
      </c>
      <c r="N161" s="85">
        <f>F161-J161</f>
        <v>0</v>
      </c>
      <c r="O161" s="86">
        <f>N161*G161</f>
        <v>0</v>
      </c>
      <c r="Q161" s="85">
        <v>0</v>
      </c>
      <c r="R161" s="86">
        <f>Q161*G161</f>
        <v>0</v>
      </c>
      <c r="S161" s="85">
        <f>J161+L161</f>
        <v>0</v>
      </c>
      <c r="T161" s="86">
        <f>S161*G161</f>
        <v>0</v>
      </c>
      <c r="U161" s="85">
        <f>F161-(Q161+S161)</f>
        <v>0</v>
      </c>
      <c r="V161" s="86">
        <f>U161*G161</f>
        <v>0</v>
      </c>
      <c r="X161" s="85"/>
      <c r="Y161" s="86">
        <f>X161*G161</f>
        <v>0</v>
      </c>
      <c r="Z161" s="85">
        <f>Q161+S161</f>
        <v>0</v>
      </c>
      <c r="AA161" s="86">
        <f>Z161*G161</f>
        <v>0</v>
      </c>
      <c r="AB161" s="85">
        <f>F161-(X161+Z161)</f>
        <v>0</v>
      </c>
      <c r="AC161" s="86">
        <f>AB161*G161</f>
        <v>0</v>
      </c>
    </row>
    <row r="162" spans="1:29" ht="12.75" customHeight="1" x14ac:dyDescent="0.25">
      <c r="A162" s="82"/>
      <c r="B162" s="82"/>
      <c r="C162" s="82" t="s">
        <v>35</v>
      </c>
      <c r="D162" s="82" t="s">
        <v>412</v>
      </c>
      <c r="E162" s="82"/>
      <c r="F162" s="82"/>
      <c r="G162" s="82"/>
      <c r="H162" s="88">
        <f>SUM(H163:H165)</f>
        <v>16944.668312000002</v>
      </c>
      <c r="J162" s="82"/>
      <c r="K162" s="88">
        <f>SUM(K163:K165)</f>
        <v>16944.668312000002</v>
      </c>
      <c r="L162" s="88"/>
      <c r="M162" s="88">
        <f>SUM(M163:M165)</f>
        <v>0</v>
      </c>
      <c r="N162" s="88"/>
      <c r="O162" s="88">
        <f>SUM(O163:O165)</f>
        <v>0</v>
      </c>
      <c r="Q162" s="82"/>
      <c r="R162" s="88">
        <f>SUM(R163:R165)</f>
        <v>0</v>
      </c>
      <c r="S162" s="88"/>
      <c r="T162" s="88">
        <f>SUM(T163:T165)</f>
        <v>16944.668312000002</v>
      </c>
      <c r="U162" s="88"/>
      <c r="V162" s="88">
        <f>SUM(V163:V165)</f>
        <v>0</v>
      </c>
      <c r="X162" s="82"/>
      <c r="Y162" s="88">
        <f>SUM(Y163:Y165)</f>
        <v>0</v>
      </c>
      <c r="Z162" s="88"/>
      <c r="AA162" s="88">
        <f>SUM(AA163:AA165)</f>
        <v>16944.668312000002</v>
      </c>
      <c r="AB162" s="88"/>
      <c r="AC162" s="88">
        <f>SUM(AC163:AC165)</f>
        <v>0</v>
      </c>
    </row>
    <row r="163" spans="1:29" ht="12.75" customHeight="1" x14ac:dyDescent="0.25">
      <c r="A163" s="84">
        <v>15</v>
      </c>
      <c r="B163" s="84" t="s">
        <v>413</v>
      </c>
      <c r="C163" s="84" t="s">
        <v>43</v>
      </c>
      <c r="D163" s="84" t="s">
        <v>474</v>
      </c>
      <c r="E163" s="84" t="s">
        <v>61</v>
      </c>
      <c r="F163" s="85">
        <v>0</v>
      </c>
      <c r="G163" s="86">
        <v>2185.183</v>
      </c>
      <c r="H163" s="87">
        <f>G163*F163</f>
        <v>0</v>
      </c>
      <c r="J163" s="85">
        <v>0</v>
      </c>
      <c r="K163" s="86">
        <f>J163*G163</f>
        <v>0</v>
      </c>
      <c r="L163" s="85">
        <v>0</v>
      </c>
      <c r="M163" s="86">
        <f>L163*G163</f>
        <v>0</v>
      </c>
      <c r="N163" s="85">
        <f>F163-J163</f>
        <v>0</v>
      </c>
      <c r="O163" s="86">
        <f>N163*G163</f>
        <v>0</v>
      </c>
      <c r="Q163" s="85">
        <v>0</v>
      </c>
      <c r="R163" s="86">
        <f>Q163*G163</f>
        <v>0</v>
      </c>
      <c r="S163" s="85">
        <f>J163+L163</f>
        <v>0</v>
      </c>
      <c r="T163" s="86">
        <f>S163*G163</f>
        <v>0</v>
      </c>
      <c r="U163" s="85">
        <f>F163-(Q163+S163)</f>
        <v>0</v>
      </c>
      <c r="V163" s="86">
        <f>U163*G163</f>
        <v>0</v>
      </c>
      <c r="X163" s="85"/>
      <c r="Y163" s="86">
        <f>X163*G163</f>
        <v>0</v>
      </c>
      <c r="Z163" s="85">
        <f>Q163+S163</f>
        <v>0</v>
      </c>
      <c r="AA163" s="86">
        <f>Z163*G163</f>
        <v>0</v>
      </c>
      <c r="AB163" s="85">
        <f>F163-(X163+Z163)</f>
        <v>0</v>
      </c>
      <c r="AC163" s="86">
        <f>AB163*G163</f>
        <v>0</v>
      </c>
    </row>
    <row r="164" spans="1:29" ht="12.75" customHeight="1" x14ac:dyDescent="0.25">
      <c r="A164" s="84">
        <v>16</v>
      </c>
      <c r="B164" s="84" t="s">
        <v>475</v>
      </c>
      <c r="C164" s="84" t="s">
        <v>43</v>
      </c>
      <c r="D164" s="84" t="s">
        <v>414</v>
      </c>
      <c r="E164" s="84" t="s">
        <v>61</v>
      </c>
      <c r="F164" s="85">
        <v>0</v>
      </c>
      <c r="G164" s="86">
        <v>2185.183</v>
      </c>
      <c r="H164" s="87">
        <f>G164*F164</f>
        <v>0</v>
      </c>
      <c r="J164" s="85">
        <v>0</v>
      </c>
      <c r="K164" s="86">
        <f>J164*G164</f>
        <v>0</v>
      </c>
      <c r="L164" s="85">
        <v>0</v>
      </c>
      <c r="M164" s="86">
        <f>L164*G164</f>
        <v>0</v>
      </c>
      <c r="N164" s="85">
        <f>F164-J164</f>
        <v>0</v>
      </c>
      <c r="O164" s="86">
        <f>N164*G164</f>
        <v>0</v>
      </c>
      <c r="Q164" s="85">
        <v>0</v>
      </c>
      <c r="R164" s="86">
        <f>Q164*G164</f>
        <v>0</v>
      </c>
      <c r="S164" s="85">
        <f>J164+L164</f>
        <v>0</v>
      </c>
      <c r="T164" s="86">
        <f>S164*G164</f>
        <v>0</v>
      </c>
      <c r="U164" s="85">
        <f>F164-(Q164+S164)</f>
        <v>0</v>
      </c>
      <c r="V164" s="86">
        <f>U164*G164</f>
        <v>0</v>
      </c>
      <c r="X164" s="85"/>
      <c r="Y164" s="86">
        <f t="shared" ref="Y164:Y165" si="135">X164*G164</f>
        <v>0</v>
      </c>
      <c r="Z164" s="85">
        <f t="shared" ref="Z164:Z165" si="136">Q164+S164</f>
        <v>0</v>
      </c>
      <c r="AA164" s="86">
        <f t="shared" ref="AA164:AA165" si="137">Z164*G164</f>
        <v>0</v>
      </c>
      <c r="AB164" s="85">
        <f t="shared" ref="AB164:AB165" si="138">F164-(X164+Z164)</f>
        <v>0</v>
      </c>
      <c r="AC164" s="86">
        <f t="shared" ref="AC164:AC165" si="139">AB164*G164</f>
        <v>0</v>
      </c>
    </row>
    <row r="165" spans="1:29" ht="12.75" customHeight="1" x14ac:dyDescent="0.25">
      <c r="A165" s="84">
        <v>17</v>
      </c>
      <c r="B165" s="84" t="s">
        <v>415</v>
      </c>
      <c r="C165" s="84" t="s">
        <v>43</v>
      </c>
      <c r="D165" s="84" t="s">
        <v>416</v>
      </c>
      <c r="E165" s="84" t="s">
        <v>61</v>
      </c>
      <c r="F165" s="85">
        <v>27.512</v>
      </c>
      <c r="G165" s="86">
        <v>615.90100000000007</v>
      </c>
      <c r="H165" s="87">
        <f>G165*F165</f>
        <v>16944.668312000002</v>
      </c>
      <c r="J165" s="85">
        <v>27.512</v>
      </c>
      <c r="K165" s="86">
        <f>J165*G165</f>
        <v>16944.668312000002</v>
      </c>
      <c r="L165" s="85">
        <v>0</v>
      </c>
      <c r="M165" s="86">
        <f>L165*G165</f>
        <v>0</v>
      </c>
      <c r="N165" s="85">
        <f>F165-J165</f>
        <v>0</v>
      </c>
      <c r="O165" s="86">
        <f>N165*G165</f>
        <v>0</v>
      </c>
      <c r="Q165" s="85">
        <v>0</v>
      </c>
      <c r="R165" s="86">
        <f>Q165*G165</f>
        <v>0</v>
      </c>
      <c r="S165" s="85">
        <f>J165+L165</f>
        <v>27.512</v>
      </c>
      <c r="T165" s="86">
        <f>S165*G165</f>
        <v>16944.668312000002</v>
      </c>
      <c r="U165" s="85">
        <f>F165-(Q165+S165)</f>
        <v>0</v>
      </c>
      <c r="V165" s="86">
        <f>U165*G165</f>
        <v>0</v>
      </c>
      <c r="X165" s="85"/>
      <c r="Y165" s="86">
        <f t="shared" si="135"/>
        <v>0</v>
      </c>
      <c r="Z165" s="85">
        <f t="shared" si="136"/>
        <v>27.512</v>
      </c>
      <c r="AA165" s="86">
        <f t="shared" si="137"/>
        <v>16944.668312000002</v>
      </c>
      <c r="AB165" s="85">
        <f t="shared" si="138"/>
        <v>0</v>
      </c>
      <c r="AC165" s="86">
        <f t="shared" si="139"/>
        <v>0</v>
      </c>
    </row>
    <row r="166" spans="1:29" ht="12.75" customHeight="1" x14ac:dyDescent="0.25">
      <c r="A166" s="82"/>
      <c r="B166" s="82"/>
      <c r="C166" s="82" t="s">
        <v>36</v>
      </c>
      <c r="D166" s="82" t="s">
        <v>127</v>
      </c>
      <c r="E166" s="82"/>
      <c r="F166" s="82"/>
      <c r="G166" s="82"/>
      <c r="H166" s="88">
        <f>SUM(H167:H174)</f>
        <v>16048.97645</v>
      </c>
      <c r="J166" s="82"/>
      <c r="K166" s="88">
        <f>SUM(K167:K174)</f>
        <v>16048.97645</v>
      </c>
      <c r="L166" s="88"/>
      <c r="M166" s="88">
        <f>SUM(M167:M174)</f>
        <v>0</v>
      </c>
      <c r="N166" s="88"/>
      <c r="O166" s="88">
        <f>SUM(O167:O174)</f>
        <v>0</v>
      </c>
      <c r="Q166" s="82"/>
      <c r="R166" s="88">
        <f>SUM(R167:R174)</f>
        <v>0</v>
      </c>
      <c r="S166" s="88"/>
      <c r="T166" s="88">
        <f>SUM(T167:T174)</f>
        <v>16048.97645</v>
      </c>
      <c r="U166" s="88"/>
      <c r="V166" s="88">
        <f>SUM(V167:V174)</f>
        <v>0</v>
      </c>
      <c r="X166" s="82"/>
      <c r="Y166" s="88">
        <f>SUM(Y167:Y174)</f>
        <v>0</v>
      </c>
      <c r="Z166" s="88"/>
      <c r="AA166" s="88">
        <f>SUM(AA167:AA174)</f>
        <v>16048.97645</v>
      </c>
      <c r="AB166" s="88"/>
      <c r="AC166" s="88">
        <f>SUM(AC167:AC174)</f>
        <v>0</v>
      </c>
    </row>
    <row r="167" spans="1:29" ht="12.75" customHeight="1" x14ac:dyDescent="0.25">
      <c r="A167" s="84">
        <v>18</v>
      </c>
      <c r="B167" s="84" t="s">
        <v>128</v>
      </c>
      <c r="C167" s="84" t="s">
        <v>43</v>
      </c>
      <c r="D167" s="84" t="s">
        <v>129</v>
      </c>
      <c r="E167" s="84" t="s">
        <v>61</v>
      </c>
      <c r="F167" s="85">
        <v>1.345</v>
      </c>
      <c r="G167" s="86">
        <v>1334.58</v>
      </c>
      <c r="H167" s="87">
        <f t="shared" ref="H167:H174" si="140">G167*F167</f>
        <v>1795.0101</v>
      </c>
      <c r="J167" s="85">
        <v>1.345</v>
      </c>
      <c r="K167" s="86">
        <f>J167*G167</f>
        <v>1795.0101</v>
      </c>
      <c r="L167" s="85">
        <v>0</v>
      </c>
      <c r="M167" s="86">
        <f>L167*G167</f>
        <v>0</v>
      </c>
      <c r="N167" s="85">
        <f>F167-J167</f>
        <v>0</v>
      </c>
      <c r="O167" s="86">
        <f>N167*G167</f>
        <v>0</v>
      </c>
      <c r="Q167" s="85">
        <v>0</v>
      </c>
      <c r="R167" s="86">
        <f>Q167*G167</f>
        <v>0</v>
      </c>
      <c r="S167" s="85">
        <f>J167+L167</f>
        <v>1.345</v>
      </c>
      <c r="T167" s="86">
        <f>S167*G167</f>
        <v>1795.0101</v>
      </c>
      <c r="U167" s="85">
        <f>F167-(Q167+S167)</f>
        <v>0</v>
      </c>
      <c r="V167" s="86">
        <f>U167*G167</f>
        <v>0</v>
      </c>
      <c r="X167" s="85"/>
      <c r="Y167" s="86">
        <f>X167*G167</f>
        <v>0</v>
      </c>
      <c r="Z167" s="85">
        <f>Q167+S167</f>
        <v>1.345</v>
      </c>
      <c r="AA167" s="86">
        <f>Z167*G167</f>
        <v>1795.0101</v>
      </c>
      <c r="AB167" s="85">
        <f>F167-(X167+Z167)</f>
        <v>0</v>
      </c>
      <c r="AC167" s="86">
        <f>AB167*G167</f>
        <v>0</v>
      </c>
    </row>
    <row r="168" spans="1:29" ht="12.75" customHeight="1" x14ac:dyDescent="0.25">
      <c r="A168" s="84">
        <v>19</v>
      </c>
      <c r="B168" s="84" t="s">
        <v>131</v>
      </c>
      <c r="C168" s="84" t="s">
        <v>43</v>
      </c>
      <c r="D168" s="84" t="s">
        <v>132</v>
      </c>
      <c r="E168" s="84" t="s">
        <v>61</v>
      </c>
      <c r="F168" s="85">
        <v>3.605</v>
      </c>
      <c r="G168" s="86">
        <v>528.46299999999997</v>
      </c>
      <c r="H168" s="87">
        <f t="shared" si="140"/>
        <v>1905.109115</v>
      </c>
      <c r="J168" s="85">
        <v>3.605</v>
      </c>
      <c r="K168" s="86">
        <f>J168*G168</f>
        <v>1905.109115</v>
      </c>
      <c r="L168" s="85">
        <v>0</v>
      </c>
      <c r="M168" s="86">
        <f>L168*G168</f>
        <v>0</v>
      </c>
      <c r="N168" s="85">
        <f>F168-J168</f>
        <v>0</v>
      </c>
      <c r="O168" s="86">
        <f>N168*G168</f>
        <v>0</v>
      </c>
      <c r="Q168" s="85">
        <v>0</v>
      </c>
      <c r="R168" s="86">
        <f t="shared" ref="R168:R174" si="141">Q168*G168</f>
        <v>0</v>
      </c>
      <c r="S168" s="85">
        <f t="shared" ref="S168:S174" si="142">J168+L168</f>
        <v>3.605</v>
      </c>
      <c r="T168" s="86">
        <f t="shared" ref="T168:T174" si="143">S168*G168</f>
        <v>1905.109115</v>
      </c>
      <c r="U168" s="85">
        <f t="shared" ref="U168:U174" si="144">F168-(Q168+S168)</f>
        <v>0</v>
      </c>
      <c r="V168" s="86">
        <f t="shared" ref="V168:V174" si="145">U168*G168</f>
        <v>0</v>
      </c>
      <c r="X168" s="85"/>
      <c r="Y168" s="86">
        <f t="shared" ref="Y168:Y174" si="146">X168*G168</f>
        <v>0</v>
      </c>
      <c r="Z168" s="85">
        <f t="shared" ref="Z168:Z174" si="147">Q168+S168</f>
        <v>3.605</v>
      </c>
      <c r="AA168" s="86">
        <f t="shared" ref="AA168:AA174" si="148">Z168*G168</f>
        <v>1905.109115</v>
      </c>
      <c r="AB168" s="85">
        <f t="shared" ref="AB168:AB174" si="149">F168-(X168+Z168)</f>
        <v>0</v>
      </c>
      <c r="AC168" s="86">
        <f t="shared" ref="AC168:AC174" si="150">AB168*G168</f>
        <v>0</v>
      </c>
    </row>
    <row r="169" spans="1:29" ht="12.75" customHeight="1" x14ac:dyDescent="0.25">
      <c r="A169" s="84">
        <v>20</v>
      </c>
      <c r="B169" s="84" t="s">
        <v>134</v>
      </c>
      <c r="C169" s="84" t="s">
        <v>43</v>
      </c>
      <c r="D169" s="84" t="s">
        <v>135</v>
      </c>
      <c r="E169" s="84" t="s">
        <v>72</v>
      </c>
      <c r="F169" s="85">
        <v>11.205</v>
      </c>
      <c r="G169" s="86">
        <v>9.2040000000000006</v>
      </c>
      <c r="H169" s="87">
        <f t="shared" si="140"/>
        <v>103.13082000000001</v>
      </c>
      <c r="J169" s="85">
        <v>11.205</v>
      </c>
      <c r="K169" s="86">
        <f t="shared" ref="K169:K174" si="151">J169*G169</f>
        <v>103.13082000000001</v>
      </c>
      <c r="L169" s="85">
        <v>0</v>
      </c>
      <c r="M169" s="86">
        <f t="shared" ref="M169:M174" si="152">L169*G169</f>
        <v>0</v>
      </c>
      <c r="N169" s="85">
        <f t="shared" ref="N169:N174" si="153">F169-J169</f>
        <v>0</v>
      </c>
      <c r="O169" s="86">
        <f t="shared" ref="O169:O174" si="154">N169*G169</f>
        <v>0</v>
      </c>
      <c r="Q169" s="85">
        <v>0</v>
      </c>
      <c r="R169" s="86">
        <f t="shared" si="141"/>
        <v>0</v>
      </c>
      <c r="S169" s="85">
        <f t="shared" si="142"/>
        <v>11.205</v>
      </c>
      <c r="T169" s="86">
        <f t="shared" si="143"/>
        <v>103.13082000000001</v>
      </c>
      <c r="U169" s="85">
        <f t="shared" si="144"/>
        <v>0</v>
      </c>
      <c r="V169" s="86">
        <f t="shared" si="145"/>
        <v>0</v>
      </c>
      <c r="X169" s="85"/>
      <c r="Y169" s="86">
        <f t="shared" si="146"/>
        <v>0</v>
      </c>
      <c r="Z169" s="85">
        <f t="shared" si="147"/>
        <v>11.205</v>
      </c>
      <c r="AA169" s="86">
        <f t="shared" si="148"/>
        <v>103.13082000000001</v>
      </c>
      <c r="AB169" s="85">
        <f t="shared" si="149"/>
        <v>0</v>
      </c>
      <c r="AC169" s="86">
        <f t="shared" si="150"/>
        <v>0</v>
      </c>
    </row>
    <row r="170" spans="1:29" ht="12.75" customHeight="1" x14ac:dyDescent="0.25">
      <c r="A170" s="84">
        <v>21</v>
      </c>
      <c r="B170" s="84" t="s">
        <v>137</v>
      </c>
      <c r="C170" s="84" t="s">
        <v>43</v>
      </c>
      <c r="D170" s="84" t="s">
        <v>138</v>
      </c>
      <c r="E170" s="84" t="s">
        <v>72</v>
      </c>
      <c r="F170" s="85">
        <v>11.205</v>
      </c>
      <c r="G170" s="86">
        <v>8.4369999999999994</v>
      </c>
      <c r="H170" s="87">
        <f t="shared" si="140"/>
        <v>94.536584999999988</v>
      </c>
      <c r="J170" s="85">
        <v>11.205</v>
      </c>
      <c r="K170" s="86">
        <f t="shared" si="151"/>
        <v>94.536584999999988</v>
      </c>
      <c r="L170" s="85">
        <v>0</v>
      </c>
      <c r="M170" s="86">
        <f t="shared" si="152"/>
        <v>0</v>
      </c>
      <c r="N170" s="85">
        <f t="shared" si="153"/>
        <v>0</v>
      </c>
      <c r="O170" s="86">
        <f t="shared" si="154"/>
        <v>0</v>
      </c>
      <c r="Q170" s="85">
        <v>0</v>
      </c>
      <c r="R170" s="86">
        <f t="shared" si="141"/>
        <v>0</v>
      </c>
      <c r="S170" s="85">
        <f t="shared" si="142"/>
        <v>11.205</v>
      </c>
      <c r="T170" s="86">
        <f t="shared" si="143"/>
        <v>94.536584999999988</v>
      </c>
      <c r="U170" s="85">
        <f t="shared" si="144"/>
        <v>0</v>
      </c>
      <c r="V170" s="86">
        <f t="shared" si="145"/>
        <v>0</v>
      </c>
      <c r="X170" s="85"/>
      <c r="Y170" s="86">
        <f t="shared" si="146"/>
        <v>0</v>
      </c>
      <c r="Z170" s="85">
        <f t="shared" si="147"/>
        <v>11.205</v>
      </c>
      <c r="AA170" s="86">
        <f t="shared" si="148"/>
        <v>94.536584999999988</v>
      </c>
      <c r="AB170" s="85">
        <f t="shared" si="149"/>
        <v>0</v>
      </c>
      <c r="AC170" s="86">
        <f t="shared" si="150"/>
        <v>0</v>
      </c>
    </row>
    <row r="171" spans="1:29" ht="12.75" customHeight="1" x14ac:dyDescent="0.25">
      <c r="A171" s="84">
        <v>22</v>
      </c>
      <c r="B171" s="84" t="s">
        <v>140</v>
      </c>
      <c r="C171" s="84" t="s">
        <v>43</v>
      </c>
      <c r="D171" s="84" t="s">
        <v>141</v>
      </c>
      <c r="E171" s="84" t="s">
        <v>72</v>
      </c>
      <c r="F171" s="85">
        <v>11.205</v>
      </c>
      <c r="G171" s="86">
        <v>151.86600000000001</v>
      </c>
      <c r="H171" s="87">
        <f t="shared" si="140"/>
        <v>1701.6585300000002</v>
      </c>
      <c r="J171" s="85">
        <v>11.205</v>
      </c>
      <c r="K171" s="86">
        <f t="shared" si="151"/>
        <v>1701.6585300000002</v>
      </c>
      <c r="L171" s="85">
        <v>0</v>
      </c>
      <c r="M171" s="86">
        <f t="shared" si="152"/>
        <v>0</v>
      </c>
      <c r="N171" s="85">
        <f t="shared" si="153"/>
        <v>0</v>
      </c>
      <c r="O171" s="86">
        <f t="shared" si="154"/>
        <v>0</v>
      </c>
      <c r="Q171" s="85">
        <v>0</v>
      </c>
      <c r="R171" s="86">
        <f t="shared" si="141"/>
        <v>0</v>
      </c>
      <c r="S171" s="85">
        <f t="shared" si="142"/>
        <v>11.205</v>
      </c>
      <c r="T171" s="86">
        <f t="shared" si="143"/>
        <v>1701.6585300000002</v>
      </c>
      <c r="U171" s="85">
        <f t="shared" si="144"/>
        <v>0</v>
      </c>
      <c r="V171" s="86">
        <f t="shared" si="145"/>
        <v>0</v>
      </c>
      <c r="X171" s="85"/>
      <c r="Y171" s="86">
        <f t="shared" si="146"/>
        <v>0</v>
      </c>
      <c r="Z171" s="85">
        <f t="shared" si="147"/>
        <v>11.205</v>
      </c>
      <c r="AA171" s="86">
        <f t="shared" si="148"/>
        <v>1701.6585300000002</v>
      </c>
      <c r="AB171" s="85">
        <f t="shared" si="149"/>
        <v>0</v>
      </c>
      <c r="AC171" s="86">
        <f t="shared" si="150"/>
        <v>0</v>
      </c>
    </row>
    <row r="172" spans="1:29" ht="12.75" customHeight="1" x14ac:dyDescent="0.25">
      <c r="A172" s="84">
        <v>23</v>
      </c>
      <c r="B172" s="84" t="s">
        <v>142</v>
      </c>
      <c r="C172" s="84" t="s">
        <v>43</v>
      </c>
      <c r="D172" s="84" t="s">
        <v>143</v>
      </c>
      <c r="E172" s="84" t="s">
        <v>72</v>
      </c>
      <c r="F172" s="85">
        <v>11.205</v>
      </c>
      <c r="G172" s="86">
        <v>196.352</v>
      </c>
      <c r="H172" s="87">
        <f t="shared" si="140"/>
        <v>2200.1241599999998</v>
      </c>
      <c r="J172" s="85">
        <v>11.205</v>
      </c>
      <c r="K172" s="86">
        <f t="shared" si="151"/>
        <v>2200.1241599999998</v>
      </c>
      <c r="L172" s="85">
        <v>0</v>
      </c>
      <c r="M172" s="86">
        <f t="shared" si="152"/>
        <v>0</v>
      </c>
      <c r="N172" s="85">
        <f t="shared" si="153"/>
        <v>0</v>
      </c>
      <c r="O172" s="86">
        <f t="shared" si="154"/>
        <v>0</v>
      </c>
      <c r="Q172" s="85">
        <v>0</v>
      </c>
      <c r="R172" s="86">
        <f t="shared" si="141"/>
        <v>0</v>
      </c>
      <c r="S172" s="85">
        <f t="shared" si="142"/>
        <v>11.205</v>
      </c>
      <c r="T172" s="86">
        <f t="shared" si="143"/>
        <v>2200.1241599999998</v>
      </c>
      <c r="U172" s="85">
        <f t="shared" si="144"/>
        <v>0</v>
      </c>
      <c r="V172" s="86">
        <f t="shared" si="145"/>
        <v>0</v>
      </c>
      <c r="X172" s="85"/>
      <c r="Y172" s="86">
        <f t="shared" si="146"/>
        <v>0</v>
      </c>
      <c r="Z172" s="85">
        <f t="shared" si="147"/>
        <v>11.205</v>
      </c>
      <c r="AA172" s="86">
        <f t="shared" si="148"/>
        <v>2200.1241599999998</v>
      </c>
      <c r="AB172" s="85">
        <f t="shared" si="149"/>
        <v>0</v>
      </c>
      <c r="AC172" s="86">
        <f t="shared" si="150"/>
        <v>0</v>
      </c>
    </row>
    <row r="173" spans="1:29" ht="12.75" customHeight="1" x14ac:dyDescent="0.25">
      <c r="A173" s="84">
        <v>24</v>
      </c>
      <c r="B173" s="84" t="s">
        <v>419</v>
      </c>
      <c r="C173" s="84" t="s">
        <v>43</v>
      </c>
      <c r="D173" s="84" t="s">
        <v>420</v>
      </c>
      <c r="E173" s="84" t="s">
        <v>61</v>
      </c>
      <c r="F173" s="85">
        <v>1.3640000000000001</v>
      </c>
      <c r="G173" s="86">
        <v>2231.9700000000003</v>
      </c>
      <c r="H173" s="87">
        <f t="shared" si="140"/>
        <v>3044.4070800000004</v>
      </c>
      <c r="J173" s="85">
        <v>1.3640000000000001</v>
      </c>
      <c r="K173" s="86">
        <f t="shared" si="151"/>
        <v>3044.4070800000004</v>
      </c>
      <c r="L173" s="85">
        <v>0</v>
      </c>
      <c r="M173" s="86">
        <f t="shared" si="152"/>
        <v>0</v>
      </c>
      <c r="N173" s="85">
        <f t="shared" si="153"/>
        <v>0</v>
      </c>
      <c r="O173" s="86">
        <f t="shared" si="154"/>
        <v>0</v>
      </c>
      <c r="Q173" s="85">
        <v>0</v>
      </c>
      <c r="R173" s="86">
        <f t="shared" si="141"/>
        <v>0</v>
      </c>
      <c r="S173" s="85">
        <f t="shared" si="142"/>
        <v>1.3640000000000001</v>
      </c>
      <c r="T173" s="86">
        <f t="shared" si="143"/>
        <v>3044.4070800000004</v>
      </c>
      <c r="U173" s="85">
        <f t="shared" si="144"/>
        <v>0</v>
      </c>
      <c r="V173" s="86">
        <f t="shared" si="145"/>
        <v>0</v>
      </c>
      <c r="X173" s="85"/>
      <c r="Y173" s="86">
        <f t="shared" si="146"/>
        <v>0</v>
      </c>
      <c r="Z173" s="85">
        <f t="shared" si="147"/>
        <v>1.3640000000000001</v>
      </c>
      <c r="AA173" s="86">
        <f t="shared" si="148"/>
        <v>3044.4070800000004</v>
      </c>
      <c r="AB173" s="85">
        <f t="shared" si="149"/>
        <v>0</v>
      </c>
      <c r="AC173" s="86">
        <f t="shared" si="150"/>
        <v>0</v>
      </c>
    </row>
    <row r="174" spans="1:29" ht="12.75" customHeight="1" x14ac:dyDescent="0.25">
      <c r="A174" s="84">
        <v>25</v>
      </c>
      <c r="B174" s="84" t="s">
        <v>421</v>
      </c>
      <c r="C174" s="84" t="s">
        <v>43</v>
      </c>
      <c r="D174" s="84" t="s">
        <v>422</v>
      </c>
      <c r="E174" s="84" t="s">
        <v>85</v>
      </c>
      <c r="F174" s="85">
        <v>47.79</v>
      </c>
      <c r="G174" s="86">
        <v>108.914</v>
      </c>
      <c r="H174" s="87">
        <f t="shared" si="140"/>
        <v>5205.0000600000003</v>
      </c>
      <c r="J174" s="85">
        <v>47.79</v>
      </c>
      <c r="K174" s="86">
        <f t="shared" si="151"/>
        <v>5205.0000600000003</v>
      </c>
      <c r="L174" s="85">
        <v>0</v>
      </c>
      <c r="M174" s="86">
        <f t="shared" si="152"/>
        <v>0</v>
      </c>
      <c r="N174" s="85">
        <f t="shared" si="153"/>
        <v>0</v>
      </c>
      <c r="O174" s="86">
        <f t="shared" si="154"/>
        <v>0</v>
      </c>
      <c r="Q174" s="85">
        <v>0</v>
      </c>
      <c r="R174" s="86">
        <f t="shared" si="141"/>
        <v>0</v>
      </c>
      <c r="S174" s="85">
        <f t="shared" si="142"/>
        <v>47.79</v>
      </c>
      <c r="T174" s="86">
        <f t="shared" si="143"/>
        <v>5205.0000600000003</v>
      </c>
      <c r="U174" s="85">
        <f t="shared" si="144"/>
        <v>0</v>
      </c>
      <c r="V174" s="86">
        <f t="shared" si="145"/>
        <v>0</v>
      </c>
      <c r="X174" s="85"/>
      <c r="Y174" s="86">
        <f t="shared" si="146"/>
        <v>0</v>
      </c>
      <c r="Z174" s="85">
        <f t="shared" si="147"/>
        <v>47.79</v>
      </c>
      <c r="AA174" s="86">
        <f t="shared" si="148"/>
        <v>5205.0000600000003</v>
      </c>
      <c r="AB174" s="85">
        <f t="shared" si="149"/>
        <v>0</v>
      </c>
      <c r="AC174" s="86">
        <f t="shared" si="150"/>
        <v>0</v>
      </c>
    </row>
    <row r="175" spans="1:29" ht="12.75" customHeight="1" x14ac:dyDescent="0.25">
      <c r="A175" s="82"/>
      <c r="B175" s="82"/>
      <c r="C175" s="82" t="s">
        <v>37</v>
      </c>
      <c r="D175" s="82" t="s">
        <v>476</v>
      </c>
      <c r="E175" s="82"/>
      <c r="F175" s="82"/>
      <c r="G175" s="82"/>
      <c r="H175" s="88">
        <f>SUM(H176:H177)</f>
        <v>0</v>
      </c>
      <c r="J175" s="82"/>
      <c r="K175" s="88">
        <f>SUM(K176:K177)</f>
        <v>0</v>
      </c>
      <c r="L175" s="88"/>
      <c r="M175" s="88">
        <f>SUM(M176:M177)</f>
        <v>0</v>
      </c>
      <c r="N175" s="88"/>
      <c r="O175" s="88">
        <f>SUM(O176:O177)</f>
        <v>0</v>
      </c>
      <c r="Q175" s="82"/>
      <c r="R175" s="88">
        <f>SUM(R176:R177)</f>
        <v>0</v>
      </c>
      <c r="S175" s="88"/>
      <c r="T175" s="88">
        <f>SUM(T176:T177)</f>
        <v>0</v>
      </c>
      <c r="U175" s="88"/>
      <c r="V175" s="88">
        <f>SUM(V176:V177)</f>
        <v>0</v>
      </c>
      <c r="X175" s="82"/>
      <c r="Y175" s="88">
        <f>SUM(Y176:Y177)</f>
        <v>0</v>
      </c>
      <c r="Z175" s="88"/>
      <c r="AA175" s="88">
        <f>SUM(AA176:AA177)</f>
        <v>0</v>
      </c>
      <c r="AB175" s="88"/>
      <c r="AC175" s="88">
        <f>SUM(AC176:AC177)</f>
        <v>0</v>
      </c>
    </row>
    <row r="176" spans="1:29" ht="12.75" customHeight="1" x14ac:dyDescent="0.25">
      <c r="A176" s="84">
        <v>26</v>
      </c>
      <c r="B176" s="84" t="s">
        <v>477</v>
      </c>
      <c r="C176" s="84" t="s">
        <v>43</v>
      </c>
      <c r="D176" s="84" t="s">
        <v>478</v>
      </c>
      <c r="E176" s="84" t="s">
        <v>72</v>
      </c>
      <c r="F176" s="85">
        <v>0</v>
      </c>
      <c r="G176" s="86">
        <v>203.33170000000001</v>
      </c>
      <c r="H176" s="87">
        <f>G176*F176</f>
        <v>0</v>
      </c>
      <c r="J176" s="85">
        <v>0</v>
      </c>
      <c r="K176" s="86">
        <f>J176*G176</f>
        <v>0</v>
      </c>
      <c r="L176" s="85">
        <v>0</v>
      </c>
      <c r="M176" s="86">
        <f>L176*G176</f>
        <v>0</v>
      </c>
      <c r="N176" s="85">
        <f>F176-J176</f>
        <v>0</v>
      </c>
      <c r="O176" s="86">
        <f>N176*G176</f>
        <v>0</v>
      </c>
      <c r="Q176" s="85">
        <v>0</v>
      </c>
      <c r="R176" s="86">
        <f>Q176*G176</f>
        <v>0</v>
      </c>
      <c r="S176" s="85">
        <f>J176+L176</f>
        <v>0</v>
      </c>
      <c r="T176" s="86">
        <f>S176*G176</f>
        <v>0</v>
      </c>
      <c r="U176" s="85">
        <f>F176-(Q176+S176)</f>
        <v>0</v>
      </c>
      <c r="V176" s="86">
        <f>U176*G176</f>
        <v>0</v>
      </c>
      <c r="X176" s="85"/>
      <c r="Y176" s="86">
        <f>X176*G176</f>
        <v>0</v>
      </c>
      <c r="Z176" s="85">
        <f>Q176+S176</f>
        <v>0</v>
      </c>
      <c r="AA176" s="86">
        <f>Z176*G176</f>
        <v>0</v>
      </c>
      <c r="AB176" s="85">
        <f>F176-(X176+Z176)</f>
        <v>0</v>
      </c>
      <c r="AC176" s="86">
        <f>AB176*G176</f>
        <v>0</v>
      </c>
    </row>
    <row r="177" spans="1:29" ht="12.75" customHeight="1" x14ac:dyDescent="0.25">
      <c r="A177" s="84">
        <v>27</v>
      </c>
      <c r="B177" s="84" t="s">
        <v>479</v>
      </c>
      <c r="C177" s="84" t="s">
        <v>43</v>
      </c>
      <c r="D177" s="84" t="s">
        <v>480</v>
      </c>
      <c r="E177" s="84" t="s">
        <v>61</v>
      </c>
      <c r="F177" s="85">
        <v>0</v>
      </c>
      <c r="G177" s="86">
        <v>2396.1080000000002</v>
      </c>
      <c r="H177" s="87">
        <f>G177*F177</f>
        <v>0</v>
      </c>
      <c r="J177" s="85">
        <v>0</v>
      </c>
      <c r="K177" s="86">
        <f>J177*G177</f>
        <v>0</v>
      </c>
      <c r="L177" s="85">
        <v>0</v>
      </c>
      <c r="M177" s="86">
        <f>L177*G177</f>
        <v>0</v>
      </c>
      <c r="N177" s="85">
        <f>F177-J177</f>
        <v>0</v>
      </c>
      <c r="O177" s="86">
        <f>N177*G177</f>
        <v>0</v>
      </c>
      <c r="Q177" s="85">
        <v>0</v>
      </c>
      <c r="R177" s="86">
        <f>Q177*G177</f>
        <v>0</v>
      </c>
      <c r="S177" s="85">
        <f>J177+L177</f>
        <v>0</v>
      </c>
      <c r="T177" s="86">
        <f>S177*G177</f>
        <v>0</v>
      </c>
      <c r="U177" s="85">
        <f>F177-(Q177+S177)</f>
        <v>0</v>
      </c>
      <c r="V177" s="86">
        <f>U177*G177</f>
        <v>0</v>
      </c>
      <c r="X177" s="85"/>
      <c r="Y177" s="86">
        <f>X177*G177</f>
        <v>0</v>
      </c>
      <c r="Z177" s="85">
        <f>Q177+S177</f>
        <v>0</v>
      </c>
      <c r="AA177" s="86">
        <f>Z177*G177</f>
        <v>0</v>
      </c>
      <c r="AB177" s="85">
        <f>F177-(X177+Z177)</f>
        <v>0</v>
      </c>
      <c r="AC177" s="86">
        <f>AB177*G177</f>
        <v>0</v>
      </c>
    </row>
    <row r="178" spans="1:29" ht="12.75" customHeight="1" x14ac:dyDescent="0.25">
      <c r="A178" s="82"/>
      <c r="B178" s="82"/>
      <c r="C178" s="82" t="s">
        <v>38</v>
      </c>
      <c r="D178" s="82" t="s">
        <v>481</v>
      </c>
      <c r="E178" s="82"/>
      <c r="F178" s="82"/>
      <c r="G178" s="82"/>
      <c r="H178" s="88">
        <f>SUM(H179:H183)</f>
        <v>1181.18</v>
      </c>
      <c r="J178" s="82"/>
      <c r="K178" s="88">
        <f>SUM(K179:K183)</f>
        <v>1181.18</v>
      </c>
      <c r="L178" s="88"/>
      <c r="M178" s="88">
        <f>SUM(M179:M183)</f>
        <v>0</v>
      </c>
      <c r="N178" s="88"/>
      <c r="O178" s="88">
        <f>SUM(O179:O183)</f>
        <v>0</v>
      </c>
      <c r="Q178" s="82"/>
      <c r="R178" s="88">
        <f>SUM(R179:R183)</f>
        <v>0</v>
      </c>
      <c r="S178" s="88"/>
      <c r="T178" s="88">
        <f>SUM(T179:T183)</f>
        <v>1181.18</v>
      </c>
      <c r="U178" s="88"/>
      <c r="V178" s="88">
        <f>SUM(V179:V183)</f>
        <v>0</v>
      </c>
      <c r="X178" s="82"/>
      <c r="Y178" s="88">
        <f>SUM(Y179:Y183)</f>
        <v>0</v>
      </c>
      <c r="Z178" s="88"/>
      <c r="AA178" s="88">
        <f>SUM(AA179:AA183)</f>
        <v>1181.18</v>
      </c>
      <c r="AB178" s="88"/>
      <c r="AC178" s="88">
        <f>SUM(AC179:AC183)</f>
        <v>0</v>
      </c>
    </row>
    <row r="179" spans="1:29" ht="12.75" customHeight="1" x14ac:dyDescent="0.25">
      <c r="A179" s="84">
        <v>28</v>
      </c>
      <c r="B179" s="84" t="s">
        <v>482</v>
      </c>
      <c r="C179" s="84" t="s">
        <v>43</v>
      </c>
      <c r="D179" s="84" t="s">
        <v>483</v>
      </c>
      <c r="E179" s="84" t="s">
        <v>85</v>
      </c>
      <c r="F179" s="85">
        <v>0</v>
      </c>
      <c r="G179" s="86">
        <v>1868.412</v>
      </c>
      <c r="H179" s="87">
        <f>G179*F179</f>
        <v>0</v>
      </c>
      <c r="J179" s="85">
        <v>0</v>
      </c>
      <c r="K179" s="86">
        <f>J179*G179</f>
        <v>0</v>
      </c>
      <c r="L179" s="85">
        <v>0</v>
      </c>
      <c r="M179" s="86">
        <f>L179*G179</f>
        <v>0</v>
      </c>
      <c r="N179" s="85">
        <f>F179-J179</f>
        <v>0</v>
      </c>
      <c r="O179" s="86">
        <f>N179*G179</f>
        <v>0</v>
      </c>
      <c r="Q179" s="85">
        <v>0</v>
      </c>
      <c r="R179" s="86">
        <f>Q179*G179</f>
        <v>0</v>
      </c>
      <c r="S179" s="85">
        <f>J179+L179</f>
        <v>0</v>
      </c>
      <c r="T179" s="86">
        <f>S179*G179</f>
        <v>0</v>
      </c>
      <c r="U179" s="85">
        <f>F179-(Q179+S179)</f>
        <v>0</v>
      </c>
      <c r="V179" s="86">
        <f>U179*G179</f>
        <v>0</v>
      </c>
      <c r="X179" s="85"/>
      <c r="Y179" s="86">
        <f>X179*G179</f>
        <v>0</v>
      </c>
      <c r="Z179" s="85">
        <f>Q179+S179</f>
        <v>0</v>
      </c>
      <c r="AA179" s="86">
        <f>Z179*G179</f>
        <v>0</v>
      </c>
      <c r="AB179" s="85">
        <f>F179-(X179+Z179)</f>
        <v>0</v>
      </c>
      <c r="AC179" s="86">
        <f>AB179*G179</f>
        <v>0</v>
      </c>
    </row>
    <row r="180" spans="1:29" ht="12.75" customHeight="1" x14ac:dyDescent="0.25">
      <c r="A180" s="84">
        <v>29</v>
      </c>
      <c r="B180" s="84" t="s">
        <v>484</v>
      </c>
      <c r="C180" s="84" t="s">
        <v>43</v>
      </c>
      <c r="D180" s="84" t="s">
        <v>485</v>
      </c>
      <c r="E180" s="84" t="s">
        <v>50</v>
      </c>
      <c r="F180" s="85">
        <v>1</v>
      </c>
      <c r="G180" s="86">
        <v>1181.18</v>
      </c>
      <c r="H180" s="87">
        <f>G180*F180</f>
        <v>1181.18</v>
      </c>
      <c r="J180" s="85">
        <v>1</v>
      </c>
      <c r="K180" s="86">
        <f>J180*G180</f>
        <v>1181.18</v>
      </c>
      <c r="L180" s="85">
        <v>0</v>
      </c>
      <c r="M180" s="86">
        <f>L180*G180</f>
        <v>0</v>
      </c>
      <c r="N180" s="85">
        <f>F180-J180</f>
        <v>0</v>
      </c>
      <c r="O180" s="86">
        <f>N180*G180</f>
        <v>0</v>
      </c>
      <c r="Q180" s="85">
        <v>0</v>
      </c>
      <c r="R180" s="86">
        <f t="shared" ref="R180:R183" si="155">Q180*G180</f>
        <v>0</v>
      </c>
      <c r="S180" s="85">
        <f t="shared" ref="S180:S183" si="156">J180+L180</f>
        <v>1</v>
      </c>
      <c r="T180" s="86">
        <f t="shared" ref="T180:T183" si="157">S180*G180</f>
        <v>1181.18</v>
      </c>
      <c r="U180" s="85">
        <f t="shared" ref="U180:U183" si="158">F180-(Q180+S180)</f>
        <v>0</v>
      </c>
      <c r="V180" s="86">
        <f t="shared" ref="V180:V183" si="159">U180*G180</f>
        <v>0</v>
      </c>
      <c r="X180" s="85"/>
      <c r="Y180" s="86">
        <f t="shared" ref="Y180:Y183" si="160">X180*G180</f>
        <v>0</v>
      </c>
      <c r="Z180" s="85">
        <f t="shared" ref="Z180:Z183" si="161">Q180+S180</f>
        <v>1</v>
      </c>
      <c r="AA180" s="86">
        <f t="shared" ref="AA180:AA183" si="162">Z180*G180</f>
        <v>1181.18</v>
      </c>
      <c r="AB180" s="85">
        <f t="shared" ref="AB180:AB183" si="163">F180-(X180+Z180)</f>
        <v>0</v>
      </c>
      <c r="AC180" s="86">
        <f t="shared" ref="AC180:AC183" si="164">AB180*G180</f>
        <v>0</v>
      </c>
    </row>
    <row r="181" spans="1:29" ht="12.75" customHeight="1" x14ac:dyDescent="0.25">
      <c r="A181" s="84">
        <v>30</v>
      </c>
      <c r="B181" s="84" t="s">
        <v>486</v>
      </c>
      <c r="C181" s="84" t="s">
        <v>43</v>
      </c>
      <c r="D181" s="84" t="s">
        <v>487</v>
      </c>
      <c r="E181" s="84" t="s">
        <v>50</v>
      </c>
      <c r="F181" s="85">
        <v>0</v>
      </c>
      <c r="G181" s="86">
        <v>92040</v>
      </c>
      <c r="H181" s="87">
        <f>G181*F181</f>
        <v>0</v>
      </c>
      <c r="J181" s="85">
        <v>0</v>
      </c>
      <c r="K181" s="86">
        <f t="shared" ref="K181:K183" si="165">J181*G181</f>
        <v>0</v>
      </c>
      <c r="L181" s="85">
        <v>0</v>
      </c>
      <c r="M181" s="86">
        <f t="shared" ref="M181:M183" si="166">L181*G181</f>
        <v>0</v>
      </c>
      <c r="N181" s="85">
        <f t="shared" ref="N181:N183" si="167">F181-J181</f>
        <v>0</v>
      </c>
      <c r="O181" s="86">
        <f t="shared" ref="O181:O183" si="168">N181*G181</f>
        <v>0</v>
      </c>
      <c r="Q181" s="85">
        <v>0</v>
      </c>
      <c r="R181" s="86">
        <f t="shared" si="155"/>
        <v>0</v>
      </c>
      <c r="S181" s="85">
        <f t="shared" si="156"/>
        <v>0</v>
      </c>
      <c r="T181" s="86">
        <f t="shared" si="157"/>
        <v>0</v>
      </c>
      <c r="U181" s="85">
        <f t="shared" si="158"/>
        <v>0</v>
      </c>
      <c r="V181" s="86">
        <f t="shared" si="159"/>
        <v>0</v>
      </c>
      <c r="X181" s="85"/>
      <c r="Y181" s="86">
        <f t="shared" si="160"/>
        <v>0</v>
      </c>
      <c r="Z181" s="85">
        <f t="shared" si="161"/>
        <v>0</v>
      </c>
      <c r="AA181" s="86">
        <f t="shared" si="162"/>
        <v>0</v>
      </c>
      <c r="AB181" s="85">
        <f t="shared" si="163"/>
        <v>0</v>
      </c>
      <c r="AC181" s="86">
        <f t="shared" si="164"/>
        <v>0</v>
      </c>
    </row>
    <row r="182" spans="1:29" ht="12.75" customHeight="1" x14ac:dyDescent="0.25">
      <c r="A182" s="84">
        <v>31</v>
      </c>
      <c r="B182" s="84" t="s">
        <v>488</v>
      </c>
      <c r="C182" s="84" t="s">
        <v>43</v>
      </c>
      <c r="D182" s="84" t="s">
        <v>489</v>
      </c>
      <c r="E182" s="84" t="s">
        <v>45</v>
      </c>
      <c r="F182" s="85">
        <v>0</v>
      </c>
      <c r="G182" s="86">
        <v>122720</v>
      </c>
      <c r="H182" s="87">
        <f>G182*F182</f>
        <v>0</v>
      </c>
      <c r="J182" s="85">
        <v>0</v>
      </c>
      <c r="K182" s="86">
        <f t="shared" si="165"/>
        <v>0</v>
      </c>
      <c r="L182" s="85">
        <v>0</v>
      </c>
      <c r="M182" s="86">
        <f t="shared" si="166"/>
        <v>0</v>
      </c>
      <c r="N182" s="85">
        <f t="shared" si="167"/>
        <v>0</v>
      </c>
      <c r="O182" s="86">
        <f t="shared" si="168"/>
        <v>0</v>
      </c>
      <c r="Q182" s="85">
        <v>0</v>
      </c>
      <c r="R182" s="86">
        <f t="shared" si="155"/>
        <v>0</v>
      </c>
      <c r="S182" s="85">
        <f t="shared" si="156"/>
        <v>0</v>
      </c>
      <c r="T182" s="86">
        <f t="shared" si="157"/>
        <v>0</v>
      </c>
      <c r="U182" s="85">
        <f t="shared" si="158"/>
        <v>0</v>
      </c>
      <c r="V182" s="86">
        <f t="shared" si="159"/>
        <v>0</v>
      </c>
      <c r="X182" s="85"/>
      <c r="Y182" s="86">
        <f t="shared" si="160"/>
        <v>0</v>
      </c>
      <c r="Z182" s="85">
        <f t="shared" si="161"/>
        <v>0</v>
      </c>
      <c r="AA182" s="86">
        <f t="shared" si="162"/>
        <v>0</v>
      </c>
      <c r="AB182" s="85">
        <f t="shared" si="163"/>
        <v>0</v>
      </c>
      <c r="AC182" s="86">
        <f t="shared" si="164"/>
        <v>0</v>
      </c>
    </row>
    <row r="183" spans="1:29" ht="12.75" customHeight="1" x14ac:dyDescent="0.25">
      <c r="A183" s="84">
        <v>32</v>
      </c>
      <c r="B183" s="84" t="s">
        <v>490</v>
      </c>
      <c r="C183" s="84" t="s">
        <v>43</v>
      </c>
      <c r="D183" s="84" t="s">
        <v>491</v>
      </c>
      <c r="E183" s="84" t="s">
        <v>191</v>
      </c>
      <c r="F183" s="85">
        <v>0</v>
      </c>
      <c r="G183" s="86">
        <v>3068</v>
      </c>
      <c r="H183" s="87">
        <f>G183*F183</f>
        <v>0</v>
      </c>
      <c r="J183" s="85">
        <v>0</v>
      </c>
      <c r="K183" s="86">
        <f t="shared" si="165"/>
        <v>0</v>
      </c>
      <c r="L183" s="85">
        <v>0</v>
      </c>
      <c r="M183" s="86">
        <f t="shared" si="166"/>
        <v>0</v>
      </c>
      <c r="N183" s="85">
        <f t="shared" si="167"/>
        <v>0</v>
      </c>
      <c r="O183" s="86">
        <f t="shared" si="168"/>
        <v>0</v>
      </c>
      <c r="Q183" s="85">
        <v>0</v>
      </c>
      <c r="R183" s="86">
        <f t="shared" si="155"/>
        <v>0</v>
      </c>
      <c r="S183" s="85">
        <f t="shared" si="156"/>
        <v>0</v>
      </c>
      <c r="T183" s="86">
        <f t="shared" si="157"/>
        <v>0</v>
      </c>
      <c r="U183" s="85">
        <f t="shared" si="158"/>
        <v>0</v>
      </c>
      <c r="V183" s="86">
        <f t="shared" si="159"/>
        <v>0</v>
      </c>
      <c r="X183" s="85"/>
      <c r="Y183" s="86">
        <f t="shared" si="160"/>
        <v>0</v>
      </c>
      <c r="Z183" s="85">
        <f t="shared" si="161"/>
        <v>0</v>
      </c>
      <c r="AA183" s="86">
        <f t="shared" si="162"/>
        <v>0</v>
      </c>
      <c r="AB183" s="85">
        <f t="shared" si="163"/>
        <v>0</v>
      </c>
      <c r="AC183" s="86">
        <f t="shared" si="164"/>
        <v>0</v>
      </c>
    </row>
    <row r="184" spans="1:29" ht="12.75" customHeight="1" x14ac:dyDescent="0.25">
      <c r="A184" s="82"/>
      <c r="B184" s="82"/>
      <c r="C184" s="82" t="s">
        <v>39</v>
      </c>
      <c r="D184" s="82" t="s">
        <v>156</v>
      </c>
      <c r="E184" s="82"/>
      <c r="F184" s="82"/>
      <c r="G184" s="82"/>
      <c r="H184" s="88">
        <f>SUM(H185:H205)</f>
        <v>466952.59295671992</v>
      </c>
      <c r="J184" s="82"/>
      <c r="K184" s="88">
        <f>SUM(K185:K205)</f>
        <v>466952.59295671992</v>
      </c>
      <c r="L184" s="88"/>
      <c r="M184" s="88">
        <f>SUM(M185:M205)</f>
        <v>0</v>
      </c>
      <c r="N184" s="88"/>
      <c r="O184" s="88">
        <f>SUM(O185:O205)</f>
        <v>0</v>
      </c>
      <c r="Q184" s="82"/>
      <c r="R184" s="88">
        <f>SUM(R185:R205)</f>
        <v>0</v>
      </c>
      <c r="S184" s="88"/>
      <c r="T184" s="88">
        <f>SUM(T185:T205)</f>
        <v>466952.59295671992</v>
      </c>
      <c r="U184" s="88"/>
      <c r="V184" s="88">
        <f>SUM(V185:V205)</f>
        <v>0</v>
      </c>
      <c r="X184" s="82"/>
      <c r="Y184" s="88">
        <f>SUM(Y185:Y205)</f>
        <v>0</v>
      </c>
      <c r="Z184" s="88"/>
      <c r="AA184" s="88">
        <f>SUM(AA185:AA205)</f>
        <v>466952.59295671992</v>
      </c>
      <c r="AB184" s="88"/>
      <c r="AC184" s="88">
        <f>SUM(AC185:AC205)</f>
        <v>0</v>
      </c>
    </row>
    <row r="185" spans="1:29" ht="12.75" customHeight="1" x14ac:dyDescent="0.25">
      <c r="A185" s="84">
        <v>33</v>
      </c>
      <c r="B185" s="84" t="s">
        <v>433</v>
      </c>
      <c r="C185" s="84" t="s">
        <v>43</v>
      </c>
      <c r="D185" s="84" t="s">
        <v>492</v>
      </c>
      <c r="E185" s="84" t="s">
        <v>85</v>
      </c>
      <c r="F185" s="85">
        <v>0</v>
      </c>
      <c r="G185" s="86">
        <v>181.90172000000001</v>
      </c>
      <c r="H185" s="87">
        <f t="shared" ref="H185:H205" si="169">G185*F185</f>
        <v>0</v>
      </c>
      <c r="J185" s="85">
        <v>0</v>
      </c>
      <c r="K185" s="86">
        <f>J185*G185</f>
        <v>0</v>
      </c>
      <c r="L185" s="85">
        <v>0</v>
      </c>
      <c r="M185" s="86">
        <f>L185*G185</f>
        <v>0</v>
      </c>
      <c r="N185" s="85">
        <f>F185-J185</f>
        <v>0</v>
      </c>
      <c r="O185" s="86">
        <f>N185*G185</f>
        <v>0</v>
      </c>
      <c r="Q185" s="85">
        <v>0</v>
      </c>
      <c r="R185" s="86">
        <f>Q185*G185</f>
        <v>0</v>
      </c>
      <c r="S185" s="85">
        <f>J185+L185</f>
        <v>0</v>
      </c>
      <c r="T185" s="86">
        <f>S185*G185</f>
        <v>0</v>
      </c>
      <c r="U185" s="85">
        <f>F185-(Q185+S185)</f>
        <v>0</v>
      </c>
      <c r="V185" s="86">
        <f>U185*G185</f>
        <v>0</v>
      </c>
      <c r="X185" s="85"/>
      <c r="Y185" s="86">
        <f>X185*G185</f>
        <v>0</v>
      </c>
      <c r="Z185" s="85">
        <f>Q185+S185</f>
        <v>0</v>
      </c>
      <c r="AA185" s="86">
        <f>Z185*G185</f>
        <v>0</v>
      </c>
      <c r="AB185" s="85">
        <f>F185-(X185+Z185)</f>
        <v>0</v>
      </c>
      <c r="AC185" s="86">
        <f>AB185*G185</f>
        <v>0</v>
      </c>
    </row>
    <row r="186" spans="1:29" ht="12.75" customHeight="1" x14ac:dyDescent="0.25">
      <c r="A186" s="84">
        <v>34</v>
      </c>
      <c r="B186" s="84" t="s">
        <v>493</v>
      </c>
      <c r="C186" s="84" t="s">
        <v>43</v>
      </c>
      <c r="D186" s="84" t="s">
        <v>494</v>
      </c>
      <c r="E186" s="84" t="s">
        <v>85</v>
      </c>
      <c r="F186" s="85">
        <v>53.988999999999997</v>
      </c>
      <c r="G186" s="86">
        <v>249.22898000000001</v>
      </c>
      <c r="H186" s="87">
        <f t="shared" si="169"/>
        <v>13455.62340122</v>
      </c>
      <c r="J186" s="85">
        <v>53.988999999999997</v>
      </c>
      <c r="K186" s="86">
        <f>J186*G186</f>
        <v>13455.62340122</v>
      </c>
      <c r="L186" s="85">
        <v>0</v>
      </c>
      <c r="M186" s="86">
        <f>L186*G186</f>
        <v>0</v>
      </c>
      <c r="N186" s="85">
        <f>F186-J186</f>
        <v>0</v>
      </c>
      <c r="O186" s="86">
        <f>N186*G186</f>
        <v>0</v>
      </c>
      <c r="Q186" s="85">
        <v>0</v>
      </c>
      <c r="R186" s="86">
        <f t="shared" ref="R186:R205" si="170">Q186*G186</f>
        <v>0</v>
      </c>
      <c r="S186" s="85">
        <f t="shared" ref="S186:S205" si="171">J186+L186</f>
        <v>53.988999999999997</v>
      </c>
      <c r="T186" s="86">
        <f t="shared" ref="T186:T205" si="172">S186*G186</f>
        <v>13455.62340122</v>
      </c>
      <c r="U186" s="85">
        <f t="shared" ref="U186:U205" si="173">F186-(Q186+S186)</f>
        <v>0</v>
      </c>
      <c r="V186" s="86">
        <f t="shared" ref="V186:V205" si="174">U186*G186</f>
        <v>0</v>
      </c>
      <c r="X186" s="85"/>
      <c r="Y186" s="86">
        <f t="shared" ref="Y186:Y205" si="175">X186*G186</f>
        <v>0</v>
      </c>
      <c r="Z186" s="85">
        <f t="shared" ref="Z186:Z205" si="176">Q186+S186</f>
        <v>53.988999999999997</v>
      </c>
      <c r="AA186" s="86">
        <f t="shared" ref="AA186:AA205" si="177">Z186*G186</f>
        <v>13455.62340122</v>
      </c>
      <c r="AB186" s="85">
        <f t="shared" ref="AB186:AB205" si="178">F186-(X186+Z186)</f>
        <v>0</v>
      </c>
      <c r="AC186" s="86">
        <f t="shared" ref="AC186:AC205" si="179">AB186*G186</f>
        <v>0</v>
      </c>
    </row>
    <row r="187" spans="1:29" ht="12.75" customHeight="1" x14ac:dyDescent="0.25">
      <c r="A187" s="84">
        <v>35</v>
      </c>
      <c r="B187" s="84" t="s">
        <v>495</v>
      </c>
      <c r="C187" s="84" t="s">
        <v>43</v>
      </c>
      <c r="D187" s="84" t="s">
        <v>496</v>
      </c>
      <c r="E187" s="84" t="s">
        <v>85</v>
      </c>
      <c r="F187" s="85">
        <v>0</v>
      </c>
      <c r="G187" s="86">
        <v>460.96699999999998</v>
      </c>
      <c r="H187" s="87">
        <f t="shared" si="169"/>
        <v>0</v>
      </c>
      <c r="J187" s="85">
        <v>0</v>
      </c>
      <c r="K187" s="86">
        <f t="shared" ref="K187:K205" si="180">J187*G187</f>
        <v>0</v>
      </c>
      <c r="L187" s="85">
        <v>0</v>
      </c>
      <c r="M187" s="86">
        <f t="shared" ref="M187:M205" si="181">L187*G187</f>
        <v>0</v>
      </c>
      <c r="N187" s="85">
        <f t="shared" ref="N187:N205" si="182">F187-J187</f>
        <v>0</v>
      </c>
      <c r="O187" s="86">
        <f t="shared" ref="O187:O205" si="183">N187*G187</f>
        <v>0</v>
      </c>
      <c r="Q187" s="85">
        <v>0</v>
      </c>
      <c r="R187" s="86">
        <f t="shared" si="170"/>
        <v>0</v>
      </c>
      <c r="S187" s="85">
        <f t="shared" si="171"/>
        <v>0</v>
      </c>
      <c r="T187" s="86">
        <f t="shared" si="172"/>
        <v>0</v>
      </c>
      <c r="U187" s="85">
        <f t="shared" si="173"/>
        <v>0</v>
      </c>
      <c r="V187" s="86">
        <f t="shared" si="174"/>
        <v>0</v>
      </c>
      <c r="X187" s="85"/>
      <c r="Y187" s="86">
        <f t="shared" si="175"/>
        <v>0</v>
      </c>
      <c r="Z187" s="85">
        <f t="shared" si="176"/>
        <v>0</v>
      </c>
      <c r="AA187" s="86">
        <f t="shared" si="177"/>
        <v>0</v>
      </c>
      <c r="AB187" s="85">
        <f t="shared" si="178"/>
        <v>0</v>
      </c>
      <c r="AC187" s="86">
        <f t="shared" si="179"/>
        <v>0</v>
      </c>
    </row>
    <row r="188" spans="1:29" ht="12.75" customHeight="1" x14ac:dyDescent="0.25">
      <c r="A188" s="84">
        <v>36</v>
      </c>
      <c r="B188" s="84" t="s">
        <v>497</v>
      </c>
      <c r="C188" s="84" t="s">
        <v>43</v>
      </c>
      <c r="D188" s="84" t="s">
        <v>498</v>
      </c>
      <c r="E188" s="84" t="s">
        <v>85</v>
      </c>
      <c r="F188" s="85">
        <v>194.178</v>
      </c>
      <c r="G188" s="86">
        <v>802.28200000000004</v>
      </c>
      <c r="H188" s="87">
        <f t="shared" si="169"/>
        <v>155785.514196</v>
      </c>
      <c r="J188" s="85">
        <v>194.178</v>
      </c>
      <c r="K188" s="86">
        <f t="shared" si="180"/>
        <v>155785.514196</v>
      </c>
      <c r="L188" s="85">
        <v>0</v>
      </c>
      <c r="M188" s="86">
        <f t="shared" si="181"/>
        <v>0</v>
      </c>
      <c r="N188" s="85">
        <f t="shared" si="182"/>
        <v>0</v>
      </c>
      <c r="O188" s="86">
        <f t="shared" si="183"/>
        <v>0</v>
      </c>
      <c r="Q188" s="85">
        <v>0</v>
      </c>
      <c r="R188" s="86">
        <f t="shared" si="170"/>
        <v>0</v>
      </c>
      <c r="S188" s="85">
        <f t="shared" si="171"/>
        <v>194.178</v>
      </c>
      <c r="T188" s="86">
        <f t="shared" si="172"/>
        <v>155785.514196</v>
      </c>
      <c r="U188" s="85">
        <f t="shared" si="173"/>
        <v>0</v>
      </c>
      <c r="V188" s="86">
        <f t="shared" si="174"/>
        <v>0</v>
      </c>
      <c r="X188" s="85"/>
      <c r="Y188" s="86">
        <f t="shared" si="175"/>
        <v>0</v>
      </c>
      <c r="Z188" s="85">
        <f t="shared" si="176"/>
        <v>194.178</v>
      </c>
      <c r="AA188" s="86">
        <f t="shared" si="177"/>
        <v>155785.514196</v>
      </c>
      <c r="AB188" s="85">
        <f t="shared" si="178"/>
        <v>0</v>
      </c>
      <c r="AC188" s="86">
        <f t="shared" si="179"/>
        <v>0</v>
      </c>
    </row>
    <row r="189" spans="1:29" ht="12.75" customHeight="1" x14ac:dyDescent="0.25">
      <c r="A189" s="84">
        <v>37</v>
      </c>
      <c r="B189" s="84" t="s">
        <v>437</v>
      </c>
      <c r="C189" s="84" t="s">
        <v>43</v>
      </c>
      <c r="D189" s="84" t="s">
        <v>438</v>
      </c>
      <c r="E189" s="84" t="s">
        <v>50</v>
      </c>
      <c r="F189" s="85">
        <v>0</v>
      </c>
      <c r="G189" s="86">
        <v>5070.6369999999997</v>
      </c>
      <c r="H189" s="87">
        <f t="shared" si="169"/>
        <v>0</v>
      </c>
      <c r="J189" s="85">
        <v>0</v>
      </c>
      <c r="K189" s="86">
        <f t="shared" si="180"/>
        <v>0</v>
      </c>
      <c r="L189" s="85">
        <v>0</v>
      </c>
      <c r="M189" s="86">
        <f t="shared" si="181"/>
        <v>0</v>
      </c>
      <c r="N189" s="85">
        <f t="shared" si="182"/>
        <v>0</v>
      </c>
      <c r="O189" s="86">
        <f t="shared" si="183"/>
        <v>0</v>
      </c>
      <c r="Q189" s="85">
        <v>0</v>
      </c>
      <c r="R189" s="86">
        <f t="shared" si="170"/>
        <v>0</v>
      </c>
      <c r="S189" s="85">
        <f t="shared" si="171"/>
        <v>0</v>
      </c>
      <c r="T189" s="86">
        <f t="shared" si="172"/>
        <v>0</v>
      </c>
      <c r="U189" s="85">
        <f t="shared" si="173"/>
        <v>0</v>
      </c>
      <c r="V189" s="86">
        <f t="shared" si="174"/>
        <v>0</v>
      </c>
      <c r="X189" s="85"/>
      <c r="Y189" s="86">
        <f t="shared" si="175"/>
        <v>0</v>
      </c>
      <c r="Z189" s="85">
        <f t="shared" si="176"/>
        <v>0</v>
      </c>
      <c r="AA189" s="86">
        <f t="shared" si="177"/>
        <v>0</v>
      </c>
      <c r="AB189" s="85">
        <f t="shared" si="178"/>
        <v>0</v>
      </c>
      <c r="AC189" s="86">
        <f t="shared" si="179"/>
        <v>0</v>
      </c>
    </row>
    <row r="190" spans="1:29" ht="12.75" customHeight="1" x14ac:dyDescent="0.25">
      <c r="A190" s="84">
        <v>38</v>
      </c>
      <c r="B190" s="84" t="s">
        <v>499</v>
      </c>
      <c r="C190" s="84" t="s">
        <v>43</v>
      </c>
      <c r="D190" s="84" t="s">
        <v>500</v>
      </c>
      <c r="E190" s="84" t="s">
        <v>50</v>
      </c>
      <c r="F190" s="85">
        <v>0</v>
      </c>
      <c r="G190" s="86">
        <v>7098.585</v>
      </c>
      <c r="H190" s="87">
        <f t="shared" si="169"/>
        <v>0</v>
      </c>
      <c r="J190" s="85">
        <v>0</v>
      </c>
      <c r="K190" s="86">
        <f t="shared" si="180"/>
        <v>0</v>
      </c>
      <c r="L190" s="85">
        <v>0</v>
      </c>
      <c r="M190" s="86">
        <f t="shared" si="181"/>
        <v>0</v>
      </c>
      <c r="N190" s="85">
        <f t="shared" si="182"/>
        <v>0</v>
      </c>
      <c r="O190" s="86">
        <f t="shared" si="183"/>
        <v>0</v>
      </c>
      <c r="Q190" s="85">
        <v>0</v>
      </c>
      <c r="R190" s="86">
        <f t="shared" si="170"/>
        <v>0</v>
      </c>
      <c r="S190" s="85">
        <f t="shared" si="171"/>
        <v>0</v>
      </c>
      <c r="T190" s="86">
        <f t="shared" si="172"/>
        <v>0</v>
      </c>
      <c r="U190" s="85">
        <f t="shared" si="173"/>
        <v>0</v>
      </c>
      <c r="V190" s="86">
        <f t="shared" si="174"/>
        <v>0</v>
      </c>
      <c r="X190" s="85"/>
      <c r="Y190" s="86">
        <f t="shared" si="175"/>
        <v>0</v>
      </c>
      <c r="Z190" s="85">
        <f t="shared" si="176"/>
        <v>0</v>
      </c>
      <c r="AA190" s="86">
        <f t="shared" si="177"/>
        <v>0</v>
      </c>
      <c r="AB190" s="85">
        <f t="shared" si="178"/>
        <v>0</v>
      </c>
      <c r="AC190" s="86">
        <f t="shared" si="179"/>
        <v>0</v>
      </c>
    </row>
    <row r="191" spans="1:29" ht="12.75" customHeight="1" x14ac:dyDescent="0.25">
      <c r="A191" s="84">
        <v>39</v>
      </c>
      <c r="B191" s="84" t="s">
        <v>501</v>
      </c>
      <c r="C191" s="84" t="s">
        <v>43</v>
      </c>
      <c r="D191" s="84" t="s">
        <v>502</v>
      </c>
      <c r="E191" s="84" t="s">
        <v>50</v>
      </c>
      <c r="F191" s="85">
        <v>0</v>
      </c>
      <c r="G191" s="86">
        <v>5973.3959999999997</v>
      </c>
      <c r="H191" s="87">
        <f t="shared" si="169"/>
        <v>0</v>
      </c>
      <c r="J191" s="85">
        <v>0</v>
      </c>
      <c r="K191" s="86">
        <f t="shared" si="180"/>
        <v>0</v>
      </c>
      <c r="L191" s="85">
        <v>0</v>
      </c>
      <c r="M191" s="86">
        <f t="shared" si="181"/>
        <v>0</v>
      </c>
      <c r="N191" s="85">
        <f t="shared" si="182"/>
        <v>0</v>
      </c>
      <c r="O191" s="86">
        <f t="shared" si="183"/>
        <v>0</v>
      </c>
      <c r="Q191" s="85">
        <v>0</v>
      </c>
      <c r="R191" s="86">
        <f t="shared" si="170"/>
        <v>0</v>
      </c>
      <c r="S191" s="85">
        <f t="shared" si="171"/>
        <v>0</v>
      </c>
      <c r="T191" s="86">
        <f t="shared" si="172"/>
        <v>0</v>
      </c>
      <c r="U191" s="85">
        <f t="shared" si="173"/>
        <v>0</v>
      </c>
      <c r="V191" s="86">
        <f t="shared" si="174"/>
        <v>0</v>
      </c>
      <c r="X191" s="85"/>
      <c r="Y191" s="86">
        <f t="shared" si="175"/>
        <v>0</v>
      </c>
      <c r="Z191" s="85">
        <f t="shared" si="176"/>
        <v>0</v>
      </c>
      <c r="AA191" s="86">
        <f t="shared" si="177"/>
        <v>0</v>
      </c>
      <c r="AB191" s="85">
        <f t="shared" si="178"/>
        <v>0</v>
      </c>
      <c r="AC191" s="86">
        <f t="shared" si="179"/>
        <v>0</v>
      </c>
    </row>
    <row r="192" spans="1:29" ht="12.75" customHeight="1" x14ac:dyDescent="0.25">
      <c r="A192" s="84">
        <v>40</v>
      </c>
      <c r="B192" s="84" t="s">
        <v>503</v>
      </c>
      <c r="C192" s="84" t="s">
        <v>43</v>
      </c>
      <c r="D192" s="84" t="s">
        <v>504</v>
      </c>
      <c r="E192" s="84" t="s">
        <v>50</v>
      </c>
      <c r="F192" s="85">
        <v>0</v>
      </c>
      <c r="G192" s="86">
        <v>4602</v>
      </c>
      <c r="H192" s="87">
        <f t="shared" si="169"/>
        <v>0</v>
      </c>
      <c r="J192" s="85">
        <v>0</v>
      </c>
      <c r="K192" s="86">
        <f t="shared" si="180"/>
        <v>0</v>
      </c>
      <c r="L192" s="85">
        <v>0</v>
      </c>
      <c r="M192" s="86">
        <f t="shared" si="181"/>
        <v>0</v>
      </c>
      <c r="N192" s="85">
        <f t="shared" si="182"/>
        <v>0</v>
      </c>
      <c r="O192" s="86">
        <f t="shared" si="183"/>
        <v>0</v>
      </c>
      <c r="Q192" s="85">
        <v>0</v>
      </c>
      <c r="R192" s="86">
        <f t="shared" si="170"/>
        <v>0</v>
      </c>
      <c r="S192" s="85">
        <f t="shared" si="171"/>
        <v>0</v>
      </c>
      <c r="T192" s="86">
        <f t="shared" si="172"/>
        <v>0</v>
      </c>
      <c r="U192" s="85">
        <f t="shared" si="173"/>
        <v>0</v>
      </c>
      <c r="V192" s="86">
        <f t="shared" si="174"/>
        <v>0</v>
      </c>
      <c r="X192" s="85"/>
      <c r="Y192" s="86">
        <f t="shared" si="175"/>
        <v>0</v>
      </c>
      <c r="Z192" s="85">
        <f t="shared" si="176"/>
        <v>0</v>
      </c>
      <c r="AA192" s="86">
        <f t="shared" si="177"/>
        <v>0</v>
      </c>
      <c r="AB192" s="85">
        <f t="shared" si="178"/>
        <v>0</v>
      </c>
      <c r="AC192" s="86">
        <f t="shared" si="179"/>
        <v>0</v>
      </c>
    </row>
    <row r="193" spans="1:29" ht="12.75" customHeight="1" x14ac:dyDescent="0.25">
      <c r="A193" s="84">
        <v>41</v>
      </c>
      <c r="B193" s="84" t="s">
        <v>447</v>
      </c>
      <c r="C193" s="84" t="s">
        <v>43</v>
      </c>
      <c r="D193" s="84" t="s">
        <v>448</v>
      </c>
      <c r="E193" s="84" t="s">
        <v>50</v>
      </c>
      <c r="F193" s="85">
        <v>0</v>
      </c>
      <c r="G193" s="86">
        <v>2067.0650000000001</v>
      </c>
      <c r="H193" s="87">
        <f t="shared" si="169"/>
        <v>0</v>
      </c>
      <c r="J193" s="85">
        <v>0</v>
      </c>
      <c r="K193" s="86">
        <f t="shared" si="180"/>
        <v>0</v>
      </c>
      <c r="L193" s="85">
        <v>0</v>
      </c>
      <c r="M193" s="86">
        <f t="shared" si="181"/>
        <v>0</v>
      </c>
      <c r="N193" s="85">
        <f t="shared" si="182"/>
        <v>0</v>
      </c>
      <c r="O193" s="86">
        <f t="shared" si="183"/>
        <v>0</v>
      </c>
      <c r="Q193" s="85">
        <v>0</v>
      </c>
      <c r="R193" s="86">
        <f t="shared" si="170"/>
        <v>0</v>
      </c>
      <c r="S193" s="85">
        <f t="shared" si="171"/>
        <v>0</v>
      </c>
      <c r="T193" s="86">
        <f t="shared" si="172"/>
        <v>0</v>
      </c>
      <c r="U193" s="85">
        <f t="shared" si="173"/>
        <v>0</v>
      </c>
      <c r="V193" s="86">
        <f t="shared" si="174"/>
        <v>0</v>
      </c>
      <c r="X193" s="85"/>
      <c r="Y193" s="86">
        <f t="shared" si="175"/>
        <v>0</v>
      </c>
      <c r="Z193" s="85">
        <f t="shared" si="176"/>
        <v>0</v>
      </c>
      <c r="AA193" s="86">
        <f t="shared" si="177"/>
        <v>0</v>
      </c>
      <c r="AB193" s="85">
        <f t="shared" si="178"/>
        <v>0</v>
      </c>
      <c r="AC193" s="86">
        <f t="shared" si="179"/>
        <v>0</v>
      </c>
    </row>
    <row r="194" spans="1:29" ht="12.75" customHeight="1" x14ac:dyDescent="0.25">
      <c r="A194" s="84">
        <v>42</v>
      </c>
      <c r="B194" s="84" t="s">
        <v>505</v>
      </c>
      <c r="C194" s="84" t="s">
        <v>43</v>
      </c>
      <c r="D194" s="84" t="s">
        <v>506</v>
      </c>
      <c r="E194" s="84" t="s">
        <v>50</v>
      </c>
      <c r="F194" s="85">
        <v>0</v>
      </c>
      <c r="G194" s="86">
        <v>2067.0650000000001</v>
      </c>
      <c r="H194" s="87">
        <f t="shared" si="169"/>
        <v>0</v>
      </c>
      <c r="J194" s="85">
        <v>0</v>
      </c>
      <c r="K194" s="86">
        <f t="shared" si="180"/>
        <v>0</v>
      </c>
      <c r="L194" s="85">
        <v>0</v>
      </c>
      <c r="M194" s="86">
        <f t="shared" si="181"/>
        <v>0</v>
      </c>
      <c r="N194" s="85">
        <f t="shared" si="182"/>
        <v>0</v>
      </c>
      <c r="O194" s="86">
        <f t="shared" si="183"/>
        <v>0</v>
      </c>
      <c r="Q194" s="85">
        <v>0</v>
      </c>
      <c r="R194" s="86">
        <f t="shared" si="170"/>
        <v>0</v>
      </c>
      <c r="S194" s="85">
        <f t="shared" si="171"/>
        <v>0</v>
      </c>
      <c r="T194" s="86">
        <f t="shared" si="172"/>
        <v>0</v>
      </c>
      <c r="U194" s="85">
        <f t="shared" si="173"/>
        <v>0</v>
      </c>
      <c r="V194" s="86">
        <f t="shared" si="174"/>
        <v>0</v>
      </c>
      <c r="X194" s="85"/>
      <c r="Y194" s="86">
        <f t="shared" si="175"/>
        <v>0</v>
      </c>
      <c r="Z194" s="85">
        <f t="shared" si="176"/>
        <v>0</v>
      </c>
      <c r="AA194" s="86">
        <f t="shared" si="177"/>
        <v>0</v>
      </c>
      <c r="AB194" s="85">
        <f t="shared" si="178"/>
        <v>0</v>
      </c>
      <c r="AC194" s="86">
        <f t="shared" si="179"/>
        <v>0</v>
      </c>
    </row>
    <row r="195" spans="1:29" ht="12.75" customHeight="1" x14ac:dyDescent="0.25">
      <c r="A195" s="84">
        <v>43</v>
      </c>
      <c r="B195" s="84" t="s">
        <v>507</v>
      </c>
      <c r="C195" s="84" t="s">
        <v>43</v>
      </c>
      <c r="D195" s="84" t="s">
        <v>508</v>
      </c>
      <c r="E195" s="84" t="s">
        <v>50</v>
      </c>
      <c r="F195" s="85">
        <v>12</v>
      </c>
      <c r="G195" s="86">
        <v>19336.07</v>
      </c>
      <c r="H195" s="87">
        <f t="shared" si="169"/>
        <v>232032.84</v>
      </c>
      <c r="J195" s="85">
        <v>12</v>
      </c>
      <c r="K195" s="86">
        <f t="shared" si="180"/>
        <v>232032.84</v>
      </c>
      <c r="L195" s="85">
        <v>0</v>
      </c>
      <c r="M195" s="86">
        <f t="shared" si="181"/>
        <v>0</v>
      </c>
      <c r="N195" s="85">
        <f t="shared" si="182"/>
        <v>0</v>
      </c>
      <c r="O195" s="86">
        <f t="shared" si="183"/>
        <v>0</v>
      </c>
      <c r="Q195" s="85">
        <v>0</v>
      </c>
      <c r="R195" s="86">
        <f t="shared" si="170"/>
        <v>0</v>
      </c>
      <c r="S195" s="85">
        <f t="shared" si="171"/>
        <v>12</v>
      </c>
      <c r="T195" s="86">
        <f t="shared" si="172"/>
        <v>232032.84</v>
      </c>
      <c r="U195" s="85">
        <f t="shared" si="173"/>
        <v>0</v>
      </c>
      <c r="V195" s="86">
        <f t="shared" si="174"/>
        <v>0</v>
      </c>
      <c r="X195" s="85"/>
      <c r="Y195" s="86">
        <f t="shared" si="175"/>
        <v>0</v>
      </c>
      <c r="Z195" s="85">
        <f t="shared" si="176"/>
        <v>12</v>
      </c>
      <c r="AA195" s="86">
        <f t="shared" si="177"/>
        <v>232032.84</v>
      </c>
      <c r="AB195" s="85">
        <f t="shared" si="178"/>
        <v>0</v>
      </c>
      <c r="AC195" s="86">
        <f t="shared" si="179"/>
        <v>0</v>
      </c>
    </row>
    <row r="196" spans="1:29" ht="12.75" customHeight="1" x14ac:dyDescent="0.25">
      <c r="A196" s="84">
        <v>44</v>
      </c>
      <c r="B196" s="84" t="s">
        <v>509</v>
      </c>
      <c r="C196" s="84" t="s">
        <v>43</v>
      </c>
      <c r="D196" s="84" t="s">
        <v>510</v>
      </c>
      <c r="E196" s="84" t="s">
        <v>50</v>
      </c>
      <c r="F196" s="85">
        <v>0</v>
      </c>
      <c r="G196" s="86">
        <v>3253.614</v>
      </c>
      <c r="H196" s="87">
        <f t="shared" si="169"/>
        <v>0</v>
      </c>
      <c r="J196" s="85">
        <v>0</v>
      </c>
      <c r="K196" s="86">
        <f t="shared" si="180"/>
        <v>0</v>
      </c>
      <c r="L196" s="85">
        <v>0</v>
      </c>
      <c r="M196" s="86">
        <f t="shared" si="181"/>
        <v>0</v>
      </c>
      <c r="N196" s="85">
        <f t="shared" si="182"/>
        <v>0</v>
      </c>
      <c r="O196" s="86">
        <f t="shared" si="183"/>
        <v>0</v>
      </c>
      <c r="Q196" s="85">
        <v>0</v>
      </c>
      <c r="R196" s="86">
        <f t="shared" si="170"/>
        <v>0</v>
      </c>
      <c r="S196" s="85">
        <f t="shared" si="171"/>
        <v>0</v>
      </c>
      <c r="T196" s="86">
        <f t="shared" si="172"/>
        <v>0</v>
      </c>
      <c r="U196" s="85">
        <f t="shared" si="173"/>
        <v>0</v>
      </c>
      <c r="V196" s="86">
        <f t="shared" si="174"/>
        <v>0</v>
      </c>
      <c r="X196" s="85"/>
      <c r="Y196" s="86">
        <f t="shared" si="175"/>
        <v>0</v>
      </c>
      <c r="Z196" s="85">
        <f t="shared" si="176"/>
        <v>0</v>
      </c>
      <c r="AA196" s="86">
        <f t="shared" si="177"/>
        <v>0</v>
      </c>
      <c r="AB196" s="85">
        <f t="shared" si="178"/>
        <v>0</v>
      </c>
      <c r="AC196" s="86">
        <f t="shared" si="179"/>
        <v>0</v>
      </c>
    </row>
    <row r="197" spans="1:29" ht="12.75" customHeight="1" x14ac:dyDescent="0.25">
      <c r="A197" s="84">
        <v>45</v>
      </c>
      <c r="B197" s="84" t="s">
        <v>511</v>
      </c>
      <c r="C197" s="84" t="s">
        <v>43</v>
      </c>
      <c r="D197" s="84" t="s">
        <v>512</v>
      </c>
      <c r="E197" s="84" t="s">
        <v>50</v>
      </c>
      <c r="F197" s="85">
        <v>0</v>
      </c>
      <c r="G197" s="86">
        <v>2531.1</v>
      </c>
      <c r="H197" s="87">
        <f t="shared" si="169"/>
        <v>0</v>
      </c>
      <c r="J197" s="85">
        <v>0</v>
      </c>
      <c r="K197" s="86">
        <f t="shared" si="180"/>
        <v>0</v>
      </c>
      <c r="L197" s="85">
        <v>0</v>
      </c>
      <c r="M197" s="86">
        <f t="shared" si="181"/>
        <v>0</v>
      </c>
      <c r="N197" s="85">
        <f t="shared" si="182"/>
        <v>0</v>
      </c>
      <c r="O197" s="86">
        <f t="shared" si="183"/>
        <v>0</v>
      </c>
      <c r="Q197" s="85">
        <v>0</v>
      </c>
      <c r="R197" s="86">
        <f t="shared" si="170"/>
        <v>0</v>
      </c>
      <c r="S197" s="85">
        <f t="shared" si="171"/>
        <v>0</v>
      </c>
      <c r="T197" s="86">
        <f t="shared" si="172"/>
        <v>0</v>
      </c>
      <c r="U197" s="85">
        <f t="shared" si="173"/>
        <v>0</v>
      </c>
      <c r="V197" s="86">
        <f t="shared" si="174"/>
        <v>0</v>
      </c>
      <c r="X197" s="85"/>
      <c r="Y197" s="86">
        <f t="shared" si="175"/>
        <v>0</v>
      </c>
      <c r="Z197" s="85">
        <f t="shared" si="176"/>
        <v>0</v>
      </c>
      <c r="AA197" s="86">
        <f t="shared" si="177"/>
        <v>0</v>
      </c>
      <c r="AB197" s="85">
        <f t="shared" si="178"/>
        <v>0</v>
      </c>
      <c r="AC197" s="86">
        <f t="shared" si="179"/>
        <v>0</v>
      </c>
    </row>
    <row r="198" spans="1:29" ht="12.75" customHeight="1" x14ac:dyDescent="0.25">
      <c r="A198" s="84">
        <v>46</v>
      </c>
      <c r="B198" s="84" t="s">
        <v>513</v>
      </c>
      <c r="C198" s="84" t="s">
        <v>43</v>
      </c>
      <c r="D198" s="84" t="s">
        <v>514</v>
      </c>
      <c r="E198" s="84" t="s">
        <v>50</v>
      </c>
      <c r="F198" s="85">
        <v>0</v>
      </c>
      <c r="G198" s="86">
        <v>146.8038</v>
      </c>
      <c r="H198" s="87">
        <f t="shared" si="169"/>
        <v>0</v>
      </c>
      <c r="J198" s="85">
        <v>0</v>
      </c>
      <c r="K198" s="86">
        <f t="shared" si="180"/>
        <v>0</v>
      </c>
      <c r="L198" s="85">
        <v>0</v>
      </c>
      <c r="M198" s="86">
        <f t="shared" si="181"/>
        <v>0</v>
      </c>
      <c r="N198" s="85">
        <f t="shared" si="182"/>
        <v>0</v>
      </c>
      <c r="O198" s="86">
        <f t="shared" si="183"/>
        <v>0</v>
      </c>
      <c r="Q198" s="85">
        <v>0</v>
      </c>
      <c r="R198" s="86">
        <f t="shared" si="170"/>
        <v>0</v>
      </c>
      <c r="S198" s="85">
        <f t="shared" si="171"/>
        <v>0</v>
      </c>
      <c r="T198" s="86">
        <f t="shared" si="172"/>
        <v>0</v>
      </c>
      <c r="U198" s="85">
        <f t="shared" si="173"/>
        <v>0</v>
      </c>
      <c r="V198" s="86">
        <f t="shared" si="174"/>
        <v>0</v>
      </c>
      <c r="X198" s="85"/>
      <c r="Y198" s="86">
        <f t="shared" si="175"/>
        <v>0</v>
      </c>
      <c r="Z198" s="85">
        <f t="shared" si="176"/>
        <v>0</v>
      </c>
      <c r="AA198" s="86">
        <f t="shared" si="177"/>
        <v>0</v>
      </c>
      <c r="AB198" s="85">
        <f t="shared" si="178"/>
        <v>0</v>
      </c>
      <c r="AC198" s="86">
        <f t="shared" si="179"/>
        <v>0</v>
      </c>
    </row>
    <row r="199" spans="1:29" ht="12.75" customHeight="1" x14ac:dyDescent="0.25">
      <c r="A199" s="84">
        <v>47</v>
      </c>
      <c r="B199" s="84" t="s">
        <v>453</v>
      </c>
      <c r="C199" s="84" t="s">
        <v>43</v>
      </c>
      <c r="D199" s="84" t="s">
        <v>454</v>
      </c>
      <c r="E199" s="84" t="s">
        <v>85</v>
      </c>
      <c r="F199" s="85">
        <v>0</v>
      </c>
      <c r="G199" s="86">
        <v>13.039</v>
      </c>
      <c r="H199" s="87">
        <f t="shared" si="169"/>
        <v>0</v>
      </c>
      <c r="J199" s="85">
        <v>0</v>
      </c>
      <c r="K199" s="86">
        <f t="shared" si="180"/>
        <v>0</v>
      </c>
      <c r="L199" s="85">
        <v>0</v>
      </c>
      <c r="M199" s="86">
        <f t="shared" si="181"/>
        <v>0</v>
      </c>
      <c r="N199" s="85">
        <f t="shared" si="182"/>
        <v>0</v>
      </c>
      <c r="O199" s="86">
        <f t="shared" si="183"/>
        <v>0</v>
      </c>
      <c r="Q199" s="85">
        <v>0</v>
      </c>
      <c r="R199" s="86">
        <f t="shared" si="170"/>
        <v>0</v>
      </c>
      <c r="S199" s="85">
        <f t="shared" si="171"/>
        <v>0</v>
      </c>
      <c r="T199" s="86">
        <f t="shared" si="172"/>
        <v>0</v>
      </c>
      <c r="U199" s="85">
        <f t="shared" si="173"/>
        <v>0</v>
      </c>
      <c r="V199" s="86">
        <f t="shared" si="174"/>
        <v>0</v>
      </c>
      <c r="X199" s="85"/>
      <c r="Y199" s="86">
        <f t="shared" si="175"/>
        <v>0</v>
      </c>
      <c r="Z199" s="85">
        <f t="shared" si="176"/>
        <v>0</v>
      </c>
      <c r="AA199" s="86">
        <f t="shared" si="177"/>
        <v>0</v>
      </c>
      <c r="AB199" s="85">
        <f t="shared" si="178"/>
        <v>0</v>
      </c>
      <c r="AC199" s="86">
        <f t="shared" si="179"/>
        <v>0</v>
      </c>
    </row>
    <row r="200" spans="1:29" ht="12.75" customHeight="1" x14ac:dyDescent="0.25">
      <c r="A200" s="84">
        <v>48</v>
      </c>
      <c r="B200" s="84" t="s">
        <v>455</v>
      </c>
      <c r="C200" s="84" t="s">
        <v>43</v>
      </c>
      <c r="D200" s="84" t="s">
        <v>456</v>
      </c>
      <c r="E200" s="84" t="s">
        <v>85</v>
      </c>
      <c r="F200" s="85">
        <v>0</v>
      </c>
      <c r="G200" s="86">
        <v>13.039</v>
      </c>
      <c r="H200" s="87">
        <f t="shared" si="169"/>
        <v>0</v>
      </c>
      <c r="J200" s="85">
        <v>0</v>
      </c>
      <c r="K200" s="86">
        <f t="shared" si="180"/>
        <v>0</v>
      </c>
      <c r="L200" s="85">
        <v>0</v>
      </c>
      <c r="M200" s="86">
        <f t="shared" si="181"/>
        <v>0</v>
      </c>
      <c r="N200" s="85">
        <f t="shared" si="182"/>
        <v>0</v>
      </c>
      <c r="O200" s="86">
        <f t="shared" si="183"/>
        <v>0</v>
      </c>
      <c r="Q200" s="85">
        <v>0</v>
      </c>
      <c r="R200" s="86">
        <f t="shared" si="170"/>
        <v>0</v>
      </c>
      <c r="S200" s="85">
        <f t="shared" si="171"/>
        <v>0</v>
      </c>
      <c r="T200" s="86">
        <f t="shared" si="172"/>
        <v>0</v>
      </c>
      <c r="U200" s="85">
        <f t="shared" si="173"/>
        <v>0</v>
      </c>
      <c r="V200" s="86">
        <f t="shared" si="174"/>
        <v>0</v>
      </c>
      <c r="X200" s="85"/>
      <c r="Y200" s="86">
        <f t="shared" si="175"/>
        <v>0</v>
      </c>
      <c r="Z200" s="85">
        <f t="shared" si="176"/>
        <v>0</v>
      </c>
      <c r="AA200" s="86">
        <f t="shared" si="177"/>
        <v>0</v>
      </c>
      <c r="AB200" s="85">
        <f t="shared" si="178"/>
        <v>0</v>
      </c>
      <c r="AC200" s="86">
        <f t="shared" si="179"/>
        <v>0</v>
      </c>
    </row>
    <row r="201" spans="1:29" ht="12.75" customHeight="1" x14ac:dyDescent="0.25">
      <c r="A201" s="84">
        <v>49</v>
      </c>
      <c r="B201" s="84" t="s">
        <v>459</v>
      </c>
      <c r="C201" s="84" t="s">
        <v>43</v>
      </c>
      <c r="D201" s="84" t="s">
        <v>460</v>
      </c>
      <c r="E201" s="84" t="s">
        <v>85</v>
      </c>
      <c r="F201" s="85">
        <v>0</v>
      </c>
      <c r="G201" s="86">
        <v>66.652300000000011</v>
      </c>
      <c r="H201" s="87">
        <f t="shared" si="169"/>
        <v>0</v>
      </c>
      <c r="J201" s="85">
        <v>0</v>
      </c>
      <c r="K201" s="86">
        <f t="shared" si="180"/>
        <v>0</v>
      </c>
      <c r="L201" s="85">
        <v>0</v>
      </c>
      <c r="M201" s="86">
        <f t="shared" si="181"/>
        <v>0</v>
      </c>
      <c r="N201" s="85">
        <f t="shared" si="182"/>
        <v>0</v>
      </c>
      <c r="O201" s="86">
        <f t="shared" si="183"/>
        <v>0</v>
      </c>
      <c r="Q201" s="85">
        <v>0</v>
      </c>
      <c r="R201" s="86">
        <f t="shared" si="170"/>
        <v>0</v>
      </c>
      <c r="S201" s="85">
        <f t="shared" si="171"/>
        <v>0</v>
      </c>
      <c r="T201" s="86">
        <f t="shared" si="172"/>
        <v>0</v>
      </c>
      <c r="U201" s="85">
        <f t="shared" si="173"/>
        <v>0</v>
      </c>
      <c r="V201" s="86">
        <f t="shared" si="174"/>
        <v>0</v>
      </c>
      <c r="X201" s="85"/>
      <c r="Y201" s="86">
        <f t="shared" si="175"/>
        <v>0</v>
      </c>
      <c r="Z201" s="85">
        <f t="shared" si="176"/>
        <v>0</v>
      </c>
      <c r="AA201" s="86">
        <f t="shared" si="177"/>
        <v>0</v>
      </c>
      <c r="AB201" s="85">
        <f t="shared" si="178"/>
        <v>0</v>
      </c>
      <c r="AC201" s="86">
        <f t="shared" si="179"/>
        <v>0</v>
      </c>
    </row>
    <row r="202" spans="1:29" ht="12.75" customHeight="1" x14ac:dyDescent="0.25">
      <c r="A202" s="84">
        <v>50</v>
      </c>
      <c r="B202" s="84" t="s">
        <v>515</v>
      </c>
      <c r="C202" s="84" t="s">
        <v>43</v>
      </c>
      <c r="D202" s="84" t="s">
        <v>516</v>
      </c>
      <c r="E202" s="84" t="s">
        <v>85</v>
      </c>
      <c r="F202" s="85">
        <v>53.988999999999997</v>
      </c>
      <c r="G202" s="86">
        <v>54.840499999999999</v>
      </c>
      <c r="H202" s="87">
        <f t="shared" si="169"/>
        <v>2960.7837544999998</v>
      </c>
      <c r="J202" s="85">
        <v>53.988999999999997</v>
      </c>
      <c r="K202" s="86">
        <f t="shared" si="180"/>
        <v>2960.7837544999998</v>
      </c>
      <c r="L202" s="85">
        <v>0</v>
      </c>
      <c r="M202" s="86">
        <f t="shared" si="181"/>
        <v>0</v>
      </c>
      <c r="N202" s="85">
        <f t="shared" si="182"/>
        <v>0</v>
      </c>
      <c r="O202" s="86">
        <f t="shared" si="183"/>
        <v>0</v>
      </c>
      <c r="Q202" s="85">
        <v>0</v>
      </c>
      <c r="R202" s="86">
        <f t="shared" si="170"/>
        <v>0</v>
      </c>
      <c r="S202" s="85">
        <f t="shared" si="171"/>
        <v>53.988999999999997</v>
      </c>
      <c r="T202" s="86">
        <f t="shared" si="172"/>
        <v>2960.7837544999998</v>
      </c>
      <c r="U202" s="85">
        <f t="shared" si="173"/>
        <v>0</v>
      </c>
      <c r="V202" s="86">
        <f t="shared" si="174"/>
        <v>0</v>
      </c>
      <c r="X202" s="85"/>
      <c r="Y202" s="86">
        <f t="shared" si="175"/>
        <v>0</v>
      </c>
      <c r="Z202" s="85">
        <f t="shared" si="176"/>
        <v>53.988999999999997</v>
      </c>
      <c r="AA202" s="86">
        <f t="shared" si="177"/>
        <v>2960.7837544999998</v>
      </c>
      <c r="AB202" s="85">
        <f t="shared" si="178"/>
        <v>0</v>
      </c>
      <c r="AC202" s="86">
        <f t="shared" si="179"/>
        <v>0</v>
      </c>
    </row>
    <row r="203" spans="1:29" ht="12.75" customHeight="1" x14ac:dyDescent="0.25">
      <c r="A203" s="84">
        <v>51</v>
      </c>
      <c r="B203" s="84" t="s">
        <v>517</v>
      </c>
      <c r="C203" s="84" t="s">
        <v>43</v>
      </c>
      <c r="D203" s="84" t="s">
        <v>518</v>
      </c>
      <c r="E203" s="84" t="s">
        <v>85</v>
      </c>
      <c r="F203" s="85">
        <v>0</v>
      </c>
      <c r="G203" s="86">
        <v>80.151499999999999</v>
      </c>
      <c r="H203" s="87">
        <f t="shared" si="169"/>
        <v>0</v>
      </c>
      <c r="J203" s="85">
        <v>0</v>
      </c>
      <c r="K203" s="86">
        <f t="shared" si="180"/>
        <v>0</v>
      </c>
      <c r="L203" s="85">
        <v>0</v>
      </c>
      <c r="M203" s="86">
        <f t="shared" si="181"/>
        <v>0</v>
      </c>
      <c r="N203" s="85">
        <f t="shared" si="182"/>
        <v>0</v>
      </c>
      <c r="O203" s="86">
        <f t="shared" si="183"/>
        <v>0</v>
      </c>
      <c r="Q203" s="85">
        <v>0</v>
      </c>
      <c r="R203" s="86">
        <f t="shared" si="170"/>
        <v>0</v>
      </c>
      <c r="S203" s="85">
        <f t="shared" si="171"/>
        <v>0</v>
      </c>
      <c r="T203" s="86">
        <f t="shared" si="172"/>
        <v>0</v>
      </c>
      <c r="U203" s="85">
        <f t="shared" si="173"/>
        <v>0</v>
      </c>
      <c r="V203" s="86">
        <f t="shared" si="174"/>
        <v>0</v>
      </c>
      <c r="X203" s="85"/>
      <c r="Y203" s="86">
        <f t="shared" si="175"/>
        <v>0</v>
      </c>
      <c r="Z203" s="85">
        <f t="shared" si="176"/>
        <v>0</v>
      </c>
      <c r="AA203" s="86">
        <f t="shared" si="177"/>
        <v>0</v>
      </c>
      <c r="AB203" s="85">
        <f t="shared" si="178"/>
        <v>0</v>
      </c>
      <c r="AC203" s="86">
        <f t="shared" si="179"/>
        <v>0</v>
      </c>
    </row>
    <row r="204" spans="1:29" ht="12.75" customHeight="1" x14ac:dyDescent="0.25">
      <c r="A204" s="84">
        <v>52</v>
      </c>
      <c r="B204" s="84" t="s">
        <v>519</v>
      </c>
      <c r="C204" s="84" t="s">
        <v>43</v>
      </c>
      <c r="D204" s="84" t="s">
        <v>520</v>
      </c>
      <c r="E204" s="84" t="s">
        <v>85</v>
      </c>
      <c r="F204" s="85">
        <v>194.178</v>
      </c>
      <c r="G204" s="86">
        <v>118.11800000000001</v>
      </c>
      <c r="H204" s="87">
        <f t="shared" si="169"/>
        <v>22935.917004000003</v>
      </c>
      <c r="J204" s="85">
        <v>194.178</v>
      </c>
      <c r="K204" s="86">
        <f t="shared" si="180"/>
        <v>22935.917004000003</v>
      </c>
      <c r="L204" s="85">
        <v>0</v>
      </c>
      <c r="M204" s="86">
        <f t="shared" si="181"/>
        <v>0</v>
      </c>
      <c r="N204" s="85">
        <f t="shared" si="182"/>
        <v>0</v>
      </c>
      <c r="O204" s="86">
        <f t="shared" si="183"/>
        <v>0</v>
      </c>
      <c r="Q204" s="85">
        <v>0</v>
      </c>
      <c r="R204" s="86">
        <f t="shared" si="170"/>
        <v>0</v>
      </c>
      <c r="S204" s="85">
        <f t="shared" si="171"/>
        <v>194.178</v>
      </c>
      <c r="T204" s="86">
        <f t="shared" si="172"/>
        <v>22935.917004000003</v>
      </c>
      <c r="U204" s="85">
        <f t="shared" si="173"/>
        <v>0</v>
      </c>
      <c r="V204" s="86">
        <f t="shared" si="174"/>
        <v>0</v>
      </c>
      <c r="X204" s="85"/>
      <c r="Y204" s="86">
        <f t="shared" si="175"/>
        <v>0</v>
      </c>
      <c r="Z204" s="85">
        <f t="shared" si="176"/>
        <v>194.178</v>
      </c>
      <c r="AA204" s="86">
        <f t="shared" si="177"/>
        <v>22935.917004000003</v>
      </c>
      <c r="AB204" s="85">
        <f t="shared" si="178"/>
        <v>0</v>
      </c>
      <c r="AC204" s="86">
        <f t="shared" si="179"/>
        <v>0</v>
      </c>
    </row>
    <row r="205" spans="1:29" ht="12.75" customHeight="1" x14ac:dyDescent="0.25">
      <c r="A205" s="84">
        <v>53</v>
      </c>
      <c r="B205" s="84" t="s">
        <v>521</v>
      </c>
      <c r="C205" s="84" t="s">
        <v>43</v>
      </c>
      <c r="D205" s="84" t="s">
        <v>522</v>
      </c>
      <c r="E205" s="84" t="s">
        <v>85</v>
      </c>
      <c r="F205" s="85">
        <v>496.334</v>
      </c>
      <c r="G205" s="86">
        <v>80.151499999999999</v>
      </c>
      <c r="H205" s="87">
        <f t="shared" si="169"/>
        <v>39781.914600999997</v>
      </c>
      <c r="J205" s="85">
        <v>496.334</v>
      </c>
      <c r="K205" s="86">
        <f t="shared" si="180"/>
        <v>39781.914600999997</v>
      </c>
      <c r="L205" s="85">
        <v>0</v>
      </c>
      <c r="M205" s="86">
        <f t="shared" si="181"/>
        <v>0</v>
      </c>
      <c r="N205" s="85">
        <f t="shared" si="182"/>
        <v>0</v>
      </c>
      <c r="O205" s="86">
        <f t="shared" si="183"/>
        <v>0</v>
      </c>
      <c r="Q205" s="85">
        <v>0</v>
      </c>
      <c r="R205" s="86">
        <f t="shared" si="170"/>
        <v>0</v>
      </c>
      <c r="S205" s="85">
        <f t="shared" si="171"/>
        <v>496.334</v>
      </c>
      <c r="T205" s="86">
        <f t="shared" si="172"/>
        <v>39781.914600999997</v>
      </c>
      <c r="U205" s="85">
        <f t="shared" si="173"/>
        <v>0</v>
      </c>
      <c r="V205" s="86">
        <f t="shared" si="174"/>
        <v>0</v>
      </c>
      <c r="X205" s="85"/>
      <c r="Y205" s="86">
        <f t="shared" si="175"/>
        <v>0</v>
      </c>
      <c r="Z205" s="85">
        <f t="shared" si="176"/>
        <v>496.334</v>
      </c>
      <c r="AA205" s="86">
        <f t="shared" si="177"/>
        <v>39781.914600999997</v>
      </c>
      <c r="AB205" s="85">
        <f t="shared" si="178"/>
        <v>0</v>
      </c>
      <c r="AC205" s="86">
        <f t="shared" si="179"/>
        <v>0</v>
      </c>
    </row>
    <row r="206" spans="1:29" ht="12.75" customHeight="1" x14ac:dyDescent="0.25">
      <c r="A206" s="82"/>
      <c r="B206" s="82"/>
      <c r="C206" s="82" t="s">
        <v>164</v>
      </c>
      <c r="D206" s="82" t="s">
        <v>163</v>
      </c>
      <c r="E206" s="82"/>
      <c r="F206" s="82"/>
      <c r="G206" s="82"/>
      <c r="H206" s="88">
        <f>SUM(H207:H209)</f>
        <v>8972.1052199999995</v>
      </c>
      <c r="J206" s="82"/>
      <c r="K206" s="88">
        <f>SUM(K207:K209)</f>
        <v>8972.1052199999995</v>
      </c>
      <c r="L206" s="88"/>
      <c r="M206" s="88">
        <f>SUM(M207:M209)</f>
        <v>0</v>
      </c>
      <c r="N206" s="88"/>
      <c r="O206" s="88">
        <f>SUM(O207:O209)</f>
        <v>0</v>
      </c>
      <c r="Q206" s="82"/>
      <c r="R206" s="88">
        <f>SUM(R207:R209)</f>
        <v>0</v>
      </c>
      <c r="S206" s="88"/>
      <c r="T206" s="88">
        <f>SUM(T207:T209)</f>
        <v>8972.1052199999995</v>
      </c>
      <c r="U206" s="88"/>
      <c r="V206" s="88">
        <f>SUM(V207:V209)</f>
        <v>0</v>
      </c>
      <c r="X206" s="82"/>
      <c r="Y206" s="88">
        <f>SUM(Y207:Y209)</f>
        <v>0</v>
      </c>
      <c r="Z206" s="88"/>
      <c r="AA206" s="88">
        <f>SUM(AA207:AA209)</f>
        <v>8972.1052199999995</v>
      </c>
      <c r="AB206" s="88"/>
      <c r="AC206" s="88">
        <f>SUM(AC207:AC209)</f>
        <v>0</v>
      </c>
    </row>
    <row r="207" spans="1:29" ht="12.75" customHeight="1" x14ac:dyDescent="0.25">
      <c r="A207" s="84">
        <v>54</v>
      </c>
      <c r="B207" s="84" t="s">
        <v>183</v>
      </c>
      <c r="C207" s="84" t="s">
        <v>43</v>
      </c>
      <c r="D207" s="84" t="s">
        <v>184</v>
      </c>
      <c r="E207" s="84" t="s">
        <v>85</v>
      </c>
      <c r="F207" s="85">
        <v>25.05</v>
      </c>
      <c r="G207" s="86">
        <v>101.244</v>
      </c>
      <c r="H207" s="87">
        <f>G207*F207</f>
        <v>2536.1622000000002</v>
      </c>
      <c r="J207" s="85">
        <v>25.05</v>
      </c>
      <c r="K207" s="86">
        <f>J207*G207</f>
        <v>2536.1622000000002</v>
      </c>
      <c r="L207" s="85">
        <v>0</v>
      </c>
      <c r="M207" s="86">
        <f>L207*G207</f>
        <v>0</v>
      </c>
      <c r="N207" s="85">
        <f>F207-J207</f>
        <v>0</v>
      </c>
      <c r="O207" s="86">
        <f>N207*G207</f>
        <v>0</v>
      </c>
      <c r="Q207" s="85">
        <v>0</v>
      </c>
      <c r="R207" s="86">
        <f>Q207*G207</f>
        <v>0</v>
      </c>
      <c r="S207" s="85">
        <f>J207+L207</f>
        <v>25.05</v>
      </c>
      <c r="T207" s="86">
        <f>S207*G207</f>
        <v>2536.1622000000002</v>
      </c>
      <c r="U207" s="85">
        <f>F207-(Q207+S207)</f>
        <v>0</v>
      </c>
      <c r="V207" s="86">
        <f>U207*G207</f>
        <v>0</v>
      </c>
      <c r="X207" s="85"/>
      <c r="Y207" s="86">
        <f>X207*G207</f>
        <v>0</v>
      </c>
      <c r="Z207" s="85">
        <f>Q207+S207</f>
        <v>25.05</v>
      </c>
      <c r="AA207" s="86">
        <f>Z207*G207</f>
        <v>2536.1622000000002</v>
      </c>
      <c r="AB207" s="85">
        <f>F207-(X207+Z207)</f>
        <v>0</v>
      </c>
      <c r="AC207" s="86">
        <f>AB207*G207</f>
        <v>0</v>
      </c>
    </row>
    <row r="208" spans="1:29" ht="12.75" customHeight="1" x14ac:dyDescent="0.25">
      <c r="A208" s="84">
        <v>55</v>
      </c>
      <c r="B208" s="84" t="s">
        <v>463</v>
      </c>
      <c r="C208" s="84" t="s">
        <v>43</v>
      </c>
      <c r="D208" s="84" t="s">
        <v>464</v>
      </c>
      <c r="E208" s="84" t="s">
        <v>85</v>
      </c>
      <c r="F208" s="85">
        <v>22.74</v>
      </c>
      <c r="G208" s="86">
        <v>283.02300000000002</v>
      </c>
      <c r="H208" s="87">
        <f>G208*F208</f>
        <v>6435.9430199999997</v>
      </c>
      <c r="J208" s="85">
        <v>22.74</v>
      </c>
      <c r="K208" s="86">
        <f>J208*G208</f>
        <v>6435.9430199999997</v>
      </c>
      <c r="L208" s="85">
        <v>0</v>
      </c>
      <c r="M208" s="86">
        <f>L208*G208</f>
        <v>0</v>
      </c>
      <c r="N208" s="85">
        <f>F208-J208</f>
        <v>0</v>
      </c>
      <c r="O208" s="86">
        <f>N208*G208</f>
        <v>0</v>
      </c>
      <c r="Q208" s="85">
        <v>0</v>
      </c>
      <c r="R208" s="86">
        <f>Q208*G208</f>
        <v>0</v>
      </c>
      <c r="S208" s="85">
        <f>J208+L208</f>
        <v>22.74</v>
      </c>
      <c r="T208" s="86">
        <f>S208*G208</f>
        <v>6435.9430199999997</v>
      </c>
      <c r="U208" s="85">
        <f>F208-(Q208+S208)</f>
        <v>0</v>
      </c>
      <c r="V208" s="86">
        <f>U208*G208</f>
        <v>0</v>
      </c>
      <c r="X208" s="85"/>
      <c r="Y208" s="86">
        <f>X208*G208</f>
        <v>0</v>
      </c>
      <c r="Z208" s="85">
        <f>Q208+S208</f>
        <v>22.74</v>
      </c>
      <c r="AA208" s="86">
        <f>Z208*G208</f>
        <v>6435.9430199999997</v>
      </c>
      <c r="AB208" s="85">
        <f>F208-(X208+Z208)</f>
        <v>0</v>
      </c>
      <c r="AC208" s="86">
        <f>AB208*G208</f>
        <v>0</v>
      </c>
    </row>
    <row r="209" spans="1:29" ht="12.75" customHeight="1" x14ac:dyDescent="0.25">
      <c r="A209" s="84">
        <v>56</v>
      </c>
      <c r="B209" s="84" t="s">
        <v>523</v>
      </c>
      <c r="C209" s="84" t="s">
        <v>43</v>
      </c>
      <c r="D209" s="84" t="s">
        <v>524</v>
      </c>
      <c r="E209" s="84" t="s">
        <v>50</v>
      </c>
      <c r="F209" s="85">
        <v>0</v>
      </c>
      <c r="G209" s="86">
        <v>9204</v>
      </c>
      <c r="H209" s="87">
        <f>G209*F209</f>
        <v>0</v>
      </c>
      <c r="J209" s="85">
        <v>0</v>
      </c>
      <c r="K209" s="86">
        <f>J209*G209</f>
        <v>0</v>
      </c>
      <c r="L209" s="85">
        <v>0</v>
      </c>
      <c r="M209" s="86">
        <f>L209*G209</f>
        <v>0</v>
      </c>
      <c r="N209" s="85">
        <f>F209-J209</f>
        <v>0</v>
      </c>
      <c r="O209" s="86">
        <f>N209*G209</f>
        <v>0</v>
      </c>
      <c r="Q209" s="85">
        <v>0</v>
      </c>
      <c r="R209" s="86">
        <f>Q209*G209</f>
        <v>0</v>
      </c>
      <c r="S209" s="85">
        <f>J209+L209</f>
        <v>0</v>
      </c>
      <c r="T209" s="86">
        <f>S209*G209</f>
        <v>0</v>
      </c>
      <c r="U209" s="85">
        <f>F209-(Q209+S209)</f>
        <v>0</v>
      </c>
      <c r="V209" s="86">
        <f>U209*G209</f>
        <v>0</v>
      </c>
      <c r="X209" s="85"/>
      <c r="Y209" s="86">
        <f>X209*G209</f>
        <v>0</v>
      </c>
      <c r="Z209" s="85">
        <f>Q209+S209</f>
        <v>0</v>
      </c>
      <c r="AA209" s="86">
        <f>Z209*G209</f>
        <v>0</v>
      </c>
      <c r="AB209" s="85">
        <f>F209-(X209+Z209)</f>
        <v>0</v>
      </c>
      <c r="AC209" s="86">
        <f>AB209*G209</f>
        <v>0</v>
      </c>
    </row>
    <row r="210" spans="1:29" ht="12.75" customHeight="1" x14ac:dyDescent="0.25">
      <c r="A210" s="79"/>
      <c r="B210" s="79"/>
      <c r="C210" s="79"/>
      <c r="D210" s="80" t="s">
        <v>672</v>
      </c>
      <c r="E210" s="79"/>
      <c r="F210" s="79"/>
      <c r="G210" s="79"/>
      <c r="H210" s="81">
        <f>H211+H214+H224+H228+H237+H239+H265</f>
        <v>1004482.6516569001</v>
      </c>
      <c r="J210" s="81"/>
      <c r="K210" s="81">
        <f>K211+K214+K224+K228+K237+K239+K265</f>
        <v>1004482.6516569001</v>
      </c>
      <c r="L210" s="81"/>
      <c r="M210" s="81">
        <f>M211+M214+M224+M228+M237+M239+M265</f>
        <v>0</v>
      </c>
      <c r="N210" s="81"/>
      <c r="O210" s="81">
        <f>O211+O214+O224+O228+O237+O239+O265</f>
        <v>0</v>
      </c>
      <c r="Q210" s="81"/>
      <c r="R210" s="81">
        <f>R211+R214+R224+R228+R237+R239+R265</f>
        <v>0</v>
      </c>
      <c r="S210" s="81"/>
      <c r="T210" s="81">
        <f>T211+T214+T224+T228+T237+T239+T265</f>
        <v>1004482.6516569001</v>
      </c>
      <c r="U210" s="81"/>
      <c r="V210" s="81">
        <f>V211+V214+V224+V228+V237+V239+V265</f>
        <v>0</v>
      </c>
      <c r="X210" s="81"/>
      <c r="Y210" s="81">
        <f>Y211+Y214+Y224+Y228+Y237+Y239+Y265</f>
        <v>0</v>
      </c>
      <c r="Z210" s="81"/>
      <c r="AA210" s="81">
        <f>AA211+AA214+AA224+AA228+AA237+AA239+AA265</f>
        <v>1004482.6516569001</v>
      </c>
      <c r="AB210" s="81"/>
      <c r="AC210" s="81">
        <f>AC211+AC214+AC224+AC228+AC237+AC239+AC265</f>
        <v>0</v>
      </c>
    </row>
    <row r="211" spans="1:29" ht="12.75" customHeight="1" x14ac:dyDescent="0.25">
      <c r="A211" s="82"/>
      <c r="B211" s="82"/>
      <c r="C211" s="82" t="s">
        <v>41</v>
      </c>
      <c r="D211" s="82" t="s">
        <v>40</v>
      </c>
      <c r="E211" s="82"/>
      <c r="F211" s="82"/>
      <c r="G211" s="82"/>
      <c r="H211" s="88">
        <f>SUM(H212:H213)</f>
        <v>47968.310390000006</v>
      </c>
      <c r="J211" s="88"/>
      <c r="K211" s="88">
        <f>SUM(K212:K213)</f>
        <v>47968.310390000006</v>
      </c>
      <c r="L211" s="88"/>
      <c r="M211" s="88">
        <f>SUM(M212:M213)</f>
        <v>0</v>
      </c>
      <c r="N211" s="88"/>
      <c r="O211" s="88">
        <f>SUM(O212:O213)</f>
        <v>0</v>
      </c>
      <c r="Q211" s="88"/>
      <c r="R211" s="88">
        <f>SUM(R212:R213)</f>
        <v>0</v>
      </c>
      <c r="S211" s="88"/>
      <c r="T211" s="88">
        <f>SUM(T212:T213)</f>
        <v>47968.310390000006</v>
      </c>
      <c r="U211" s="88"/>
      <c r="V211" s="88">
        <f>SUM(V212:V213)</f>
        <v>0</v>
      </c>
      <c r="X211" s="88"/>
      <c r="Y211" s="88">
        <f>SUM(Y212:Y213)</f>
        <v>0</v>
      </c>
      <c r="Z211" s="88"/>
      <c r="AA211" s="88">
        <f>SUM(AA212:AA213)</f>
        <v>47968.310390000006</v>
      </c>
      <c r="AB211" s="88"/>
      <c r="AC211" s="88">
        <f>SUM(AC212:AC213)</f>
        <v>0</v>
      </c>
    </row>
    <row r="212" spans="1:29" ht="12.75" customHeight="1" x14ac:dyDescent="0.25">
      <c r="A212" s="84">
        <v>1</v>
      </c>
      <c r="B212" s="84" t="s">
        <v>59</v>
      </c>
      <c r="C212" s="84" t="s">
        <v>43</v>
      </c>
      <c r="D212" s="84" t="s">
        <v>402</v>
      </c>
      <c r="E212" s="84" t="s">
        <v>61</v>
      </c>
      <c r="F212" s="85">
        <v>247.495</v>
      </c>
      <c r="G212" s="86">
        <v>168.74</v>
      </c>
      <c r="H212" s="87">
        <f>G212*F212</f>
        <v>41762.306300000004</v>
      </c>
      <c r="J212" s="85">
        <v>247.495</v>
      </c>
      <c r="K212" s="86">
        <f>J212*G212</f>
        <v>41762.306300000004</v>
      </c>
      <c r="L212" s="85">
        <v>0</v>
      </c>
      <c r="M212" s="86">
        <f>L212*G212</f>
        <v>0</v>
      </c>
      <c r="N212" s="85">
        <f>F212-J212</f>
        <v>0</v>
      </c>
      <c r="O212" s="86">
        <f>N212*G212</f>
        <v>0</v>
      </c>
      <c r="Q212" s="85">
        <v>0</v>
      </c>
      <c r="R212" s="86">
        <f>Q212*G212</f>
        <v>0</v>
      </c>
      <c r="S212" s="85">
        <f>J212+L212</f>
        <v>247.495</v>
      </c>
      <c r="T212" s="86">
        <f>S212*G212</f>
        <v>41762.306300000004</v>
      </c>
      <c r="U212" s="85">
        <f>F212-(Q212+S212)</f>
        <v>0</v>
      </c>
      <c r="V212" s="86">
        <f>U212*G212</f>
        <v>0</v>
      </c>
      <c r="X212" s="85"/>
      <c r="Y212" s="86">
        <f>X212*G212</f>
        <v>0</v>
      </c>
      <c r="Z212" s="85">
        <f>Q212+S212</f>
        <v>247.495</v>
      </c>
      <c r="AA212" s="86">
        <f>Z212*G212</f>
        <v>41762.306300000004</v>
      </c>
      <c r="AB212" s="85">
        <f>F212-(X212+Z212)</f>
        <v>0</v>
      </c>
      <c r="AC212" s="86">
        <f>AB212*G212</f>
        <v>0</v>
      </c>
    </row>
    <row r="213" spans="1:29" ht="12.75" customHeight="1" x14ac:dyDescent="0.25">
      <c r="A213" s="84">
        <v>2</v>
      </c>
      <c r="B213" s="84" t="s">
        <v>63</v>
      </c>
      <c r="C213" s="84" t="s">
        <v>43</v>
      </c>
      <c r="D213" s="84" t="s">
        <v>403</v>
      </c>
      <c r="E213" s="84" t="s">
        <v>64</v>
      </c>
      <c r="F213" s="85">
        <v>49.037999999999997</v>
      </c>
      <c r="G213" s="86">
        <v>126.55500000000001</v>
      </c>
      <c r="H213" s="87">
        <f>G213*F213</f>
        <v>6206.0040900000004</v>
      </c>
      <c r="J213" s="85">
        <v>49.037999999999997</v>
      </c>
      <c r="K213" s="86">
        <f>J213*G213</f>
        <v>6206.0040900000004</v>
      </c>
      <c r="L213" s="85">
        <v>0</v>
      </c>
      <c r="M213" s="86">
        <f>L213*G213</f>
        <v>0</v>
      </c>
      <c r="N213" s="85">
        <f>F213-J213</f>
        <v>0</v>
      </c>
      <c r="O213" s="86">
        <f>N213*G213</f>
        <v>0</v>
      </c>
      <c r="Q213" s="85">
        <v>0</v>
      </c>
      <c r="R213" s="86">
        <f>Q213*G213</f>
        <v>0</v>
      </c>
      <c r="S213" s="85">
        <f>J213+L213</f>
        <v>49.037999999999997</v>
      </c>
      <c r="T213" s="86">
        <f>S213*G213</f>
        <v>6206.0040900000004</v>
      </c>
      <c r="U213" s="85">
        <f>F213-(Q213+S213)</f>
        <v>0</v>
      </c>
      <c r="V213" s="86">
        <f>U213*G213</f>
        <v>0</v>
      </c>
      <c r="X213" s="85"/>
      <c r="Y213" s="86">
        <f>X213*G213</f>
        <v>0</v>
      </c>
      <c r="Z213" s="85">
        <f>Q213+S213</f>
        <v>49.037999999999997</v>
      </c>
      <c r="AA213" s="86">
        <f>Z213*G213</f>
        <v>6206.0040900000004</v>
      </c>
      <c r="AB213" s="85">
        <f>F213-(X213+Z213)</f>
        <v>0</v>
      </c>
      <c r="AC213" s="86">
        <f>AB213*G213</f>
        <v>0</v>
      </c>
    </row>
    <row r="214" spans="1:29" ht="12.75" customHeight="1" x14ac:dyDescent="0.25">
      <c r="A214" s="82"/>
      <c r="B214" s="82"/>
      <c r="C214" s="82" t="s">
        <v>23</v>
      </c>
      <c r="D214" s="82" t="s">
        <v>69</v>
      </c>
      <c r="E214" s="82"/>
      <c r="F214" s="82"/>
      <c r="G214" s="82"/>
      <c r="H214" s="88">
        <f>SUM(H215:H223)</f>
        <v>302774.93241449998</v>
      </c>
      <c r="J214" s="82"/>
      <c r="K214" s="88">
        <f>SUM(K215:K223)</f>
        <v>302774.93241449998</v>
      </c>
      <c r="L214" s="88"/>
      <c r="M214" s="88">
        <f>SUM(M215:M223)</f>
        <v>0</v>
      </c>
      <c r="N214" s="88"/>
      <c r="O214" s="88">
        <f>SUM(O215:O223)</f>
        <v>0</v>
      </c>
      <c r="Q214" s="82"/>
      <c r="R214" s="88">
        <f>SUM(R215:R223)</f>
        <v>0</v>
      </c>
      <c r="S214" s="88"/>
      <c r="T214" s="88">
        <f>SUM(T215:T223)</f>
        <v>302774.93241449998</v>
      </c>
      <c r="U214" s="88"/>
      <c r="V214" s="88">
        <f>SUM(V215:V223)</f>
        <v>0</v>
      </c>
      <c r="X214" s="82"/>
      <c r="Y214" s="88">
        <f>SUM(Y215:Y223)</f>
        <v>0</v>
      </c>
      <c r="Z214" s="88"/>
      <c r="AA214" s="88">
        <f>SUM(AA215:AA223)</f>
        <v>302774.93241449998</v>
      </c>
      <c r="AB214" s="88"/>
      <c r="AC214" s="88">
        <f>SUM(AC215:AC223)</f>
        <v>0</v>
      </c>
    </row>
    <row r="215" spans="1:29" ht="12.75" customHeight="1" x14ac:dyDescent="0.25">
      <c r="A215" s="84">
        <v>3</v>
      </c>
      <c r="B215" s="84" t="s">
        <v>77</v>
      </c>
      <c r="C215" s="84" t="s">
        <v>43</v>
      </c>
      <c r="D215" s="84" t="s">
        <v>78</v>
      </c>
      <c r="E215" s="84" t="s">
        <v>61</v>
      </c>
      <c r="F215" s="85">
        <v>2.1880000000000002</v>
      </c>
      <c r="G215" s="86">
        <v>1495.65</v>
      </c>
      <c r="H215" s="87">
        <f t="shared" ref="H215:H223" si="184">G215*F215</f>
        <v>3272.4822000000004</v>
      </c>
      <c r="J215" s="85">
        <v>2.1880000000000002</v>
      </c>
      <c r="K215" s="86">
        <f>J215*G215</f>
        <v>3272.4822000000004</v>
      </c>
      <c r="L215" s="85">
        <v>0</v>
      </c>
      <c r="M215" s="86">
        <f>L215*G215</f>
        <v>0</v>
      </c>
      <c r="N215" s="85">
        <f>F215-J215</f>
        <v>0</v>
      </c>
      <c r="O215" s="86">
        <f>N215*G215</f>
        <v>0</v>
      </c>
      <c r="Q215" s="85">
        <v>0</v>
      </c>
      <c r="R215" s="86">
        <f>Q215*G215</f>
        <v>0</v>
      </c>
      <c r="S215" s="85">
        <f>J215+L215</f>
        <v>2.1880000000000002</v>
      </c>
      <c r="T215" s="86">
        <f>S215*G215</f>
        <v>3272.4822000000004</v>
      </c>
      <c r="U215" s="85">
        <f>F215-(Q215+S215)</f>
        <v>0</v>
      </c>
      <c r="V215" s="86">
        <f>U215*G215</f>
        <v>0</v>
      </c>
      <c r="X215" s="85"/>
      <c r="Y215" s="86">
        <f>X215*G215</f>
        <v>0</v>
      </c>
      <c r="Z215" s="85">
        <f>Q215+S215</f>
        <v>2.1880000000000002</v>
      </c>
      <c r="AA215" s="86">
        <f>Z215*G215</f>
        <v>3272.4822000000004</v>
      </c>
      <c r="AB215" s="85">
        <f>F215-(X215+Z215)</f>
        <v>0</v>
      </c>
      <c r="AC215" s="86">
        <f>AB215*G215</f>
        <v>0</v>
      </c>
    </row>
    <row r="216" spans="1:29" ht="12.75" customHeight="1" x14ac:dyDescent="0.25">
      <c r="A216" s="84">
        <v>4</v>
      </c>
      <c r="B216" s="84" t="s">
        <v>80</v>
      </c>
      <c r="C216" s="84" t="s">
        <v>43</v>
      </c>
      <c r="D216" s="84" t="s">
        <v>81</v>
      </c>
      <c r="E216" s="84" t="s">
        <v>61</v>
      </c>
      <c r="F216" s="85">
        <v>9.298</v>
      </c>
      <c r="G216" s="86">
        <v>172.57500000000002</v>
      </c>
      <c r="H216" s="87">
        <f t="shared" si="184"/>
        <v>1604.6023500000001</v>
      </c>
      <c r="J216" s="85">
        <v>9.298</v>
      </c>
      <c r="K216" s="86">
        <f>J216*G216</f>
        <v>1604.6023500000001</v>
      </c>
      <c r="L216" s="85">
        <v>0</v>
      </c>
      <c r="M216" s="86">
        <f>L216*G216</f>
        <v>0</v>
      </c>
      <c r="N216" s="85">
        <f>F216-J216</f>
        <v>0</v>
      </c>
      <c r="O216" s="86">
        <f>N216*G216</f>
        <v>0</v>
      </c>
      <c r="Q216" s="85">
        <v>0</v>
      </c>
      <c r="R216" s="86">
        <f t="shared" ref="R216:R223" si="185">Q216*G216</f>
        <v>0</v>
      </c>
      <c r="S216" s="85">
        <f t="shared" ref="S216:S223" si="186">J216+L216</f>
        <v>9.298</v>
      </c>
      <c r="T216" s="86">
        <f t="shared" ref="T216:T223" si="187">S216*G216</f>
        <v>1604.6023500000001</v>
      </c>
      <c r="U216" s="85">
        <f t="shared" ref="U216:U223" si="188">F216-(Q216+S216)</f>
        <v>0</v>
      </c>
      <c r="V216" s="86">
        <f t="shared" ref="V216:V223" si="189">U216*G216</f>
        <v>0</v>
      </c>
      <c r="X216" s="85"/>
      <c r="Y216" s="86">
        <f t="shared" ref="Y216:Y223" si="190">X216*G216</f>
        <v>0</v>
      </c>
      <c r="Z216" s="85">
        <f t="shared" ref="Z216:Z223" si="191">Q216+S216</f>
        <v>9.298</v>
      </c>
      <c r="AA216" s="86">
        <f t="shared" ref="AA216:AA223" si="192">Z216*G216</f>
        <v>1604.6023500000001</v>
      </c>
      <c r="AB216" s="85">
        <f t="shared" ref="AB216:AB223" si="193">F216-(X216+Z216)</f>
        <v>0</v>
      </c>
      <c r="AC216" s="86">
        <f t="shared" ref="AC216:AC223" si="194">AB216*G216</f>
        <v>0</v>
      </c>
    </row>
    <row r="217" spans="1:29" ht="12.75" customHeight="1" x14ac:dyDescent="0.25">
      <c r="A217" s="84">
        <v>5</v>
      </c>
      <c r="B217" s="84" t="s">
        <v>404</v>
      </c>
      <c r="C217" s="84" t="s">
        <v>43</v>
      </c>
      <c r="D217" s="84" t="s">
        <v>405</v>
      </c>
      <c r="E217" s="84" t="s">
        <v>61</v>
      </c>
      <c r="F217" s="85">
        <v>4.266</v>
      </c>
      <c r="G217" s="86">
        <v>698.73699999999997</v>
      </c>
      <c r="H217" s="87">
        <f t="shared" si="184"/>
        <v>2980.812042</v>
      </c>
      <c r="J217" s="85">
        <v>4.266</v>
      </c>
      <c r="K217" s="86">
        <f t="shared" ref="K217:K223" si="195">J217*G217</f>
        <v>2980.812042</v>
      </c>
      <c r="L217" s="85">
        <v>0</v>
      </c>
      <c r="M217" s="86">
        <f t="shared" ref="M217:M223" si="196">L217*G217</f>
        <v>0</v>
      </c>
      <c r="N217" s="85">
        <f t="shared" ref="N217:N223" si="197">F217-J217</f>
        <v>0</v>
      </c>
      <c r="O217" s="86">
        <f t="shared" ref="O217:O223" si="198">N217*G217</f>
        <v>0</v>
      </c>
      <c r="Q217" s="85">
        <v>0</v>
      </c>
      <c r="R217" s="86">
        <f t="shared" si="185"/>
        <v>0</v>
      </c>
      <c r="S217" s="85">
        <f t="shared" si="186"/>
        <v>4.266</v>
      </c>
      <c r="T217" s="86">
        <f t="shared" si="187"/>
        <v>2980.812042</v>
      </c>
      <c r="U217" s="85">
        <f t="shared" si="188"/>
        <v>0</v>
      </c>
      <c r="V217" s="86">
        <f t="shared" si="189"/>
        <v>0</v>
      </c>
      <c r="X217" s="85"/>
      <c r="Y217" s="86">
        <f t="shared" si="190"/>
        <v>0</v>
      </c>
      <c r="Z217" s="85">
        <f t="shared" si="191"/>
        <v>4.266</v>
      </c>
      <c r="AA217" s="86">
        <f t="shared" si="192"/>
        <v>2980.812042</v>
      </c>
      <c r="AB217" s="85">
        <f t="shared" si="193"/>
        <v>0</v>
      </c>
      <c r="AC217" s="86">
        <f t="shared" si="194"/>
        <v>0</v>
      </c>
    </row>
    <row r="218" spans="1:29" ht="12.75" customHeight="1" x14ac:dyDescent="0.25">
      <c r="A218" s="84">
        <v>6</v>
      </c>
      <c r="B218" s="84" t="s">
        <v>87</v>
      </c>
      <c r="C218" s="84" t="s">
        <v>43</v>
      </c>
      <c r="D218" s="84" t="s">
        <v>88</v>
      </c>
      <c r="E218" s="84" t="s">
        <v>61</v>
      </c>
      <c r="F218" s="85">
        <v>3.5550000000000002</v>
      </c>
      <c r="G218" s="86">
        <v>874.38</v>
      </c>
      <c r="H218" s="87">
        <f t="shared" si="184"/>
        <v>3108.4209000000001</v>
      </c>
      <c r="J218" s="85">
        <v>3.5550000000000002</v>
      </c>
      <c r="K218" s="86">
        <f t="shared" si="195"/>
        <v>3108.4209000000001</v>
      </c>
      <c r="L218" s="85">
        <v>0</v>
      </c>
      <c r="M218" s="86">
        <f t="shared" si="196"/>
        <v>0</v>
      </c>
      <c r="N218" s="85">
        <f t="shared" si="197"/>
        <v>0</v>
      </c>
      <c r="O218" s="86">
        <f t="shared" si="198"/>
        <v>0</v>
      </c>
      <c r="Q218" s="85">
        <v>0</v>
      </c>
      <c r="R218" s="86">
        <f t="shared" si="185"/>
        <v>0</v>
      </c>
      <c r="S218" s="85">
        <f t="shared" si="186"/>
        <v>3.5550000000000002</v>
      </c>
      <c r="T218" s="86">
        <f t="shared" si="187"/>
        <v>3108.4209000000001</v>
      </c>
      <c r="U218" s="85">
        <f t="shared" si="188"/>
        <v>0</v>
      </c>
      <c r="V218" s="86">
        <f t="shared" si="189"/>
        <v>0</v>
      </c>
      <c r="X218" s="85"/>
      <c r="Y218" s="86">
        <f t="shared" si="190"/>
        <v>0</v>
      </c>
      <c r="Z218" s="85">
        <f t="shared" si="191"/>
        <v>3.5550000000000002</v>
      </c>
      <c r="AA218" s="86">
        <f t="shared" si="192"/>
        <v>3108.4209000000001</v>
      </c>
      <c r="AB218" s="85">
        <f t="shared" si="193"/>
        <v>0</v>
      </c>
      <c r="AC218" s="86">
        <f t="shared" si="194"/>
        <v>0</v>
      </c>
    </row>
    <row r="219" spans="1:29" ht="12.75" customHeight="1" x14ac:dyDescent="0.25">
      <c r="A219" s="84">
        <v>7</v>
      </c>
      <c r="B219" s="84" t="s">
        <v>406</v>
      </c>
      <c r="C219" s="84" t="s">
        <v>43</v>
      </c>
      <c r="D219" s="84" t="s">
        <v>407</v>
      </c>
      <c r="E219" s="84" t="s">
        <v>61</v>
      </c>
      <c r="F219" s="85">
        <v>697.49099999999999</v>
      </c>
      <c r="G219" s="86">
        <v>210.0813</v>
      </c>
      <c r="H219" s="87">
        <f t="shared" si="184"/>
        <v>146529.81601829999</v>
      </c>
      <c r="J219" s="85">
        <v>697.49099999999999</v>
      </c>
      <c r="K219" s="86">
        <f t="shared" si="195"/>
        <v>146529.81601829999</v>
      </c>
      <c r="L219" s="85">
        <v>0</v>
      </c>
      <c r="M219" s="86">
        <f t="shared" si="196"/>
        <v>0</v>
      </c>
      <c r="N219" s="85">
        <f t="shared" si="197"/>
        <v>0</v>
      </c>
      <c r="O219" s="86">
        <f t="shared" si="198"/>
        <v>0</v>
      </c>
      <c r="Q219" s="85">
        <v>0</v>
      </c>
      <c r="R219" s="86">
        <f t="shared" si="185"/>
        <v>0</v>
      </c>
      <c r="S219" s="85">
        <f t="shared" si="186"/>
        <v>697.49099999999999</v>
      </c>
      <c r="T219" s="86">
        <f t="shared" si="187"/>
        <v>146529.81601829999</v>
      </c>
      <c r="U219" s="85">
        <f t="shared" si="188"/>
        <v>0</v>
      </c>
      <c r="V219" s="86">
        <f t="shared" si="189"/>
        <v>0</v>
      </c>
      <c r="X219" s="85"/>
      <c r="Y219" s="86">
        <f t="shared" si="190"/>
        <v>0</v>
      </c>
      <c r="Z219" s="85">
        <f t="shared" si="191"/>
        <v>697.49099999999999</v>
      </c>
      <c r="AA219" s="86">
        <f t="shared" si="192"/>
        <v>146529.81601829999</v>
      </c>
      <c r="AB219" s="85">
        <f t="shared" si="193"/>
        <v>0</v>
      </c>
      <c r="AC219" s="86">
        <f t="shared" si="194"/>
        <v>0</v>
      </c>
    </row>
    <row r="220" spans="1:29" ht="12.75" customHeight="1" x14ac:dyDescent="0.25">
      <c r="A220" s="84">
        <v>8</v>
      </c>
      <c r="B220" s="84" t="s">
        <v>105</v>
      </c>
      <c r="C220" s="84" t="s">
        <v>43</v>
      </c>
      <c r="D220" s="84" t="s">
        <v>106</v>
      </c>
      <c r="E220" s="84" t="s">
        <v>61</v>
      </c>
      <c r="F220" s="85">
        <v>247.495</v>
      </c>
      <c r="G220" s="86">
        <v>13.499200000000002</v>
      </c>
      <c r="H220" s="87">
        <f t="shared" si="184"/>
        <v>3340.9845040000005</v>
      </c>
      <c r="J220" s="85">
        <v>247.495</v>
      </c>
      <c r="K220" s="86">
        <f t="shared" si="195"/>
        <v>3340.9845040000005</v>
      </c>
      <c r="L220" s="85">
        <v>0</v>
      </c>
      <c r="M220" s="86">
        <f t="shared" si="196"/>
        <v>0</v>
      </c>
      <c r="N220" s="85">
        <f t="shared" si="197"/>
        <v>0</v>
      </c>
      <c r="O220" s="86">
        <f t="shared" si="198"/>
        <v>0</v>
      </c>
      <c r="Q220" s="85">
        <v>0</v>
      </c>
      <c r="R220" s="86">
        <f t="shared" si="185"/>
        <v>0</v>
      </c>
      <c r="S220" s="85">
        <f t="shared" si="186"/>
        <v>247.495</v>
      </c>
      <c r="T220" s="86">
        <f t="shared" si="187"/>
        <v>3340.9845040000005</v>
      </c>
      <c r="U220" s="85">
        <f t="shared" si="188"/>
        <v>0</v>
      </c>
      <c r="V220" s="86">
        <f t="shared" si="189"/>
        <v>0</v>
      </c>
      <c r="X220" s="85"/>
      <c r="Y220" s="86">
        <f t="shared" si="190"/>
        <v>0</v>
      </c>
      <c r="Z220" s="85">
        <f t="shared" si="191"/>
        <v>247.495</v>
      </c>
      <c r="AA220" s="86">
        <f t="shared" si="192"/>
        <v>3340.9845040000005</v>
      </c>
      <c r="AB220" s="85">
        <f t="shared" si="193"/>
        <v>0</v>
      </c>
      <c r="AC220" s="86">
        <f t="shared" si="194"/>
        <v>0</v>
      </c>
    </row>
    <row r="221" spans="1:29" ht="12.75" customHeight="1" x14ac:dyDescent="0.25">
      <c r="A221" s="84">
        <v>9</v>
      </c>
      <c r="B221" s="84" t="s">
        <v>408</v>
      </c>
      <c r="C221" s="84" t="s">
        <v>43</v>
      </c>
      <c r="D221" s="84" t="s">
        <v>409</v>
      </c>
      <c r="E221" s="84" t="s">
        <v>61</v>
      </c>
      <c r="F221" s="85">
        <v>449.99599999999998</v>
      </c>
      <c r="G221" s="86">
        <v>89.432199999999995</v>
      </c>
      <c r="H221" s="87">
        <f t="shared" si="184"/>
        <v>40244.132271199996</v>
      </c>
      <c r="J221" s="85">
        <v>449.99599999999998</v>
      </c>
      <c r="K221" s="86">
        <f t="shared" si="195"/>
        <v>40244.132271199996</v>
      </c>
      <c r="L221" s="85">
        <v>0</v>
      </c>
      <c r="M221" s="86">
        <f t="shared" si="196"/>
        <v>0</v>
      </c>
      <c r="N221" s="85">
        <f t="shared" si="197"/>
        <v>0</v>
      </c>
      <c r="O221" s="86">
        <f t="shared" si="198"/>
        <v>0</v>
      </c>
      <c r="Q221" s="85">
        <v>0</v>
      </c>
      <c r="R221" s="86">
        <f t="shared" si="185"/>
        <v>0</v>
      </c>
      <c r="S221" s="85">
        <f t="shared" si="186"/>
        <v>449.99599999999998</v>
      </c>
      <c r="T221" s="86">
        <f t="shared" si="187"/>
        <v>40244.132271199996</v>
      </c>
      <c r="U221" s="85">
        <f t="shared" si="188"/>
        <v>0</v>
      </c>
      <c r="V221" s="86">
        <f t="shared" si="189"/>
        <v>0</v>
      </c>
      <c r="X221" s="85"/>
      <c r="Y221" s="86">
        <f t="shared" si="190"/>
        <v>0</v>
      </c>
      <c r="Z221" s="85">
        <f t="shared" si="191"/>
        <v>449.99599999999998</v>
      </c>
      <c r="AA221" s="86">
        <f t="shared" si="192"/>
        <v>40244.132271199996</v>
      </c>
      <c r="AB221" s="85">
        <f t="shared" si="193"/>
        <v>0</v>
      </c>
      <c r="AC221" s="86">
        <f t="shared" si="194"/>
        <v>0</v>
      </c>
    </row>
    <row r="222" spans="1:29" ht="12.75" customHeight="1" x14ac:dyDescent="0.25">
      <c r="A222" s="84">
        <v>10</v>
      </c>
      <c r="B222" s="84" t="s">
        <v>410</v>
      </c>
      <c r="C222" s="84" t="s">
        <v>43</v>
      </c>
      <c r="D222" s="84" t="s">
        <v>411</v>
      </c>
      <c r="E222" s="84" t="s">
        <v>61</v>
      </c>
      <c r="F222" s="85">
        <v>164.30199999999999</v>
      </c>
      <c r="G222" s="86">
        <v>615.90100000000007</v>
      </c>
      <c r="H222" s="87">
        <f t="shared" si="184"/>
        <v>101193.76610200001</v>
      </c>
      <c r="J222" s="85">
        <v>164.30199999999999</v>
      </c>
      <c r="K222" s="86">
        <f t="shared" si="195"/>
        <v>101193.76610200001</v>
      </c>
      <c r="L222" s="85">
        <v>0</v>
      </c>
      <c r="M222" s="86">
        <f t="shared" si="196"/>
        <v>0</v>
      </c>
      <c r="N222" s="85">
        <f t="shared" si="197"/>
        <v>0</v>
      </c>
      <c r="O222" s="86">
        <f t="shared" si="198"/>
        <v>0</v>
      </c>
      <c r="Q222" s="85">
        <v>0</v>
      </c>
      <c r="R222" s="86">
        <f t="shared" si="185"/>
        <v>0</v>
      </c>
      <c r="S222" s="85">
        <f t="shared" si="186"/>
        <v>164.30199999999999</v>
      </c>
      <c r="T222" s="86">
        <f t="shared" si="187"/>
        <v>101193.76610200001</v>
      </c>
      <c r="U222" s="85">
        <f t="shared" si="188"/>
        <v>0</v>
      </c>
      <c r="V222" s="86">
        <f t="shared" si="189"/>
        <v>0</v>
      </c>
      <c r="X222" s="85"/>
      <c r="Y222" s="86">
        <f t="shared" si="190"/>
        <v>0</v>
      </c>
      <c r="Z222" s="85">
        <f t="shared" si="191"/>
        <v>164.30199999999999</v>
      </c>
      <c r="AA222" s="86">
        <f t="shared" si="192"/>
        <v>101193.76610200001</v>
      </c>
      <c r="AB222" s="85">
        <f t="shared" si="193"/>
        <v>0</v>
      </c>
      <c r="AC222" s="86">
        <f t="shared" si="194"/>
        <v>0</v>
      </c>
    </row>
    <row r="223" spans="1:29" ht="12.75" customHeight="1" x14ac:dyDescent="0.25">
      <c r="A223" s="84">
        <v>11</v>
      </c>
      <c r="B223" s="84" t="s">
        <v>114</v>
      </c>
      <c r="C223" s="84" t="s">
        <v>43</v>
      </c>
      <c r="D223" s="84" t="s">
        <v>115</v>
      </c>
      <c r="E223" s="84" t="s">
        <v>72</v>
      </c>
      <c r="F223" s="85">
        <v>50.137</v>
      </c>
      <c r="G223" s="86">
        <v>9.9710000000000001</v>
      </c>
      <c r="H223" s="87">
        <f t="shared" si="184"/>
        <v>499.91602699999999</v>
      </c>
      <c r="J223" s="85">
        <v>50.137</v>
      </c>
      <c r="K223" s="86">
        <f t="shared" si="195"/>
        <v>499.91602699999999</v>
      </c>
      <c r="L223" s="85">
        <v>0</v>
      </c>
      <c r="M223" s="86">
        <f t="shared" si="196"/>
        <v>0</v>
      </c>
      <c r="N223" s="85">
        <f t="shared" si="197"/>
        <v>0</v>
      </c>
      <c r="O223" s="86">
        <f t="shared" si="198"/>
        <v>0</v>
      </c>
      <c r="Q223" s="85">
        <v>0</v>
      </c>
      <c r="R223" s="86">
        <f t="shared" si="185"/>
        <v>0</v>
      </c>
      <c r="S223" s="85">
        <f t="shared" si="186"/>
        <v>50.137</v>
      </c>
      <c r="T223" s="86">
        <f t="shared" si="187"/>
        <v>499.91602699999999</v>
      </c>
      <c r="U223" s="85">
        <f t="shared" si="188"/>
        <v>0</v>
      </c>
      <c r="V223" s="86">
        <f t="shared" si="189"/>
        <v>0</v>
      </c>
      <c r="X223" s="85"/>
      <c r="Y223" s="86">
        <f t="shared" si="190"/>
        <v>0</v>
      </c>
      <c r="Z223" s="85">
        <f t="shared" si="191"/>
        <v>50.137</v>
      </c>
      <c r="AA223" s="86">
        <f t="shared" si="192"/>
        <v>499.91602699999999</v>
      </c>
      <c r="AB223" s="85">
        <f t="shared" si="193"/>
        <v>0</v>
      </c>
      <c r="AC223" s="86">
        <f t="shared" si="194"/>
        <v>0</v>
      </c>
    </row>
    <row r="224" spans="1:29" ht="12.75" customHeight="1" x14ac:dyDescent="0.25">
      <c r="A224" s="82"/>
      <c r="B224" s="82"/>
      <c r="C224" s="82" t="s">
        <v>35</v>
      </c>
      <c r="D224" s="82" t="s">
        <v>412</v>
      </c>
      <c r="E224" s="82"/>
      <c r="F224" s="82"/>
      <c r="G224" s="82"/>
      <c r="H224" s="88">
        <f>SUM(H225:H227)</f>
        <v>26613.210299000002</v>
      </c>
      <c r="J224" s="82"/>
      <c r="K224" s="88">
        <f>SUM(K225:K227)</f>
        <v>26613.210299000002</v>
      </c>
      <c r="L224" s="88"/>
      <c r="M224" s="88">
        <f>SUM(M225:M227)</f>
        <v>0</v>
      </c>
      <c r="N224" s="88"/>
      <c r="O224" s="88">
        <f>SUM(O225:O227)</f>
        <v>0</v>
      </c>
      <c r="Q224" s="82"/>
      <c r="R224" s="88">
        <f>SUM(R225:R227)</f>
        <v>0</v>
      </c>
      <c r="S224" s="88"/>
      <c r="T224" s="88">
        <f>SUM(T225:T227)</f>
        <v>26613.210299000002</v>
      </c>
      <c r="U224" s="88"/>
      <c r="V224" s="88">
        <f>SUM(V225:V227)</f>
        <v>0</v>
      </c>
      <c r="X224" s="82"/>
      <c r="Y224" s="88">
        <f>SUM(Y225:Y227)</f>
        <v>0</v>
      </c>
      <c r="Z224" s="88"/>
      <c r="AA224" s="88">
        <f>SUM(AA225:AA227)</f>
        <v>26613.210299000002</v>
      </c>
      <c r="AB224" s="88"/>
      <c r="AC224" s="88">
        <f>SUM(AC225:AC227)</f>
        <v>0</v>
      </c>
    </row>
    <row r="225" spans="1:29" ht="12.75" customHeight="1" x14ac:dyDescent="0.25">
      <c r="A225" s="84">
        <v>12</v>
      </c>
      <c r="B225" s="84" t="s">
        <v>527</v>
      </c>
      <c r="C225" s="84" t="s">
        <v>43</v>
      </c>
      <c r="D225" s="84" t="s">
        <v>528</v>
      </c>
      <c r="E225" s="84" t="s">
        <v>61</v>
      </c>
      <c r="F225" s="85">
        <v>0.78600000000000003</v>
      </c>
      <c r="G225" s="86">
        <v>2055.56</v>
      </c>
      <c r="H225" s="87">
        <f>G225*F225</f>
        <v>1615.6701600000001</v>
      </c>
      <c r="J225" s="85">
        <v>0.78600000000000003</v>
      </c>
      <c r="K225" s="86">
        <f>J225*G225</f>
        <v>1615.6701600000001</v>
      </c>
      <c r="L225" s="85">
        <v>0</v>
      </c>
      <c r="M225" s="86">
        <f>L225*G225</f>
        <v>0</v>
      </c>
      <c r="N225" s="85">
        <f>F225-J225</f>
        <v>0</v>
      </c>
      <c r="O225" s="86">
        <f>N225*G225</f>
        <v>0</v>
      </c>
      <c r="Q225" s="85">
        <v>0</v>
      </c>
      <c r="R225" s="86">
        <f>Q225*G225</f>
        <v>0</v>
      </c>
      <c r="S225" s="85">
        <f>J225+L225</f>
        <v>0.78600000000000003</v>
      </c>
      <c r="T225" s="86">
        <f>S225*G225</f>
        <v>1615.6701600000001</v>
      </c>
      <c r="U225" s="85">
        <f>F225-(Q225+S225)</f>
        <v>0</v>
      </c>
      <c r="V225" s="86">
        <f>U225*G225</f>
        <v>0</v>
      </c>
      <c r="X225" s="85"/>
      <c r="Y225" s="86">
        <f>X225*G225</f>
        <v>0</v>
      </c>
      <c r="Z225" s="85">
        <f>Q225+S225</f>
        <v>0.78600000000000003</v>
      </c>
      <c r="AA225" s="86">
        <f>Z225*G225</f>
        <v>1615.6701600000001</v>
      </c>
      <c r="AB225" s="85">
        <f>F225-(X225+Z225)</f>
        <v>0</v>
      </c>
      <c r="AC225" s="86">
        <f>AB225*G225</f>
        <v>0</v>
      </c>
    </row>
    <row r="226" spans="1:29" ht="12.75" customHeight="1" x14ac:dyDescent="0.25">
      <c r="A226" s="84">
        <v>13</v>
      </c>
      <c r="B226" s="84" t="s">
        <v>415</v>
      </c>
      <c r="C226" s="84" t="s">
        <v>43</v>
      </c>
      <c r="D226" s="84" t="s">
        <v>416</v>
      </c>
      <c r="E226" s="84" t="s">
        <v>61</v>
      </c>
      <c r="F226" s="85">
        <v>33.015000000000001</v>
      </c>
      <c r="G226" s="86">
        <v>615.90100000000007</v>
      </c>
      <c r="H226" s="87">
        <f>G226*F226</f>
        <v>20333.971515000001</v>
      </c>
      <c r="J226" s="85">
        <v>33.015000000000001</v>
      </c>
      <c r="K226" s="86">
        <f>J226*G226</f>
        <v>20333.971515000001</v>
      </c>
      <c r="L226" s="85">
        <v>0</v>
      </c>
      <c r="M226" s="86">
        <f>L226*G226</f>
        <v>0</v>
      </c>
      <c r="N226" s="85">
        <f>F226-J226</f>
        <v>0</v>
      </c>
      <c r="O226" s="86">
        <f>N226*G226</f>
        <v>0</v>
      </c>
      <c r="Q226" s="85">
        <v>0</v>
      </c>
      <c r="R226" s="86">
        <f>Q226*G226</f>
        <v>0</v>
      </c>
      <c r="S226" s="85">
        <f>J226+L226</f>
        <v>33.015000000000001</v>
      </c>
      <c r="T226" s="86">
        <f>S226*G226</f>
        <v>20333.971515000001</v>
      </c>
      <c r="U226" s="85">
        <f>F226-(Q226+S226)</f>
        <v>0</v>
      </c>
      <c r="V226" s="86">
        <f>U226*G226</f>
        <v>0</v>
      </c>
      <c r="X226" s="85"/>
      <c r="Y226" s="86">
        <f>X226*G226</f>
        <v>0</v>
      </c>
      <c r="Z226" s="85">
        <f>Q226+S226</f>
        <v>33.015000000000001</v>
      </c>
      <c r="AA226" s="86">
        <f>Z226*G226</f>
        <v>20333.971515000001</v>
      </c>
      <c r="AB226" s="85">
        <f>F226-(X226+Z226)</f>
        <v>0</v>
      </c>
      <c r="AC226" s="86">
        <f>AB226*G226</f>
        <v>0</v>
      </c>
    </row>
    <row r="227" spans="1:29" ht="12.75" customHeight="1" x14ac:dyDescent="0.25">
      <c r="A227" s="84">
        <v>14</v>
      </c>
      <c r="B227" s="84" t="s">
        <v>417</v>
      </c>
      <c r="C227" s="84" t="s">
        <v>43</v>
      </c>
      <c r="D227" s="84" t="s">
        <v>418</v>
      </c>
      <c r="E227" s="84" t="s">
        <v>61</v>
      </c>
      <c r="F227" s="85">
        <v>3.0880000000000001</v>
      </c>
      <c r="G227" s="86">
        <v>1510.223</v>
      </c>
      <c r="H227" s="87">
        <f>G227*F227</f>
        <v>4663.5686239999995</v>
      </c>
      <c r="J227" s="85">
        <v>3.0880000000000001</v>
      </c>
      <c r="K227" s="86">
        <f>J227*G227</f>
        <v>4663.5686239999995</v>
      </c>
      <c r="L227" s="85">
        <v>0</v>
      </c>
      <c r="M227" s="86">
        <f>L227*G227</f>
        <v>0</v>
      </c>
      <c r="N227" s="85">
        <f>F227-J227</f>
        <v>0</v>
      </c>
      <c r="O227" s="86">
        <f>N227*G227</f>
        <v>0</v>
      </c>
      <c r="Q227" s="85">
        <v>0</v>
      </c>
      <c r="R227" s="86">
        <f>Q227*G227</f>
        <v>0</v>
      </c>
      <c r="S227" s="85">
        <f>J227+L227</f>
        <v>3.0880000000000001</v>
      </c>
      <c r="T227" s="86">
        <f>S227*G227</f>
        <v>4663.5686239999995</v>
      </c>
      <c r="U227" s="85">
        <f>F227-(Q227+S227)</f>
        <v>0</v>
      </c>
      <c r="V227" s="86">
        <f>U227*G227</f>
        <v>0</v>
      </c>
      <c r="X227" s="85"/>
      <c r="Y227" s="86">
        <f>X227*G227</f>
        <v>0</v>
      </c>
      <c r="Z227" s="85">
        <f>Q227+S227</f>
        <v>3.0880000000000001</v>
      </c>
      <c r="AA227" s="86">
        <f>Z227*G227</f>
        <v>4663.5686239999995</v>
      </c>
      <c r="AB227" s="85">
        <f>F227-(X227+Z227)</f>
        <v>0</v>
      </c>
      <c r="AC227" s="86">
        <f>AB227*G227</f>
        <v>0</v>
      </c>
    </row>
    <row r="228" spans="1:29" ht="12.75" customHeight="1" x14ac:dyDescent="0.25">
      <c r="A228" s="82"/>
      <c r="B228" s="82"/>
      <c r="C228" s="82" t="s">
        <v>36</v>
      </c>
      <c r="D228" s="82" t="s">
        <v>127</v>
      </c>
      <c r="E228" s="82"/>
      <c r="F228" s="82"/>
      <c r="G228" s="82"/>
      <c r="H228" s="88">
        <f>SUM(H229:H236)</f>
        <v>32211.618465</v>
      </c>
      <c r="J228" s="82"/>
      <c r="K228" s="88">
        <f>SUM(K229:K236)</f>
        <v>32211.618465</v>
      </c>
      <c r="L228" s="88"/>
      <c r="M228" s="88">
        <f>SUM(M229:M236)</f>
        <v>0</v>
      </c>
      <c r="N228" s="88"/>
      <c r="O228" s="88">
        <f>SUM(O229:O236)</f>
        <v>0</v>
      </c>
      <c r="Q228" s="82"/>
      <c r="R228" s="88">
        <f>SUM(R229:R236)</f>
        <v>0</v>
      </c>
      <c r="S228" s="88"/>
      <c r="T228" s="88">
        <f>SUM(T229:T236)</f>
        <v>32211.618465</v>
      </c>
      <c r="U228" s="88"/>
      <c r="V228" s="88">
        <f>SUM(V229:V236)</f>
        <v>0</v>
      </c>
      <c r="X228" s="82"/>
      <c r="Y228" s="88">
        <f>SUM(Y229:Y236)</f>
        <v>0</v>
      </c>
      <c r="Z228" s="88"/>
      <c r="AA228" s="88">
        <f>SUM(AA229:AA236)</f>
        <v>32211.618465</v>
      </c>
      <c r="AB228" s="88"/>
      <c r="AC228" s="88">
        <f>SUM(AC229:AC236)</f>
        <v>0</v>
      </c>
    </row>
    <row r="229" spans="1:29" ht="12.75" customHeight="1" x14ac:dyDescent="0.25">
      <c r="A229" s="84">
        <v>15</v>
      </c>
      <c r="B229" s="84" t="s">
        <v>128</v>
      </c>
      <c r="C229" s="84" t="s">
        <v>43</v>
      </c>
      <c r="D229" s="84" t="s">
        <v>129</v>
      </c>
      <c r="E229" s="84" t="s">
        <v>61</v>
      </c>
      <c r="F229" s="85">
        <v>3.5139999999999998</v>
      </c>
      <c r="G229" s="86">
        <v>1334.58</v>
      </c>
      <c r="H229" s="87">
        <f t="shared" ref="H229:H236" si="199">G229*F229</f>
        <v>4689.7141199999996</v>
      </c>
      <c r="J229" s="85">
        <v>3.5139999999999998</v>
      </c>
      <c r="K229" s="86">
        <f>J229*G229</f>
        <v>4689.7141199999996</v>
      </c>
      <c r="L229" s="85">
        <v>0</v>
      </c>
      <c r="M229" s="86">
        <f>L229*G229</f>
        <v>0</v>
      </c>
      <c r="N229" s="85">
        <f>F229-J229</f>
        <v>0</v>
      </c>
      <c r="O229" s="86">
        <f>N229*G229</f>
        <v>0</v>
      </c>
      <c r="Q229" s="85">
        <v>0</v>
      </c>
      <c r="R229" s="86">
        <f>Q229*G229</f>
        <v>0</v>
      </c>
      <c r="S229" s="85">
        <f>J229+L229</f>
        <v>3.5139999999999998</v>
      </c>
      <c r="T229" s="86">
        <f>S229*G229</f>
        <v>4689.7141199999996</v>
      </c>
      <c r="U229" s="85">
        <f>F229-(Q229+S229)</f>
        <v>0</v>
      </c>
      <c r="V229" s="86">
        <f>U229*G229</f>
        <v>0</v>
      </c>
      <c r="X229" s="85"/>
      <c r="Y229" s="86">
        <f>X229*G229</f>
        <v>0</v>
      </c>
      <c r="Z229" s="85">
        <f>Q229+S229</f>
        <v>3.5139999999999998</v>
      </c>
      <c r="AA229" s="86">
        <f>Z229*G229</f>
        <v>4689.7141199999996</v>
      </c>
      <c r="AB229" s="85">
        <f>F229-(X229+Z229)</f>
        <v>0</v>
      </c>
      <c r="AC229" s="86">
        <f>AB229*G229</f>
        <v>0</v>
      </c>
    </row>
    <row r="230" spans="1:29" ht="12.75" customHeight="1" x14ac:dyDescent="0.25">
      <c r="A230" s="84">
        <v>16</v>
      </c>
      <c r="B230" s="84" t="s">
        <v>131</v>
      </c>
      <c r="C230" s="84" t="s">
        <v>43</v>
      </c>
      <c r="D230" s="84" t="s">
        <v>132</v>
      </c>
      <c r="E230" s="84" t="s">
        <v>61</v>
      </c>
      <c r="F230" s="85">
        <v>7.6589999999999998</v>
      </c>
      <c r="G230" s="86">
        <v>528.46299999999997</v>
      </c>
      <c r="H230" s="87">
        <f t="shared" si="199"/>
        <v>4047.4981169999996</v>
      </c>
      <c r="J230" s="85">
        <v>7.6589999999999998</v>
      </c>
      <c r="K230" s="86">
        <f>J230*G230</f>
        <v>4047.4981169999996</v>
      </c>
      <c r="L230" s="85">
        <v>0</v>
      </c>
      <c r="M230" s="86">
        <f>L230*G230</f>
        <v>0</v>
      </c>
      <c r="N230" s="85">
        <f>F230-J230</f>
        <v>0</v>
      </c>
      <c r="O230" s="86">
        <f>N230*G230</f>
        <v>0</v>
      </c>
      <c r="Q230" s="85">
        <v>0</v>
      </c>
      <c r="R230" s="86">
        <f t="shared" ref="R230:R236" si="200">Q230*G230</f>
        <v>0</v>
      </c>
      <c r="S230" s="85">
        <f t="shared" ref="S230:S236" si="201">J230+L230</f>
        <v>7.6589999999999998</v>
      </c>
      <c r="T230" s="86">
        <f t="shared" ref="T230:T236" si="202">S230*G230</f>
        <v>4047.4981169999996</v>
      </c>
      <c r="U230" s="85">
        <f t="shared" ref="U230:U236" si="203">F230-(Q230+S230)</f>
        <v>0</v>
      </c>
      <c r="V230" s="86">
        <f t="shared" ref="V230:V236" si="204">U230*G230</f>
        <v>0</v>
      </c>
      <c r="X230" s="85"/>
      <c r="Y230" s="86">
        <f t="shared" ref="Y230:Y236" si="205">X230*G230</f>
        <v>0</v>
      </c>
      <c r="Z230" s="85">
        <f t="shared" ref="Z230:Z236" si="206">Q230+S230</f>
        <v>7.6589999999999998</v>
      </c>
      <c r="AA230" s="86">
        <f t="shared" ref="AA230:AA236" si="207">Z230*G230</f>
        <v>4047.4981169999996</v>
      </c>
      <c r="AB230" s="85">
        <f t="shared" ref="AB230:AB236" si="208">F230-(X230+Z230)</f>
        <v>0</v>
      </c>
      <c r="AC230" s="86">
        <f t="shared" ref="AC230:AC236" si="209">AB230*G230</f>
        <v>0</v>
      </c>
    </row>
    <row r="231" spans="1:29" ht="12.75" customHeight="1" x14ac:dyDescent="0.25">
      <c r="A231" s="84">
        <v>17</v>
      </c>
      <c r="B231" s="84" t="s">
        <v>134</v>
      </c>
      <c r="C231" s="84" t="s">
        <v>43</v>
      </c>
      <c r="D231" s="84" t="s">
        <v>135</v>
      </c>
      <c r="E231" s="84" t="s">
        <v>72</v>
      </c>
      <c r="F231" s="85">
        <v>29.282</v>
      </c>
      <c r="G231" s="86">
        <v>9.2040000000000006</v>
      </c>
      <c r="H231" s="87">
        <f t="shared" si="199"/>
        <v>269.511528</v>
      </c>
      <c r="J231" s="85">
        <v>29.282</v>
      </c>
      <c r="K231" s="86">
        <f t="shared" ref="K231:K236" si="210">J231*G231</f>
        <v>269.511528</v>
      </c>
      <c r="L231" s="85">
        <v>0</v>
      </c>
      <c r="M231" s="86">
        <f t="shared" ref="M231:M236" si="211">L231*G231</f>
        <v>0</v>
      </c>
      <c r="N231" s="85">
        <f t="shared" ref="N231:N236" si="212">F231-J231</f>
        <v>0</v>
      </c>
      <c r="O231" s="86">
        <f t="shared" ref="O231:O236" si="213">N231*G231</f>
        <v>0</v>
      </c>
      <c r="Q231" s="85">
        <v>0</v>
      </c>
      <c r="R231" s="86">
        <f t="shared" si="200"/>
        <v>0</v>
      </c>
      <c r="S231" s="85">
        <f t="shared" si="201"/>
        <v>29.282</v>
      </c>
      <c r="T231" s="86">
        <f t="shared" si="202"/>
        <v>269.511528</v>
      </c>
      <c r="U231" s="85">
        <f t="shared" si="203"/>
        <v>0</v>
      </c>
      <c r="V231" s="86">
        <f t="shared" si="204"/>
        <v>0</v>
      </c>
      <c r="X231" s="85"/>
      <c r="Y231" s="86">
        <f t="shared" si="205"/>
        <v>0</v>
      </c>
      <c r="Z231" s="85">
        <f t="shared" si="206"/>
        <v>29.282</v>
      </c>
      <c r="AA231" s="86">
        <f t="shared" si="207"/>
        <v>269.511528</v>
      </c>
      <c r="AB231" s="85">
        <f t="shared" si="208"/>
        <v>0</v>
      </c>
      <c r="AC231" s="86">
        <f t="shared" si="209"/>
        <v>0</v>
      </c>
    </row>
    <row r="232" spans="1:29" ht="12.75" customHeight="1" x14ac:dyDescent="0.25">
      <c r="A232" s="84">
        <v>18</v>
      </c>
      <c r="B232" s="84" t="s">
        <v>137</v>
      </c>
      <c r="C232" s="84" t="s">
        <v>43</v>
      </c>
      <c r="D232" s="84" t="s">
        <v>138</v>
      </c>
      <c r="E232" s="84" t="s">
        <v>72</v>
      </c>
      <c r="F232" s="85">
        <v>29.282</v>
      </c>
      <c r="G232" s="86">
        <v>8.4369999999999994</v>
      </c>
      <c r="H232" s="87">
        <f t="shared" si="199"/>
        <v>247.05223399999997</v>
      </c>
      <c r="J232" s="85">
        <v>29.282</v>
      </c>
      <c r="K232" s="86">
        <f t="shared" si="210"/>
        <v>247.05223399999997</v>
      </c>
      <c r="L232" s="85">
        <v>0</v>
      </c>
      <c r="M232" s="86">
        <f t="shared" si="211"/>
        <v>0</v>
      </c>
      <c r="N232" s="85">
        <f t="shared" si="212"/>
        <v>0</v>
      </c>
      <c r="O232" s="86">
        <f t="shared" si="213"/>
        <v>0</v>
      </c>
      <c r="Q232" s="85">
        <v>0</v>
      </c>
      <c r="R232" s="86">
        <f t="shared" si="200"/>
        <v>0</v>
      </c>
      <c r="S232" s="85">
        <f t="shared" si="201"/>
        <v>29.282</v>
      </c>
      <c r="T232" s="86">
        <f t="shared" si="202"/>
        <v>247.05223399999997</v>
      </c>
      <c r="U232" s="85">
        <f t="shared" si="203"/>
        <v>0</v>
      </c>
      <c r="V232" s="86">
        <f t="shared" si="204"/>
        <v>0</v>
      </c>
      <c r="X232" s="85"/>
      <c r="Y232" s="86">
        <f t="shared" si="205"/>
        <v>0</v>
      </c>
      <c r="Z232" s="85">
        <f t="shared" si="206"/>
        <v>29.282</v>
      </c>
      <c r="AA232" s="86">
        <f t="shared" si="207"/>
        <v>247.05223399999997</v>
      </c>
      <c r="AB232" s="85">
        <f t="shared" si="208"/>
        <v>0</v>
      </c>
      <c r="AC232" s="86">
        <f t="shared" si="209"/>
        <v>0</v>
      </c>
    </row>
    <row r="233" spans="1:29" ht="12.75" customHeight="1" x14ac:dyDescent="0.25">
      <c r="A233" s="84">
        <v>19</v>
      </c>
      <c r="B233" s="84" t="s">
        <v>140</v>
      </c>
      <c r="C233" s="84" t="s">
        <v>43</v>
      </c>
      <c r="D233" s="84" t="s">
        <v>141</v>
      </c>
      <c r="E233" s="84" t="s">
        <v>72</v>
      </c>
      <c r="F233" s="85">
        <v>29.282</v>
      </c>
      <c r="G233" s="86">
        <v>151.86600000000001</v>
      </c>
      <c r="H233" s="87">
        <f t="shared" si="199"/>
        <v>4446.9402120000004</v>
      </c>
      <c r="J233" s="85">
        <v>29.282</v>
      </c>
      <c r="K233" s="86">
        <f t="shared" si="210"/>
        <v>4446.9402120000004</v>
      </c>
      <c r="L233" s="85">
        <v>0</v>
      </c>
      <c r="M233" s="86">
        <f t="shared" si="211"/>
        <v>0</v>
      </c>
      <c r="N233" s="85">
        <f t="shared" si="212"/>
        <v>0</v>
      </c>
      <c r="O233" s="86">
        <f t="shared" si="213"/>
        <v>0</v>
      </c>
      <c r="Q233" s="85">
        <v>0</v>
      </c>
      <c r="R233" s="86">
        <f t="shared" si="200"/>
        <v>0</v>
      </c>
      <c r="S233" s="85">
        <f t="shared" si="201"/>
        <v>29.282</v>
      </c>
      <c r="T233" s="86">
        <f t="shared" si="202"/>
        <v>4446.9402120000004</v>
      </c>
      <c r="U233" s="85">
        <f t="shared" si="203"/>
        <v>0</v>
      </c>
      <c r="V233" s="86">
        <f t="shared" si="204"/>
        <v>0</v>
      </c>
      <c r="X233" s="85"/>
      <c r="Y233" s="86">
        <f t="shared" si="205"/>
        <v>0</v>
      </c>
      <c r="Z233" s="85">
        <f t="shared" si="206"/>
        <v>29.282</v>
      </c>
      <c r="AA233" s="86">
        <f t="shared" si="207"/>
        <v>4446.9402120000004</v>
      </c>
      <c r="AB233" s="85">
        <f t="shared" si="208"/>
        <v>0</v>
      </c>
      <c r="AC233" s="86">
        <f t="shared" si="209"/>
        <v>0</v>
      </c>
    </row>
    <row r="234" spans="1:29" ht="12.75" customHeight="1" x14ac:dyDescent="0.25">
      <c r="A234" s="84">
        <v>20</v>
      </c>
      <c r="B234" s="84" t="s">
        <v>142</v>
      </c>
      <c r="C234" s="84" t="s">
        <v>43</v>
      </c>
      <c r="D234" s="84" t="s">
        <v>143</v>
      </c>
      <c r="E234" s="84" t="s">
        <v>72</v>
      </c>
      <c r="F234" s="85">
        <v>29.282</v>
      </c>
      <c r="G234" s="86">
        <v>196.352</v>
      </c>
      <c r="H234" s="87">
        <f t="shared" si="199"/>
        <v>5749.579264</v>
      </c>
      <c r="J234" s="85">
        <v>29.282</v>
      </c>
      <c r="K234" s="86">
        <f t="shared" si="210"/>
        <v>5749.579264</v>
      </c>
      <c r="L234" s="85">
        <v>0</v>
      </c>
      <c r="M234" s="86">
        <f t="shared" si="211"/>
        <v>0</v>
      </c>
      <c r="N234" s="85">
        <f t="shared" si="212"/>
        <v>0</v>
      </c>
      <c r="O234" s="86">
        <f t="shared" si="213"/>
        <v>0</v>
      </c>
      <c r="Q234" s="85">
        <v>0</v>
      </c>
      <c r="R234" s="86">
        <f t="shared" si="200"/>
        <v>0</v>
      </c>
      <c r="S234" s="85">
        <f t="shared" si="201"/>
        <v>29.282</v>
      </c>
      <c r="T234" s="86">
        <f t="shared" si="202"/>
        <v>5749.579264</v>
      </c>
      <c r="U234" s="85">
        <f t="shared" si="203"/>
        <v>0</v>
      </c>
      <c r="V234" s="86">
        <f t="shared" si="204"/>
        <v>0</v>
      </c>
      <c r="X234" s="85"/>
      <c r="Y234" s="86">
        <f t="shared" si="205"/>
        <v>0</v>
      </c>
      <c r="Z234" s="85">
        <f t="shared" si="206"/>
        <v>29.282</v>
      </c>
      <c r="AA234" s="86">
        <f t="shared" si="207"/>
        <v>5749.579264</v>
      </c>
      <c r="AB234" s="85">
        <f t="shared" si="208"/>
        <v>0</v>
      </c>
      <c r="AC234" s="86">
        <f t="shared" si="209"/>
        <v>0</v>
      </c>
    </row>
    <row r="235" spans="1:29" ht="12.75" customHeight="1" x14ac:dyDescent="0.25">
      <c r="A235" s="84">
        <v>21</v>
      </c>
      <c r="B235" s="84" t="s">
        <v>419</v>
      </c>
      <c r="C235" s="84" t="s">
        <v>43</v>
      </c>
      <c r="D235" s="84" t="s">
        <v>420</v>
      </c>
      <c r="E235" s="84" t="s">
        <v>61</v>
      </c>
      <c r="F235" s="85">
        <v>1.8029999999999999</v>
      </c>
      <c r="G235" s="86">
        <v>2231.9700000000003</v>
      </c>
      <c r="H235" s="87">
        <f t="shared" si="199"/>
        <v>4024.2419100000002</v>
      </c>
      <c r="J235" s="85">
        <v>1.8029999999999999</v>
      </c>
      <c r="K235" s="86">
        <f t="shared" si="210"/>
        <v>4024.2419100000002</v>
      </c>
      <c r="L235" s="85">
        <v>0</v>
      </c>
      <c r="M235" s="86">
        <f t="shared" si="211"/>
        <v>0</v>
      </c>
      <c r="N235" s="85">
        <f t="shared" si="212"/>
        <v>0</v>
      </c>
      <c r="O235" s="86">
        <f t="shared" si="213"/>
        <v>0</v>
      </c>
      <c r="Q235" s="85">
        <v>0</v>
      </c>
      <c r="R235" s="86">
        <f t="shared" si="200"/>
        <v>0</v>
      </c>
      <c r="S235" s="85">
        <f t="shared" si="201"/>
        <v>1.8029999999999999</v>
      </c>
      <c r="T235" s="86">
        <f t="shared" si="202"/>
        <v>4024.2419100000002</v>
      </c>
      <c r="U235" s="85">
        <f t="shared" si="203"/>
        <v>0</v>
      </c>
      <c r="V235" s="86">
        <f t="shared" si="204"/>
        <v>0</v>
      </c>
      <c r="X235" s="85"/>
      <c r="Y235" s="86">
        <f t="shared" si="205"/>
        <v>0</v>
      </c>
      <c r="Z235" s="85">
        <f t="shared" si="206"/>
        <v>1.8029999999999999</v>
      </c>
      <c r="AA235" s="86">
        <f t="shared" si="207"/>
        <v>4024.2419100000002</v>
      </c>
      <c r="AB235" s="85">
        <f t="shared" si="208"/>
        <v>0</v>
      </c>
      <c r="AC235" s="86">
        <f t="shared" si="209"/>
        <v>0</v>
      </c>
    </row>
    <row r="236" spans="1:29" ht="12.75" customHeight="1" x14ac:dyDescent="0.25">
      <c r="A236" s="84">
        <v>22</v>
      </c>
      <c r="B236" s="84" t="s">
        <v>421</v>
      </c>
      <c r="C236" s="84" t="s">
        <v>43</v>
      </c>
      <c r="D236" s="84" t="s">
        <v>422</v>
      </c>
      <c r="E236" s="84" t="s">
        <v>85</v>
      </c>
      <c r="F236" s="85">
        <v>80.22</v>
      </c>
      <c r="G236" s="86">
        <v>108.914</v>
      </c>
      <c r="H236" s="87">
        <f t="shared" si="199"/>
        <v>8737.0810799999999</v>
      </c>
      <c r="J236" s="85">
        <v>80.22</v>
      </c>
      <c r="K236" s="86">
        <f t="shared" si="210"/>
        <v>8737.0810799999999</v>
      </c>
      <c r="L236" s="85">
        <v>0</v>
      </c>
      <c r="M236" s="86">
        <f t="shared" si="211"/>
        <v>0</v>
      </c>
      <c r="N236" s="85">
        <f t="shared" si="212"/>
        <v>0</v>
      </c>
      <c r="O236" s="86">
        <f t="shared" si="213"/>
        <v>0</v>
      </c>
      <c r="Q236" s="85">
        <v>0</v>
      </c>
      <c r="R236" s="86">
        <f t="shared" si="200"/>
        <v>0</v>
      </c>
      <c r="S236" s="85">
        <f t="shared" si="201"/>
        <v>80.22</v>
      </c>
      <c r="T236" s="86">
        <f t="shared" si="202"/>
        <v>8737.0810799999999</v>
      </c>
      <c r="U236" s="85">
        <f t="shared" si="203"/>
        <v>0</v>
      </c>
      <c r="V236" s="86">
        <f t="shared" si="204"/>
        <v>0</v>
      </c>
      <c r="X236" s="85"/>
      <c r="Y236" s="86">
        <f t="shared" si="205"/>
        <v>0</v>
      </c>
      <c r="Z236" s="85">
        <f t="shared" si="206"/>
        <v>80.22</v>
      </c>
      <c r="AA236" s="86">
        <f t="shared" si="207"/>
        <v>8737.0810799999999</v>
      </c>
      <c r="AB236" s="85">
        <f t="shared" si="208"/>
        <v>0</v>
      </c>
      <c r="AC236" s="86">
        <f t="shared" si="209"/>
        <v>0</v>
      </c>
    </row>
    <row r="237" spans="1:29" ht="12.75" customHeight="1" x14ac:dyDescent="0.25">
      <c r="A237" s="82"/>
      <c r="B237" s="82"/>
      <c r="C237" s="82" t="s">
        <v>38</v>
      </c>
      <c r="D237" s="82" t="s">
        <v>481</v>
      </c>
      <c r="E237" s="82"/>
      <c r="F237" s="82"/>
      <c r="G237" s="82"/>
      <c r="H237" s="88">
        <f>SUM(H238)</f>
        <v>652.20709840000006</v>
      </c>
      <c r="J237" s="82"/>
      <c r="K237" s="88">
        <f>SUM(K238)</f>
        <v>652.20709840000006</v>
      </c>
      <c r="L237" s="88"/>
      <c r="M237" s="88">
        <f>SUM(M238)</f>
        <v>0</v>
      </c>
      <c r="N237" s="88"/>
      <c r="O237" s="88">
        <f>SUM(O238)</f>
        <v>0</v>
      </c>
      <c r="Q237" s="82"/>
      <c r="R237" s="88">
        <f>SUM(R238)</f>
        <v>0</v>
      </c>
      <c r="S237" s="88"/>
      <c r="T237" s="88">
        <f>SUM(T238)</f>
        <v>652.20709840000006</v>
      </c>
      <c r="U237" s="88"/>
      <c r="V237" s="88">
        <f>SUM(V238)</f>
        <v>0</v>
      </c>
      <c r="X237" s="82"/>
      <c r="Y237" s="88">
        <f>SUM(Y238)</f>
        <v>0</v>
      </c>
      <c r="Z237" s="88"/>
      <c r="AA237" s="88">
        <f>SUM(AA238)</f>
        <v>652.20709840000006</v>
      </c>
      <c r="AB237" s="88"/>
      <c r="AC237" s="88">
        <f>SUM(AC238)</f>
        <v>0</v>
      </c>
    </row>
    <row r="238" spans="1:29" ht="12.75" customHeight="1" x14ac:dyDescent="0.25">
      <c r="A238" s="84">
        <v>23</v>
      </c>
      <c r="B238" s="84" t="s">
        <v>529</v>
      </c>
      <c r="C238" s="84" t="s">
        <v>43</v>
      </c>
      <c r="D238" s="84" t="s">
        <v>530</v>
      </c>
      <c r="E238" s="84" t="s">
        <v>72</v>
      </c>
      <c r="F238" s="85">
        <v>7.4329999999999998</v>
      </c>
      <c r="G238" s="86">
        <v>87.744800000000012</v>
      </c>
      <c r="H238" s="87">
        <f>G238*F238</f>
        <v>652.20709840000006</v>
      </c>
      <c r="J238" s="85">
        <v>7.4329999999999998</v>
      </c>
      <c r="K238" s="86">
        <f>J238*G238</f>
        <v>652.20709840000006</v>
      </c>
      <c r="L238" s="85">
        <v>0</v>
      </c>
      <c r="M238" s="86">
        <f>L238*G238</f>
        <v>0</v>
      </c>
      <c r="N238" s="85">
        <f>F238-J238</f>
        <v>0</v>
      </c>
      <c r="O238" s="86">
        <f>N238*G238</f>
        <v>0</v>
      </c>
      <c r="Q238" s="85">
        <v>0</v>
      </c>
      <c r="R238" s="86">
        <f>Q238*G238</f>
        <v>0</v>
      </c>
      <c r="S238" s="85">
        <f>J238+L238</f>
        <v>7.4329999999999998</v>
      </c>
      <c r="T238" s="86">
        <f>S238*G238</f>
        <v>652.20709840000006</v>
      </c>
      <c r="U238" s="85">
        <f>F238-(Q238+S238)</f>
        <v>0</v>
      </c>
      <c r="V238" s="86">
        <f>U238*G238</f>
        <v>0</v>
      </c>
      <c r="X238" s="85"/>
      <c r="Y238" s="86">
        <f>X238*G238</f>
        <v>0</v>
      </c>
      <c r="Z238" s="85">
        <f>Q238+S238</f>
        <v>7.4329999999999998</v>
      </c>
      <c r="AA238" s="86">
        <f>Z238*G238</f>
        <v>652.20709840000006</v>
      </c>
      <c r="AB238" s="85">
        <f>F238-(X238+Z238)</f>
        <v>0</v>
      </c>
      <c r="AC238" s="86">
        <f>AB238*G238</f>
        <v>0</v>
      </c>
    </row>
    <row r="239" spans="1:29" ht="12.75" customHeight="1" x14ac:dyDescent="0.25">
      <c r="A239" s="82"/>
      <c r="B239" s="82"/>
      <c r="C239" s="82" t="s">
        <v>39</v>
      </c>
      <c r="D239" s="82" t="s">
        <v>156</v>
      </c>
      <c r="E239" s="82"/>
      <c r="F239" s="82"/>
      <c r="G239" s="82"/>
      <c r="H239" s="88">
        <f>SUM(H240:H264)</f>
        <v>584306.71299000003</v>
      </c>
      <c r="J239" s="82"/>
      <c r="K239" s="88">
        <f>SUM(K240:K264)</f>
        <v>584306.71299000003</v>
      </c>
      <c r="L239" s="88"/>
      <c r="M239" s="88">
        <f>SUM(M240:M264)</f>
        <v>0</v>
      </c>
      <c r="N239" s="88"/>
      <c r="O239" s="88">
        <f>SUM(O240:O264)</f>
        <v>0</v>
      </c>
      <c r="Q239" s="82"/>
      <c r="R239" s="88">
        <f>SUM(R240:R264)</f>
        <v>0</v>
      </c>
      <c r="S239" s="88"/>
      <c r="T239" s="88">
        <f>SUM(T240:T264)</f>
        <v>584306.71299000003</v>
      </c>
      <c r="U239" s="88"/>
      <c r="V239" s="88">
        <f>SUM(V240:V264)</f>
        <v>0</v>
      </c>
      <c r="X239" s="82"/>
      <c r="Y239" s="88">
        <f>SUM(Y240:Y264)</f>
        <v>0</v>
      </c>
      <c r="Z239" s="88"/>
      <c r="AA239" s="88">
        <f>SUM(AA240:AA264)</f>
        <v>584306.71299000003</v>
      </c>
      <c r="AB239" s="88"/>
      <c r="AC239" s="88">
        <f>SUM(AC240:AC264)</f>
        <v>0</v>
      </c>
    </row>
    <row r="240" spans="1:29" ht="12.75" customHeight="1" x14ac:dyDescent="0.25">
      <c r="A240" s="84">
        <v>24</v>
      </c>
      <c r="B240" s="84" t="s">
        <v>493</v>
      </c>
      <c r="C240" s="84" t="s">
        <v>43</v>
      </c>
      <c r="D240" s="84" t="s">
        <v>531</v>
      </c>
      <c r="E240" s="84" t="s">
        <v>85</v>
      </c>
      <c r="F240" s="85">
        <v>58.235999999999997</v>
      </c>
      <c r="G240" s="86">
        <v>249.27500000000001</v>
      </c>
      <c r="H240" s="87">
        <f t="shared" ref="H240:H264" si="214">G240*F240</f>
        <v>14516.778899999999</v>
      </c>
      <c r="J240" s="85">
        <v>58.235999999999997</v>
      </c>
      <c r="K240" s="86">
        <f>J240*G240</f>
        <v>14516.778899999999</v>
      </c>
      <c r="L240" s="85">
        <v>0</v>
      </c>
      <c r="M240" s="86">
        <f>L240*G240</f>
        <v>0</v>
      </c>
      <c r="N240" s="85">
        <f>F240-J240</f>
        <v>0</v>
      </c>
      <c r="O240" s="86">
        <f>N240*G240</f>
        <v>0</v>
      </c>
      <c r="Q240" s="85">
        <v>0</v>
      </c>
      <c r="R240" s="86">
        <f>Q240*G240</f>
        <v>0</v>
      </c>
      <c r="S240" s="85">
        <f>J240+L240</f>
        <v>58.235999999999997</v>
      </c>
      <c r="T240" s="86">
        <f>S240*G240</f>
        <v>14516.778899999999</v>
      </c>
      <c r="U240" s="85">
        <f>F240-(Q240+S240)</f>
        <v>0</v>
      </c>
      <c r="V240" s="86">
        <f>U240*G240</f>
        <v>0</v>
      </c>
      <c r="X240" s="85"/>
      <c r="Y240" s="86">
        <f>X240*G240</f>
        <v>0</v>
      </c>
      <c r="Z240" s="85">
        <f>Q240+S240</f>
        <v>58.235999999999997</v>
      </c>
      <c r="AA240" s="86">
        <f>Z240*G240</f>
        <v>14516.778899999999</v>
      </c>
      <c r="AB240" s="85">
        <f>F240-(X240+Z240)</f>
        <v>0</v>
      </c>
      <c r="AC240" s="86">
        <f>AB240*G240</f>
        <v>0</v>
      </c>
    </row>
    <row r="241" spans="1:29" ht="12.75" customHeight="1" x14ac:dyDescent="0.25">
      <c r="A241" s="84">
        <v>25</v>
      </c>
      <c r="B241" s="84" t="s">
        <v>532</v>
      </c>
      <c r="C241" s="84" t="s">
        <v>43</v>
      </c>
      <c r="D241" s="84" t="s">
        <v>533</v>
      </c>
      <c r="E241" s="84" t="s">
        <v>85</v>
      </c>
      <c r="F241" s="85">
        <v>14.75</v>
      </c>
      <c r="G241" s="86">
        <v>249.27500000000001</v>
      </c>
      <c r="H241" s="87">
        <f t="shared" si="214"/>
        <v>3676.8062500000001</v>
      </c>
      <c r="J241" s="85">
        <v>14.75</v>
      </c>
      <c r="K241" s="86">
        <f>J241*G241</f>
        <v>3676.8062500000001</v>
      </c>
      <c r="L241" s="85">
        <v>0</v>
      </c>
      <c r="M241" s="86">
        <f>L241*G241</f>
        <v>0</v>
      </c>
      <c r="N241" s="85">
        <f>F241-J241</f>
        <v>0</v>
      </c>
      <c r="O241" s="86">
        <f>N241*G241</f>
        <v>0</v>
      </c>
      <c r="Q241" s="85">
        <v>0</v>
      </c>
      <c r="R241" s="86">
        <f t="shared" ref="R241:R264" si="215">Q241*G241</f>
        <v>0</v>
      </c>
      <c r="S241" s="85">
        <f t="shared" ref="S241:S264" si="216">J241+L241</f>
        <v>14.75</v>
      </c>
      <c r="T241" s="86">
        <f t="shared" ref="T241:T264" si="217">S241*G241</f>
        <v>3676.8062500000001</v>
      </c>
      <c r="U241" s="85">
        <f t="shared" ref="U241:U264" si="218">F241-(Q241+S241)</f>
        <v>0</v>
      </c>
      <c r="V241" s="86">
        <f t="shared" ref="V241:V264" si="219">U241*G241</f>
        <v>0</v>
      </c>
      <c r="X241" s="85"/>
      <c r="Y241" s="86">
        <f t="shared" ref="Y241:Y264" si="220">X241*G241</f>
        <v>0</v>
      </c>
      <c r="Z241" s="85">
        <f t="shared" ref="Z241:Z264" si="221">Q241+S241</f>
        <v>14.75</v>
      </c>
      <c r="AA241" s="86">
        <f t="shared" ref="AA241:AA264" si="222">Z241*G241</f>
        <v>3676.8062500000001</v>
      </c>
      <c r="AB241" s="85">
        <f t="shared" ref="AB241:AB264" si="223">F241-(X241+Z241)</f>
        <v>0</v>
      </c>
      <c r="AC241" s="86">
        <f t="shared" ref="AC241:AC264" si="224">AB241*G241</f>
        <v>0</v>
      </c>
    </row>
    <row r="242" spans="1:29" ht="12.75" customHeight="1" x14ac:dyDescent="0.25">
      <c r="A242" s="84">
        <v>26</v>
      </c>
      <c r="B242" s="84" t="s">
        <v>495</v>
      </c>
      <c r="C242" s="84" t="s">
        <v>43</v>
      </c>
      <c r="D242" s="84" t="s">
        <v>534</v>
      </c>
      <c r="E242" s="84" t="s">
        <v>85</v>
      </c>
      <c r="F242" s="85">
        <v>30.01</v>
      </c>
      <c r="G242" s="86">
        <v>460.96699999999998</v>
      </c>
      <c r="H242" s="87">
        <f t="shared" si="214"/>
        <v>13833.61967</v>
      </c>
      <c r="J242" s="85">
        <v>30.01</v>
      </c>
      <c r="K242" s="86">
        <f t="shared" ref="K242:K264" si="225">J242*G242</f>
        <v>13833.61967</v>
      </c>
      <c r="L242" s="85">
        <v>0</v>
      </c>
      <c r="M242" s="86">
        <f t="shared" ref="M242:M264" si="226">L242*G242</f>
        <v>0</v>
      </c>
      <c r="N242" s="85">
        <f t="shared" ref="N242:N264" si="227">F242-J242</f>
        <v>0</v>
      </c>
      <c r="O242" s="86">
        <f t="shared" ref="O242:O264" si="228">N242*G242</f>
        <v>0</v>
      </c>
      <c r="Q242" s="85">
        <v>0</v>
      </c>
      <c r="R242" s="86">
        <f t="shared" si="215"/>
        <v>0</v>
      </c>
      <c r="S242" s="85">
        <f t="shared" si="216"/>
        <v>30.01</v>
      </c>
      <c r="T242" s="86">
        <f t="shared" si="217"/>
        <v>13833.61967</v>
      </c>
      <c r="U242" s="85">
        <f t="shared" si="218"/>
        <v>0</v>
      </c>
      <c r="V242" s="86">
        <f t="shared" si="219"/>
        <v>0</v>
      </c>
      <c r="X242" s="85"/>
      <c r="Y242" s="86">
        <f t="shared" si="220"/>
        <v>0</v>
      </c>
      <c r="Z242" s="85">
        <f t="shared" si="221"/>
        <v>30.01</v>
      </c>
      <c r="AA242" s="86">
        <f t="shared" si="222"/>
        <v>13833.61967</v>
      </c>
      <c r="AB242" s="85">
        <f t="shared" si="223"/>
        <v>0</v>
      </c>
      <c r="AC242" s="86">
        <f t="shared" si="224"/>
        <v>0</v>
      </c>
    </row>
    <row r="243" spans="1:29" ht="12.75" customHeight="1" x14ac:dyDescent="0.25">
      <c r="A243" s="84">
        <v>27</v>
      </c>
      <c r="B243" s="84" t="s">
        <v>497</v>
      </c>
      <c r="C243" s="84" t="s">
        <v>43</v>
      </c>
      <c r="D243" s="84" t="s">
        <v>535</v>
      </c>
      <c r="E243" s="84" t="s">
        <v>85</v>
      </c>
      <c r="F243" s="85">
        <v>32.027999999999999</v>
      </c>
      <c r="G243" s="86">
        <v>802.28200000000004</v>
      </c>
      <c r="H243" s="87">
        <f t="shared" si="214"/>
        <v>25695.487895999999</v>
      </c>
      <c r="J243" s="85">
        <v>32.027999999999999</v>
      </c>
      <c r="K243" s="86">
        <f t="shared" si="225"/>
        <v>25695.487895999999</v>
      </c>
      <c r="L243" s="85">
        <v>0</v>
      </c>
      <c r="M243" s="86">
        <f t="shared" si="226"/>
        <v>0</v>
      </c>
      <c r="N243" s="85">
        <f t="shared" si="227"/>
        <v>0</v>
      </c>
      <c r="O243" s="86">
        <f t="shared" si="228"/>
        <v>0</v>
      </c>
      <c r="Q243" s="85">
        <v>0</v>
      </c>
      <c r="R243" s="86">
        <f t="shared" si="215"/>
        <v>0</v>
      </c>
      <c r="S243" s="85">
        <f t="shared" si="216"/>
        <v>32.027999999999999</v>
      </c>
      <c r="T243" s="86">
        <f t="shared" si="217"/>
        <v>25695.487895999999</v>
      </c>
      <c r="U243" s="85">
        <f t="shared" si="218"/>
        <v>0</v>
      </c>
      <c r="V243" s="86">
        <f t="shared" si="219"/>
        <v>0</v>
      </c>
      <c r="X243" s="85"/>
      <c r="Y243" s="86">
        <f t="shared" si="220"/>
        <v>0</v>
      </c>
      <c r="Z243" s="85">
        <f t="shared" si="221"/>
        <v>32.027999999999999</v>
      </c>
      <c r="AA243" s="86">
        <f t="shared" si="222"/>
        <v>25695.487895999999</v>
      </c>
      <c r="AB243" s="85">
        <f t="shared" si="223"/>
        <v>0</v>
      </c>
      <c r="AC243" s="86">
        <f t="shared" si="224"/>
        <v>0</v>
      </c>
    </row>
    <row r="244" spans="1:29" ht="12.75" customHeight="1" x14ac:dyDescent="0.25">
      <c r="A244" s="84">
        <v>28</v>
      </c>
      <c r="B244" s="84" t="s">
        <v>536</v>
      </c>
      <c r="C244" s="84" t="s">
        <v>43</v>
      </c>
      <c r="D244" s="84" t="s">
        <v>537</v>
      </c>
      <c r="E244" s="84" t="s">
        <v>85</v>
      </c>
      <c r="F244" s="85">
        <v>126.282</v>
      </c>
      <c r="G244" s="86">
        <v>1216.462</v>
      </c>
      <c r="H244" s="87">
        <f t="shared" si="214"/>
        <v>153617.254284</v>
      </c>
      <c r="J244" s="85">
        <v>126.282</v>
      </c>
      <c r="K244" s="86">
        <f t="shared" si="225"/>
        <v>153617.254284</v>
      </c>
      <c r="L244" s="85">
        <v>0</v>
      </c>
      <c r="M244" s="86">
        <f t="shared" si="226"/>
        <v>0</v>
      </c>
      <c r="N244" s="85">
        <f t="shared" si="227"/>
        <v>0</v>
      </c>
      <c r="O244" s="86">
        <f t="shared" si="228"/>
        <v>0</v>
      </c>
      <c r="Q244" s="85">
        <v>0</v>
      </c>
      <c r="R244" s="86">
        <f t="shared" si="215"/>
        <v>0</v>
      </c>
      <c r="S244" s="85">
        <f t="shared" si="216"/>
        <v>126.282</v>
      </c>
      <c r="T244" s="86">
        <f t="shared" si="217"/>
        <v>153617.254284</v>
      </c>
      <c r="U244" s="85">
        <f t="shared" si="218"/>
        <v>0</v>
      </c>
      <c r="V244" s="86">
        <f t="shared" si="219"/>
        <v>0</v>
      </c>
      <c r="X244" s="85"/>
      <c r="Y244" s="86">
        <f t="shared" si="220"/>
        <v>0</v>
      </c>
      <c r="Z244" s="85">
        <f t="shared" si="221"/>
        <v>126.282</v>
      </c>
      <c r="AA244" s="86">
        <f t="shared" si="222"/>
        <v>153617.254284</v>
      </c>
      <c r="AB244" s="85">
        <f t="shared" si="223"/>
        <v>0</v>
      </c>
      <c r="AC244" s="86">
        <f t="shared" si="224"/>
        <v>0</v>
      </c>
    </row>
    <row r="245" spans="1:29" ht="12.75" customHeight="1" x14ac:dyDescent="0.25">
      <c r="A245" s="84">
        <v>29</v>
      </c>
      <c r="B245" s="84" t="s">
        <v>538</v>
      </c>
      <c r="C245" s="84" t="s">
        <v>43</v>
      </c>
      <c r="D245" s="84" t="s">
        <v>539</v>
      </c>
      <c r="E245" s="84" t="s">
        <v>85</v>
      </c>
      <c r="F245" s="85">
        <v>26.82</v>
      </c>
      <c r="G245" s="86">
        <v>2078.5700000000002</v>
      </c>
      <c r="H245" s="87">
        <f t="shared" si="214"/>
        <v>55747.247400000007</v>
      </c>
      <c r="J245" s="85">
        <v>26.82</v>
      </c>
      <c r="K245" s="86">
        <f t="shared" si="225"/>
        <v>55747.247400000007</v>
      </c>
      <c r="L245" s="85">
        <v>0</v>
      </c>
      <c r="M245" s="86">
        <f t="shared" si="226"/>
        <v>0</v>
      </c>
      <c r="N245" s="85">
        <f t="shared" si="227"/>
        <v>0</v>
      </c>
      <c r="O245" s="86">
        <f t="shared" si="228"/>
        <v>0</v>
      </c>
      <c r="Q245" s="85">
        <v>0</v>
      </c>
      <c r="R245" s="86">
        <f t="shared" si="215"/>
        <v>0</v>
      </c>
      <c r="S245" s="85">
        <f t="shared" si="216"/>
        <v>26.82</v>
      </c>
      <c r="T245" s="86">
        <f t="shared" si="217"/>
        <v>55747.247400000007</v>
      </c>
      <c r="U245" s="85">
        <f t="shared" si="218"/>
        <v>0</v>
      </c>
      <c r="V245" s="86">
        <f t="shared" si="219"/>
        <v>0</v>
      </c>
      <c r="X245" s="85"/>
      <c r="Y245" s="86">
        <f t="shared" si="220"/>
        <v>0</v>
      </c>
      <c r="Z245" s="85">
        <f t="shared" si="221"/>
        <v>26.82</v>
      </c>
      <c r="AA245" s="86">
        <f t="shared" si="222"/>
        <v>55747.247400000007</v>
      </c>
      <c r="AB245" s="85">
        <f t="shared" si="223"/>
        <v>0</v>
      </c>
      <c r="AC245" s="86">
        <f t="shared" si="224"/>
        <v>0</v>
      </c>
    </row>
    <row r="246" spans="1:29" ht="12.75" customHeight="1" x14ac:dyDescent="0.25">
      <c r="A246" s="84">
        <v>30</v>
      </c>
      <c r="B246" s="84" t="s">
        <v>540</v>
      </c>
      <c r="C246" s="84" t="s">
        <v>43</v>
      </c>
      <c r="D246" s="84" t="s">
        <v>541</v>
      </c>
      <c r="E246" s="84" t="s">
        <v>85</v>
      </c>
      <c r="F246" s="85">
        <v>0</v>
      </c>
      <c r="G246" s="86">
        <v>3224.4679999999998</v>
      </c>
      <c r="H246" s="87">
        <f t="shared" si="214"/>
        <v>0</v>
      </c>
      <c r="J246" s="85">
        <v>0</v>
      </c>
      <c r="K246" s="86">
        <f t="shared" si="225"/>
        <v>0</v>
      </c>
      <c r="L246" s="85">
        <v>0</v>
      </c>
      <c r="M246" s="86">
        <f t="shared" si="226"/>
        <v>0</v>
      </c>
      <c r="N246" s="85">
        <f t="shared" si="227"/>
        <v>0</v>
      </c>
      <c r="O246" s="86">
        <f t="shared" si="228"/>
        <v>0</v>
      </c>
      <c r="Q246" s="85">
        <v>0</v>
      </c>
      <c r="R246" s="86">
        <f t="shared" si="215"/>
        <v>0</v>
      </c>
      <c r="S246" s="85">
        <f t="shared" si="216"/>
        <v>0</v>
      </c>
      <c r="T246" s="86">
        <f t="shared" si="217"/>
        <v>0</v>
      </c>
      <c r="U246" s="85">
        <f t="shared" si="218"/>
        <v>0</v>
      </c>
      <c r="V246" s="86">
        <f t="shared" si="219"/>
        <v>0</v>
      </c>
      <c r="X246" s="85"/>
      <c r="Y246" s="86">
        <f t="shared" si="220"/>
        <v>0</v>
      </c>
      <c r="Z246" s="85">
        <f t="shared" si="221"/>
        <v>0</v>
      </c>
      <c r="AA246" s="86">
        <f t="shared" si="222"/>
        <v>0</v>
      </c>
      <c r="AB246" s="85">
        <f t="shared" si="223"/>
        <v>0</v>
      </c>
      <c r="AC246" s="86">
        <f t="shared" si="224"/>
        <v>0</v>
      </c>
    </row>
    <row r="247" spans="1:29" ht="12.75" customHeight="1" x14ac:dyDescent="0.25">
      <c r="A247" s="84">
        <v>31</v>
      </c>
      <c r="B247" s="84" t="s">
        <v>542</v>
      </c>
      <c r="C247" s="84" t="s">
        <v>43</v>
      </c>
      <c r="D247" s="84" t="s">
        <v>543</v>
      </c>
      <c r="E247" s="84" t="s">
        <v>85</v>
      </c>
      <c r="F247" s="85">
        <v>0</v>
      </c>
      <c r="G247" s="86">
        <v>4925.674</v>
      </c>
      <c r="H247" s="87">
        <f t="shared" si="214"/>
        <v>0</v>
      </c>
      <c r="J247" s="85">
        <v>0</v>
      </c>
      <c r="K247" s="86">
        <f t="shared" si="225"/>
        <v>0</v>
      </c>
      <c r="L247" s="85">
        <v>0</v>
      </c>
      <c r="M247" s="86">
        <f t="shared" si="226"/>
        <v>0</v>
      </c>
      <c r="N247" s="85">
        <f t="shared" si="227"/>
        <v>0</v>
      </c>
      <c r="O247" s="86">
        <f t="shared" si="228"/>
        <v>0</v>
      </c>
      <c r="Q247" s="85">
        <v>0</v>
      </c>
      <c r="R247" s="86">
        <f t="shared" si="215"/>
        <v>0</v>
      </c>
      <c r="S247" s="85">
        <f t="shared" si="216"/>
        <v>0</v>
      </c>
      <c r="T247" s="86">
        <f t="shared" si="217"/>
        <v>0</v>
      </c>
      <c r="U247" s="85">
        <f t="shared" si="218"/>
        <v>0</v>
      </c>
      <c r="V247" s="86">
        <f t="shared" si="219"/>
        <v>0</v>
      </c>
      <c r="X247" s="85"/>
      <c r="Y247" s="86">
        <f t="shared" si="220"/>
        <v>0</v>
      </c>
      <c r="Z247" s="85">
        <f t="shared" si="221"/>
        <v>0</v>
      </c>
      <c r="AA247" s="86">
        <f t="shared" si="222"/>
        <v>0</v>
      </c>
      <c r="AB247" s="85">
        <f t="shared" si="223"/>
        <v>0</v>
      </c>
      <c r="AC247" s="86">
        <f t="shared" si="224"/>
        <v>0</v>
      </c>
    </row>
    <row r="248" spans="1:29" ht="12.75" customHeight="1" x14ac:dyDescent="0.25">
      <c r="A248" s="84">
        <v>32</v>
      </c>
      <c r="B248" s="84" t="s">
        <v>507</v>
      </c>
      <c r="C248" s="84" t="s">
        <v>43</v>
      </c>
      <c r="D248" s="84" t="s">
        <v>544</v>
      </c>
      <c r="E248" s="84" t="s">
        <v>50</v>
      </c>
      <c r="F248" s="85">
        <v>3.9</v>
      </c>
      <c r="G248" s="86">
        <v>19336.07</v>
      </c>
      <c r="H248" s="87">
        <f t="shared" si="214"/>
        <v>75410.672999999995</v>
      </c>
      <c r="J248" s="85">
        <v>3.9</v>
      </c>
      <c r="K248" s="86">
        <f t="shared" si="225"/>
        <v>75410.672999999995</v>
      </c>
      <c r="L248" s="85">
        <v>0</v>
      </c>
      <c r="M248" s="86">
        <f t="shared" si="226"/>
        <v>0</v>
      </c>
      <c r="N248" s="85">
        <f t="shared" si="227"/>
        <v>0</v>
      </c>
      <c r="O248" s="86">
        <f t="shared" si="228"/>
        <v>0</v>
      </c>
      <c r="Q248" s="85">
        <v>0</v>
      </c>
      <c r="R248" s="86">
        <f t="shared" si="215"/>
        <v>0</v>
      </c>
      <c r="S248" s="85">
        <f t="shared" si="216"/>
        <v>3.9</v>
      </c>
      <c r="T248" s="86">
        <f t="shared" si="217"/>
        <v>75410.672999999995</v>
      </c>
      <c r="U248" s="85">
        <f t="shared" si="218"/>
        <v>0</v>
      </c>
      <c r="V248" s="86">
        <f t="shared" si="219"/>
        <v>0</v>
      </c>
      <c r="X248" s="85"/>
      <c r="Y248" s="86">
        <f t="shared" si="220"/>
        <v>0</v>
      </c>
      <c r="Z248" s="85">
        <f t="shared" si="221"/>
        <v>3.9</v>
      </c>
      <c r="AA248" s="86">
        <f t="shared" si="222"/>
        <v>75410.672999999995</v>
      </c>
      <c r="AB248" s="85">
        <f t="shared" si="223"/>
        <v>0</v>
      </c>
      <c r="AC248" s="86">
        <f t="shared" si="224"/>
        <v>0</v>
      </c>
    </row>
    <row r="249" spans="1:29" ht="12.75" customHeight="1" x14ac:dyDescent="0.25">
      <c r="A249" s="84">
        <v>33</v>
      </c>
      <c r="B249" s="84" t="s">
        <v>545</v>
      </c>
      <c r="C249" s="84" t="s">
        <v>43</v>
      </c>
      <c r="D249" s="84" t="s">
        <v>508</v>
      </c>
      <c r="E249" s="84" t="s">
        <v>50</v>
      </c>
      <c r="F249" s="85">
        <v>1.2</v>
      </c>
      <c r="G249" s="86">
        <v>19336.07</v>
      </c>
      <c r="H249" s="87">
        <f t="shared" si="214"/>
        <v>23203.284</v>
      </c>
      <c r="J249" s="85">
        <v>1.2</v>
      </c>
      <c r="K249" s="86">
        <f t="shared" si="225"/>
        <v>23203.284</v>
      </c>
      <c r="L249" s="85">
        <v>0</v>
      </c>
      <c r="M249" s="86">
        <f t="shared" si="226"/>
        <v>0</v>
      </c>
      <c r="N249" s="85">
        <f t="shared" si="227"/>
        <v>0</v>
      </c>
      <c r="O249" s="86">
        <f t="shared" si="228"/>
        <v>0</v>
      </c>
      <c r="Q249" s="85">
        <v>0</v>
      </c>
      <c r="R249" s="86">
        <f t="shared" si="215"/>
        <v>0</v>
      </c>
      <c r="S249" s="85">
        <f t="shared" si="216"/>
        <v>1.2</v>
      </c>
      <c r="T249" s="86">
        <f t="shared" si="217"/>
        <v>23203.284</v>
      </c>
      <c r="U249" s="85">
        <f t="shared" si="218"/>
        <v>0</v>
      </c>
      <c r="V249" s="86">
        <f t="shared" si="219"/>
        <v>0</v>
      </c>
      <c r="X249" s="85"/>
      <c r="Y249" s="86">
        <f t="shared" si="220"/>
        <v>0</v>
      </c>
      <c r="Z249" s="85">
        <f t="shared" si="221"/>
        <v>1.2</v>
      </c>
      <c r="AA249" s="86">
        <f t="shared" si="222"/>
        <v>23203.284</v>
      </c>
      <c r="AB249" s="85">
        <f t="shared" si="223"/>
        <v>0</v>
      </c>
      <c r="AC249" s="86">
        <f t="shared" si="224"/>
        <v>0</v>
      </c>
    </row>
    <row r="250" spans="1:29" ht="12.75" customHeight="1" x14ac:dyDescent="0.25">
      <c r="A250" s="84">
        <v>34</v>
      </c>
      <c r="B250" s="84" t="s">
        <v>546</v>
      </c>
      <c r="C250" s="84" t="s">
        <v>43</v>
      </c>
      <c r="D250" s="84" t="s">
        <v>547</v>
      </c>
      <c r="E250" s="84" t="s">
        <v>50</v>
      </c>
      <c r="F250" s="85">
        <v>0.6</v>
      </c>
      <c r="G250" s="86">
        <v>21368.62</v>
      </c>
      <c r="H250" s="87">
        <f t="shared" si="214"/>
        <v>12821.171999999999</v>
      </c>
      <c r="J250" s="85">
        <v>0.6</v>
      </c>
      <c r="K250" s="86">
        <f t="shared" si="225"/>
        <v>12821.171999999999</v>
      </c>
      <c r="L250" s="85">
        <v>0</v>
      </c>
      <c r="M250" s="86">
        <f t="shared" si="226"/>
        <v>0</v>
      </c>
      <c r="N250" s="85">
        <f t="shared" si="227"/>
        <v>0</v>
      </c>
      <c r="O250" s="86">
        <f t="shared" si="228"/>
        <v>0</v>
      </c>
      <c r="Q250" s="85">
        <v>0</v>
      </c>
      <c r="R250" s="86">
        <f t="shared" si="215"/>
        <v>0</v>
      </c>
      <c r="S250" s="85">
        <f t="shared" si="216"/>
        <v>0.6</v>
      </c>
      <c r="T250" s="86">
        <f t="shared" si="217"/>
        <v>12821.171999999999</v>
      </c>
      <c r="U250" s="85">
        <f t="shared" si="218"/>
        <v>0</v>
      </c>
      <c r="V250" s="86">
        <f t="shared" si="219"/>
        <v>0</v>
      </c>
      <c r="X250" s="85"/>
      <c r="Y250" s="86">
        <f t="shared" si="220"/>
        <v>0</v>
      </c>
      <c r="Z250" s="85">
        <f t="shared" si="221"/>
        <v>0.6</v>
      </c>
      <c r="AA250" s="86">
        <f t="shared" si="222"/>
        <v>12821.171999999999</v>
      </c>
      <c r="AB250" s="85">
        <f t="shared" si="223"/>
        <v>0</v>
      </c>
      <c r="AC250" s="86">
        <f t="shared" si="224"/>
        <v>0</v>
      </c>
    </row>
    <row r="251" spans="1:29" ht="12.75" customHeight="1" x14ac:dyDescent="0.25">
      <c r="A251" s="84">
        <v>35</v>
      </c>
      <c r="B251" s="84" t="s">
        <v>548</v>
      </c>
      <c r="C251" s="84" t="s">
        <v>43</v>
      </c>
      <c r="D251" s="84" t="s">
        <v>549</v>
      </c>
      <c r="E251" s="84" t="s">
        <v>50</v>
      </c>
      <c r="F251" s="85">
        <v>0</v>
      </c>
      <c r="G251" s="86">
        <v>22127.95</v>
      </c>
      <c r="H251" s="87">
        <f t="shared" si="214"/>
        <v>0</v>
      </c>
      <c r="J251" s="85">
        <v>0</v>
      </c>
      <c r="K251" s="86">
        <f t="shared" si="225"/>
        <v>0</v>
      </c>
      <c r="L251" s="85">
        <v>0</v>
      </c>
      <c r="M251" s="86">
        <f t="shared" si="226"/>
        <v>0</v>
      </c>
      <c r="N251" s="85">
        <f t="shared" si="227"/>
        <v>0</v>
      </c>
      <c r="O251" s="86">
        <f t="shared" si="228"/>
        <v>0</v>
      </c>
      <c r="Q251" s="85">
        <v>0</v>
      </c>
      <c r="R251" s="86">
        <f t="shared" si="215"/>
        <v>0</v>
      </c>
      <c r="S251" s="85">
        <f t="shared" si="216"/>
        <v>0</v>
      </c>
      <c r="T251" s="86">
        <f t="shared" si="217"/>
        <v>0</v>
      </c>
      <c r="U251" s="85">
        <f t="shared" si="218"/>
        <v>0</v>
      </c>
      <c r="V251" s="86">
        <f t="shared" si="219"/>
        <v>0</v>
      </c>
      <c r="X251" s="85"/>
      <c r="Y251" s="86">
        <f t="shared" si="220"/>
        <v>0</v>
      </c>
      <c r="Z251" s="85">
        <f t="shared" si="221"/>
        <v>0</v>
      </c>
      <c r="AA251" s="86">
        <f t="shared" si="222"/>
        <v>0</v>
      </c>
      <c r="AB251" s="85">
        <f t="shared" si="223"/>
        <v>0</v>
      </c>
      <c r="AC251" s="86">
        <f t="shared" si="224"/>
        <v>0</v>
      </c>
    </row>
    <row r="252" spans="1:29" ht="12.75" customHeight="1" x14ac:dyDescent="0.25">
      <c r="A252" s="84">
        <v>36</v>
      </c>
      <c r="B252" s="84" t="s">
        <v>550</v>
      </c>
      <c r="C252" s="84" t="s">
        <v>43</v>
      </c>
      <c r="D252" s="84" t="s">
        <v>551</v>
      </c>
      <c r="E252" s="84" t="s">
        <v>50</v>
      </c>
      <c r="F252" s="85">
        <v>0</v>
      </c>
      <c r="G252" s="86">
        <v>22718.54</v>
      </c>
      <c r="H252" s="87">
        <f t="shared" si="214"/>
        <v>0</v>
      </c>
      <c r="J252" s="85">
        <v>0</v>
      </c>
      <c r="K252" s="86">
        <f t="shared" si="225"/>
        <v>0</v>
      </c>
      <c r="L252" s="85">
        <v>0</v>
      </c>
      <c r="M252" s="86">
        <f t="shared" si="226"/>
        <v>0</v>
      </c>
      <c r="N252" s="85">
        <f t="shared" si="227"/>
        <v>0</v>
      </c>
      <c r="O252" s="86">
        <f t="shared" si="228"/>
        <v>0</v>
      </c>
      <c r="Q252" s="85">
        <v>0</v>
      </c>
      <c r="R252" s="86">
        <f t="shared" si="215"/>
        <v>0</v>
      </c>
      <c r="S252" s="85">
        <f t="shared" si="216"/>
        <v>0</v>
      </c>
      <c r="T252" s="86">
        <f t="shared" si="217"/>
        <v>0</v>
      </c>
      <c r="U252" s="85">
        <f t="shared" si="218"/>
        <v>0</v>
      </c>
      <c r="V252" s="86">
        <f t="shared" si="219"/>
        <v>0</v>
      </c>
      <c r="X252" s="85"/>
      <c r="Y252" s="86">
        <f t="shared" si="220"/>
        <v>0</v>
      </c>
      <c r="Z252" s="85">
        <f t="shared" si="221"/>
        <v>0</v>
      </c>
      <c r="AA252" s="86">
        <f t="shared" si="222"/>
        <v>0</v>
      </c>
      <c r="AB252" s="85">
        <f t="shared" si="223"/>
        <v>0</v>
      </c>
      <c r="AC252" s="86">
        <f t="shared" si="224"/>
        <v>0</v>
      </c>
    </row>
    <row r="253" spans="1:29" ht="12.75" customHeight="1" x14ac:dyDescent="0.25">
      <c r="A253" s="84">
        <v>37</v>
      </c>
      <c r="B253" s="84" t="s">
        <v>509</v>
      </c>
      <c r="C253" s="84" t="s">
        <v>43</v>
      </c>
      <c r="D253" s="84" t="s">
        <v>510</v>
      </c>
      <c r="E253" s="84" t="s">
        <v>50</v>
      </c>
      <c r="F253" s="85">
        <v>9.9</v>
      </c>
      <c r="G253" s="86">
        <v>3253.614</v>
      </c>
      <c r="H253" s="87">
        <f t="shared" si="214"/>
        <v>32210.778600000001</v>
      </c>
      <c r="J253" s="85">
        <v>9.9</v>
      </c>
      <c r="K253" s="86">
        <f t="shared" si="225"/>
        <v>32210.778600000001</v>
      </c>
      <c r="L253" s="85">
        <v>0</v>
      </c>
      <c r="M253" s="86">
        <f t="shared" si="226"/>
        <v>0</v>
      </c>
      <c r="N253" s="85">
        <f t="shared" si="227"/>
        <v>0</v>
      </c>
      <c r="O253" s="86">
        <f t="shared" si="228"/>
        <v>0</v>
      </c>
      <c r="Q253" s="85">
        <v>0</v>
      </c>
      <c r="R253" s="86">
        <f t="shared" si="215"/>
        <v>0</v>
      </c>
      <c r="S253" s="85">
        <f t="shared" si="216"/>
        <v>9.9</v>
      </c>
      <c r="T253" s="86">
        <f t="shared" si="217"/>
        <v>32210.778600000001</v>
      </c>
      <c r="U253" s="85">
        <f t="shared" si="218"/>
        <v>0</v>
      </c>
      <c r="V253" s="86">
        <f t="shared" si="219"/>
        <v>0</v>
      </c>
      <c r="X253" s="85"/>
      <c r="Y253" s="86">
        <f t="shared" si="220"/>
        <v>0</v>
      </c>
      <c r="Z253" s="85">
        <f t="shared" si="221"/>
        <v>9.9</v>
      </c>
      <c r="AA253" s="86">
        <f t="shared" si="222"/>
        <v>32210.778600000001</v>
      </c>
      <c r="AB253" s="85">
        <f t="shared" si="223"/>
        <v>0</v>
      </c>
      <c r="AC253" s="86">
        <f t="shared" si="224"/>
        <v>0</v>
      </c>
    </row>
    <row r="254" spans="1:29" ht="12.75" customHeight="1" x14ac:dyDescent="0.25">
      <c r="A254" s="84">
        <v>38</v>
      </c>
      <c r="B254" s="84" t="s">
        <v>552</v>
      </c>
      <c r="C254" s="84" t="s">
        <v>43</v>
      </c>
      <c r="D254" s="84" t="s">
        <v>553</v>
      </c>
      <c r="E254" s="84" t="s">
        <v>50</v>
      </c>
      <c r="F254" s="85">
        <v>6.6</v>
      </c>
      <c r="G254" s="86">
        <v>6707.415</v>
      </c>
      <c r="H254" s="87">
        <f t="shared" si="214"/>
        <v>44268.938999999998</v>
      </c>
      <c r="J254" s="85">
        <v>6.6</v>
      </c>
      <c r="K254" s="86">
        <f t="shared" si="225"/>
        <v>44268.938999999998</v>
      </c>
      <c r="L254" s="85">
        <v>0</v>
      </c>
      <c r="M254" s="86">
        <f t="shared" si="226"/>
        <v>0</v>
      </c>
      <c r="N254" s="85">
        <f t="shared" si="227"/>
        <v>0</v>
      </c>
      <c r="O254" s="86">
        <f t="shared" si="228"/>
        <v>0</v>
      </c>
      <c r="Q254" s="85">
        <v>0</v>
      </c>
      <c r="R254" s="86">
        <f t="shared" si="215"/>
        <v>0</v>
      </c>
      <c r="S254" s="85">
        <f t="shared" si="216"/>
        <v>6.6</v>
      </c>
      <c r="T254" s="86">
        <f t="shared" si="217"/>
        <v>44268.938999999998</v>
      </c>
      <c r="U254" s="85">
        <f t="shared" si="218"/>
        <v>0</v>
      </c>
      <c r="V254" s="86">
        <f t="shared" si="219"/>
        <v>0</v>
      </c>
      <c r="X254" s="85"/>
      <c r="Y254" s="86">
        <f t="shared" si="220"/>
        <v>0</v>
      </c>
      <c r="Z254" s="85">
        <f t="shared" si="221"/>
        <v>6.6</v>
      </c>
      <c r="AA254" s="86">
        <f t="shared" si="222"/>
        <v>44268.938999999998</v>
      </c>
      <c r="AB254" s="85">
        <f t="shared" si="223"/>
        <v>0</v>
      </c>
      <c r="AC254" s="86">
        <f t="shared" si="224"/>
        <v>0</v>
      </c>
    </row>
    <row r="255" spans="1:29" ht="12.75" customHeight="1" x14ac:dyDescent="0.25">
      <c r="A255" s="84">
        <v>39</v>
      </c>
      <c r="B255" s="84" t="s">
        <v>554</v>
      </c>
      <c r="C255" s="84" t="s">
        <v>43</v>
      </c>
      <c r="D255" s="84" t="s">
        <v>555</v>
      </c>
      <c r="E255" s="84" t="s">
        <v>50</v>
      </c>
      <c r="F255" s="85">
        <v>0.3</v>
      </c>
      <c r="G255" s="86">
        <v>6707.415</v>
      </c>
      <c r="H255" s="87">
        <f t="shared" si="214"/>
        <v>2012.2244999999998</v>
      </c>
      <c r="J255" s="85">
        <v>0.3</v>
      </c>
      <c r="K255" s="86">
        <f t="shared" si="225"/>
        <v>2012.2244999999998</v>
      </c>
      <c r="L255" s="85">
        <v>0</v>
      </c>
      <c r="M255" s="86">
        <f t="shared" si="226"/>
        <v>0</v>
      </c>
      <c r="N255" s="85">
        <f t="shared" si="227"/>
        <v>0</v>
      </c>
      <c r="O255" s="86">
        <f t="shared" si="228"/>
        <v>0</v>
      </c>
      <c r="Q255" s="85">
        <v>0</v>
      </c>
      <c r="R255" s="86">
        <f t="shared" si="215"/>
        <v>0</v>
      </c>
      <c r="S255" s="85">
        <f t="shared" si="216"/>
        <v>0.3</v>
      </c>
      <c r="T255" s="86">
        <f t="shared" si="217"/>
        <v>2012.2244999999998</v>
      </c>
      <c r="U255" s="85">
        <f t="shared" si="218"/>
        <v>0</v>
      </c>
      <c r="V255" s="86">
        <f t="shared" si="219"/>
        <v>0</v>
      </c>
      <c r="X255" s="85"/>
      <c r="Y255" s="86">
        <f t="shared" si="220"/>
        <v>0</v>
      </c>
      <c r="Z255" s="85">
        <f t="shared" si="221"/>
        <v>0.3</v>
      </c>
      <c r="AA255" s="86">
        <f t="shared" si="222"/>
        <v>2012.2244999999998</v>
      </c>
      <c r="AB255" s="85">
        <f t="shared" si="223"/>
        <v>0</v>
      </c>
      <c r="AC255" s="86">
        <f t="shared" si="224"/>
        <v>0</v>
      </c>
    </row>
    <row r="256" spans="1:29" ht="12.75" customHeight="1" x14ac:dyDescent="0.25">
      <c r="A256" s="84">
        <v>40</v>
      </c>
      <c r="B256" s="84" t="s">
        <v>556</v>
      </c>
      <c r="C256" s="84" t="s">
        <v>43</v>
      </c>
      <c r="D256" s="84" t="s">
        <v>557</v>
      </c>
      <c r="E256" s="84" t="s">
        <v>50</v>
      </c>
      <c r="F256" s="85">
        <v>3.3</v>
      </c>
      <c r="G256" s="86">
        <v>7770.4769999999999</v>
      </c>
      <c r="H256" s="87">
        <f t="shared" si="214"/>
        <v>25642.574099999998</v>
      </c>
      <c r="J256" s="85">
        <v>3.3</v>
      </c>
      <c r="K256" s="86">
        <f t="shared" si="225"/>
        <v>25642.574099999998</v>
      </c>
      <c r="L256" s="85">
        <v>0</v>
      </c>
      <c r="M256" s="86">
        <f t="shared" si="226"/>
        <v>0</v>
      </c>
      <c r="N256" s="85">
        <f t="shared" si="227"/>
        <v>0</v>
      </c>
      <c r="O256" s="86">
        <f t="shared" si="228"/>
        <v>0</v>
      </c>
      <c r="Q256" s="85">
        <v>0</v>
      </c>
      <c r="R256" s="86">
        <f t="shared" si="215"/>
        <v>0</v>
      </c>
      <c r="S256" s="85">
        <f t="shared" si="216"/>
        <v>3.3</v>
      </c>
      <c r="T256" s="86">
        <f t="shared" si="217"/>
        <v>25642.574099999998</v>
      </c>
      <c r="U256" s="85">
        <f t="shared" si="218"/>
        <v>0</v>
      </c>
      <c r="V256" s="86">
        <f t="shared" si="219"/>
        <v>0</v>
      </c>
      <c r="X256" s="85"/>
      <c r="Y256" s="86">
        <f t="shared" si="220"/>
        <v>0</v>
      </c>
      <c r="Z256" s="85">
        <f t="shared" si="221"/>
        <v>3.3</v>
      </c>
      <c r="AA256" s="86">
        <f t="shared" si="222"/>
        <v>25642.574099999998</v>
      </c>
      <c r="AB256" s="85">
        <f t="shared" si="223"/>
        <v>0</v>
      </c>
      <c r="AC256" s="86">
        <f t="shared" si="224"/>
        <v>0</v>
      </c>
    </row>
    <row r="257" spans="1:29" ht="12.75" customHeight="1" x14ac:dyDescent="0.25">
      <c r="A257" s="84">
        <v>41</v>
      </c>
      <c r="B257" s="84" t="s">
        <v>558</v>
      </c>
      <c r="C257" s="84" t="s">
        <v>43</v>
      </c>
      <c r="D257" s="84" t="s">
        <v>559</v>
      </c>
      <c r="E257" s="84" t="s">
        <v>50</v>
      </c>
      <c r="F257" s="85">
        <v>3.3</v>
      </c>
      <c r="G257" s="86">
        <v>7064.07</v>
      </c>
      <c r="H257" s="87">
        <f t="shared" si="214"/>
        <v>23311.430999999997</v>
      </c>
      <c r="J257" s="85">
        <v>3.3</v>
      </c>
      <c r="K257" s="86">
        <f t="shared" si="225"/>
        <v>23311.430999999997</v>
      </c>
      <c r="L257" s="85">
        <v>0</v>
      </c>
      <c r="M257" s="86">
        <f t="shared" si="226"/>
        <v>0</v>
      </c>
      <c r="N257" s="85">
        <f t="shared" si="227"/>
        <v>0</v>
      </c>
      <c r="O257" s="86">
        <f t="shared" si="228"/>
        <v>0</v>
      </c>
      <c r="Q257" s="85">
        <v>0</v>
      </c>
      <c r="R257" s="86">
        <f t="shared" si="215"/>
        <v>0</v>
      </c>
      <c r="S257" s="85">
        <f t="shared" si="216"/>
        <v>3.3</v>
      </c>
      <c r="T257" s="86">
        <f t="shared" si="217"/>
        <v>23311.430999999997</v>
      </c>
      <c r="U257" s="85">
        <f t="shared" si="218"/>
        <v>0</v>
      </c>
      <c r="V257" s="86">
        <f t="shared" si="219"/>
        <v>0</v>
      </c>
      <c r="X257" s="85"/>
      <c r="Y257" s="86">
        <f t="shared" si="220"/>
        <v>0</v>
      </c>
      <c r="Z257" s="85">
        <f t="shared" si="221"/>
        <v>3.3</v>
      </c>
      <c r="AA257" s="86">
        <f t="shared" si="222"/>
        <v>23311.430999999997</v>
      </c>
      <c r="AB257" s="85">
        <f t="shared" si="223"/>
        <v>0</v>
      </c>
      <c r="AC257" s="86">
        <f t="shared" si="224"/>
        <v>0</v>
      </c>
    </row>
    <row r="258" spans="1:29" ht="12.75" customHeight="1" x14ac:dyDescent="0.25">
      <c r="A258" s="84">
        <v>42</v>
      </c>
      <c r="B258" s="84" t="s">
        <v>560</v>
      </c>
      <c r="C258" s="84" t="s">
        <v>43</v>
      </c>
      <c r="D258" s="84" t="s">
        <v>561</v>
      </c>
      <c r="E258" s="84" t="s">
        <v>61</v>
      </c>
      <c r="F258" s="85">
        <v>0.51900000000000002</v>
      </c>
      <c r="G258" s="86">
        <v>1756.43</v>
      </c>
      <c r="H258" s="87">
        <f t="shared" si="214"/>
        <v>911.58717000000001</v>
      </c>
      <c r="J258" s="85">
        <v>0.51900000000000002</v>
      </c>
      <c r="K258" s="86">
        <f t="shared" si="225"/>
        <v>911.58717000000001</v>
      </c>
      <c r="L258" s="85">
        <v>0</v>
      </c>
      <c r="M258" s="86">
        <f t="shared" si="226"/>
        <v>0</v>
      </c>
      <c r="N258" s="85">
        <f t="shared" si="227"/>
        <v>0</v>
      </c>
      <c r="O258" s="86">
        <f t="shared" si="228"/>
        <v>0</v>
      </c>
      <c r="Q258" s="85">
        <v>0</v>
      </c>
      <c r="R258" s="86">
        <f t="shared" si="215"/>
        <v>0</v>
      </c>
      <c r="S258" s="85">
        <f t="shared" si="216"/>
        <v>0.51900000000000002</v>
      </c>
      <c r="T258" s="86">
        <f t="shared" si="217"/>
        <v>911.58717000000001</v>
      </c>
      <c r="U258" s="85">
        <f t="shared" si="218"/>
        <v>0</v>
      </c>
      <c r="V258" s="86">
        <f t="shared" si="219"/>
        <v>0</v>
      </c>
      <c r="X258" s="85"/>
      <c r="Y258" s="86">
        <f t="shared" si="220"/>
        <v>0</v>
      </c>
      <c r="Z258" s="85">
        <f t="shared" si="221"/>
        <v>0.51900000000000002</v>
      </c>
      <c r="AA258" s="86">
        <f t="shared" si="222"/>
        <v>911.58717000000001</v>
      </c>
      <c r="AB258" s="85">
        <f t="shared" si="223"/>
        <v>0</v>
      </c>
      <c r="AC258" s="86">
        <f t="shared" si="224"/>
        <v>0</v>
      </c>
    </row>
    <row r="259" spans="1:29" ht="12.75" customHeight="1" x14ac:dyDescent="0.25">
      <c r="A259" s="84">
        <v>43</v>
      </c>
      <c r="B259" s="84" t="s">
        <v>515</v>
      </c>
      <c r="C259" s="84" t="s">
        <v>43</v>
      </c>
      <c r="D259" s="84" t="s">
        <v>516</v>
      </c>
      <c r="E259" s="84" t="s">
        <v>85</v>
      </c>
      <c r="F259" s="85">
        <v>72.986000000000004</v>
      </c>
      <c r="G259" s="86">
        <v>54.840499999999999</v>
      </c>
      <c r="H259" s="87">
        <f t="shared" si="214"/>
        <v>4002.588733</v>
      </c>
      <c r="J259" s="85">
        <v>72.986000000000004</v>
      </c>
      <c r="K259" s="86">
        <f t="shared" si="225"/>
        <v>4002.588733</v>
      </c>
      <c r="L259" s="85">
        <v>0</v>
      </c>
      <c r="M259" s="86">
        <f t="shared" si="226"/>
        <v>0</v>
      </c>
      <c r="N259" s="85">
        <f t="shared" si="227"/>
        <v>0</v>
      </c>
      <c r="O259" s="86">
        <f t="shared" si="228"/>
        <v>0</v>
      </c>
      <c r="Q259" s="85">
        <v>0</v>
      </c>
      <c r="R259" s="86">
        <f t="shared" si="215"/>
        <v>0</v>
      </c>
      <c r="S259" s="85">
        <f t="shared" si="216"/>
        <v>72.986000000000004</v>
      </c>
      <c r="T259" s="86">
        <f t="shared" si="217"/>
        <v>4002.588733</v>
      </c>
      <c r="U259" s="85">
        <f t="shared" si="218"/>
        <v>0</v>
      </c>
      <c r="V259" s="86">
        <f t="shared" si="219"/>
        <v>0</v>
      </c>
      <c r="X259" s="85"/>
      <c r="Y259" s="86">
        <f t="shared" si="220"/>
        <v>0</v>
      </c>
      <c r="Z259" s="85">
        <f t="shared" si="221"/>
        <v>72.986000000000004</v>
      </c>
      <c r="AA259" s="86">
        <f t="shared" si="222"/>
        <v>4002.588733</v>
      </c>
      <c r="AB259" s="85">
        <f t="shared" si="223"/>
        <v>0</v>
      </c>
      <c r="AC259" s="86">
        <f t="shared" si="224"/>
        <v>0</v>
      </c>
    </row>
    <row r="260" spans="1:29" ht="12.75" customHeight="1" x14ac:dyDescent="0.25">
      <c r="A260" s="84">
        <v>44</v>
      </c>
      <c r="B260" s="84" t="s">
        <v>517</v>
      </c>
      <c r="C260" s="84" t="s">
        <v>43</v>
      </c>
      <c r="D260" s="84" t="s">
        <v>518</v>
      </c>
      <c r="E260" s="84" t="s">
        <v>85</v>
      </c>
      <c r="F260" s="85">
        <v>30.01</v>
      </c>
      <c r="G260" s="86">
        <v>80.151499999999999</v>
      </c>
      <c r="H260" s="87">
        <f t="shared" si="214"/>
        <v>2405.3465150000002</v>
      </c>
      <c r="J260" s="85">
        <v>30.01</v>
      </c>
      <c r="K260" s="86">
        <f t="shared" si="225"/>
        <v>2405.3465150000002</v>
      </c>
      <c r="L260" s="85">
        <v>0</v>
      </c>
      <c r="M260" s="86">
        <f t="shared" si="226"/>
        <v>0</v>
      </c>
      <c r="N260" s="85">
        <f t="shared" si="227"/>
        <v>0</v>
      </c>
      <c r="O260" s="86">
        <f t="shared" si="228"/>
        <v>0</v>
      </c>
      <c r="Q260" s="85">
        <v>0</v>
      </c>
      <c r="R260" s="86">
        <f t="shared" si="215"/>
        <v>0</v>
      </c>
      <c r="S260" s="85">
        <f t="shared" si="216"/>
        <v>30.01</v>
      </c>
      <c r="T260" s="86">
        <f t="shared" si="217"/>
        <v>2405.3465150000002</v>
      </c>
      <c r="U260" s="85">
        <f t="shared" si="218"/>
        <v>0</v>
      </c>
      <c r="V260" s="86">
        <f t="shared" si="219"/>
        <v>0</v>
      </c>
      <c r="X260" s="85"/>
      <c r="Y260" s="86">
        <f t="shared" si="220"/>
        <v>0</v>
      </c>
      <c r="Z260" s="85">
        <f t="shared" si="221"/>
        <v>30.01</v>
      </c>
      <c r="AA260" s="86">
        <f t="shared" si="222"/>
        <v>2405.3465150000002</v>
      </c>
      <c r="AB260" s="85">
        <f t="shared" si="223"/>
        <v>0</v>
      </c>
      <c r="AC260" s="86">
        <f t="shared" si="224"/>
        <v>0</v>
      </c>
    </row>
    <row r="261" spans="1:29" ht="12.75" customHeight="1" x14ac:dyDescent="0.25">
      <c r="A261" s="84">
        <v>45</v>
      </c>
      <c r="B261" s="84" t="s">
        <v>519</v>
      </c>
      <c r="C261" s="84" t="s">
        <v>43</v>
      </c>
      <c r="D261" s="84" t="s">
        <v>520</v>
      </c>
      <c r="E261" s="84" t="s">
        <v>85</v>
      </c>
      <c r="F261" s="85">
        <v>158.31</v>
      </c>
      <c r="G261" s="86">
        <v>118.11800000000001</v>
      </c>
      <c r="H261" s="87">
        <f t="shared" si="214"/>
        <v>18699.260580000002</v>
      </c>
      <c r="J261" s="85">
        <v>158.31</v>
      </c>
      <c r="K261" s="86">
        <f t="shared" si="225"/>
        <v>18699.260580000002</v>
      </c>
      <c r="L261" s="85">
        <v>0</v>
      </c>
      <c r="M261" s="86">
        <f t="shared" si="226"/>
        <v>0</v>
      </c>
      <c r="N261" s="85">
        <f t="shared" si="227"/>
        <v>0</v>
      </c>
      <c r="O261" s="86">
        <f t="shared" si="228"/>
        <v>0</v>
      </c>
      <c r="Q261" s="85">
        <v>0</v>
      </c>
      <c r="R261" s="86">
        <f t="shared" si="215"/>
        <v>0</v>
      </c>
      <c r="S261" s="85">
        <f t="shared" si="216"/>
        <v>158.31</v>
      </c>
      <c r="T261" s="86">
        <f t="shared" si="217"/>
        <v>18699.260580000002</v>
      </c>
      <c r="U261" s="85">
        <f t="shared" si="218"/>
        <v>0</v>
      </c>
      <c r="V261" s="86">
        <f t="shared" si="219"/>
        <v>0</v>
      </c>
      <c r="X261" s="85"/>
      <c r="Y261" s="86">
        <f t="shared" si="220"/>
        <v>0</v>
      </c>
      <c r="Z261" s="85">
        <f t="shared" si="221"/>
        <v>158.31</v>
      </c>
      <c r="AA261" s="86">
        <f t="shared" si="222"/>
        <v>18699.260580000002</v>
      </c>
      <c r="AB261" s="85">
        <f t="shared" si="223"/>
        <v>0</v>
      </c>
      <c r="AC261" s="86">
        <f t="shared" si="224"/>
        <v>0</v>
      </c>
    </row>
    <row r="262" spans="1:29" ht="12.75" customHeight="1" x14ac:dyDescent="0.25">
      <c r="A262" s="84">
        <v>46</v>
      </c>
      <c r="B262" s="84" t="s">
        <v>562</v>
      </c>
      <c r="C262" s="84" t="s">
        <v>43</v>
      </c>
      <c r="D262" s="84" t="s">
        <v>563</v>
      </c>
      <c r="E262" s="84" t="s">
        <v>85</v>
      </c>
      <c r="F262" s="85">
        <v>26.82</v>
      </c>
      <c r="G262" s="86">
        <v>228.64270000000002</v>
      </c>
      <c r="H262" s="87">
        <f t="shared" si="214"/>
        <v>6132.1972140000007</v>
      </c>
      <c r="J262" s="85">
        <v>26.82</v>
      </c>
      <c r="K262" s="86">
        <f t="shared" si="225"/>
        <v>6132.1972140000007</v>
      </c>
      <c r="L262" s="85">
        <v>0</v>
      </c>
      <c r="M262" s="86">
        <f t="shared" si="226"/>
        <v>0</v>
      </c>
      <c r="N262" s="85">
        <f t="shared" si="227"/>
        <v>0</v>
      </c>
      <c r="O262" s="86">
        <f t="shared" si="228"/>
        <v>0</v>
      </c>
      <c r="Q262" s="85">
        <v>0</v>
      </c>
      <c r="R262" s="86">
        <f t="shared" si="215"/>
        <v>0</v>
      </c>
      <c r="S262" s="85">
        <f t="shared" si="216"/>
        <v>26.82</v>
      </c>
      <c r="T262" s="86">
        <f t="shared" si="217"/>
        <v>6132.1972140000007</v>
      </c>
      <c r="U262" s="85">
        <f t="shared" si="218"/>
        <v>0</v>
      </c>
      <c r="V262" s="86">
        <f t="shared" si="219"/>
        <v>0</v>
      </c>
      <c r="X262" s="85"/>
      <c r="Y262" s="86">
        <f t="shared" si="220"/>
        <v>0</v>
      </c>
      <c r="Z262" s="85">
        <f t="shared" si="221"/>
        <v>26.82</v>
      </c>
      <c r="AA262" s="86">
        <f t="shared" si="222"/>
        <v>6132.1972140000007</v>
      </c>
      <c r="AB262" s="85">
        <f t="shared" si="223"/>
        <v>0</v>
      </c>
      <c r="AC262" s="86">
        <f t="shared" si="224"/>
        <v>0</v>
      </c>
    </row>
    <row r="263" spans="1:29" ht="12.75" customHeight="1" x14ac:dyDescent="0.25">
      <c r="A263" s="84">
        <v>47</v>
      </c>
      <c r="B263" s="84" t="s">
        <v>564</v>
      </c>
      <c r="C263" s="84" t="s">
        <v>43</v>
      </c>
      <c r="D263" s="84" t="s">
        <v>565</v>
      </c>
      <c r="E263" s="84" t="s">
        <v>85</v>
      </c>
      <c r="F263" s="85">
        <v>0</v>
      </c>
      <c r="G263" s="86">
        <v>269.14029999999997</v>
      </c>
      <c r="H263" s="87">
        <f t="shared" si="214"/>
        <v>0</v>
      </c>
      <c r="J263" s="85">
        <v>0</v>
      </c>
      <c r="K263" s="86">
        <f t="shared" si="225"/>
        <v>0</v>
      </c>
      <c r="L263" s="85">
        <v>0</v>
      </c>
      <c r="M263" s="86">
        <f t="shared" si="226"/>
        <v>0</v>
      </c>
      <c r="N263" s="85">
        <f t="shared" si="227"/>
        <v>0</v>
      </c>
      <c r="O263" s="86">
        <f t="shared" si="228"/>
        <v>0</v>
      </c>
      <c r="Q263" s="85">
        <v>0</v>
      </c>
      <c r="R263" s="86">
        <f t="shared" si="215"/>
        <v>0</v>
      </c>
      <c r="S263" s="85">
        <f t="shared" si="216"/>
        <v>0</v>
      </c>
      <c r="T263" s="86">
        <f t="shared" si="217"/>
        <v>0</v>
      </c>
      <c r="U263" s="85">
        <f t="shared" si="218"/>
        <v>0</v>
      </c>
      <c r="V263" s="86">
        <f t="shared" si="219"/>
        <v>0</v>
      </c>
      <c r="X263" s="85"/>
      <c r="Y263" s="86">
        <f t="shared" si="220"/>
        <v>0</v>
      </c>
      <c r="Z263" s="85">
        <f t="shared" si="221"/>
        <v>0</v>
      </c>
      <c r="AA263" s="86">
        <f t="shared" si="222"/>
        <v>0</v>
      </c>
      <c r="AB263" s="85">
        <f t="shared" si="223"/>
        <v>0</v>
      </c>
      <c r="AC263" s="86">
        <f t="shared" si="224"/>
        <v>0</v>
      </c>
    </row>
    <row r="264" spans="1:29" ht="12.75" customHeight="1" x14ac:dyDescent="0.25">
      <c r="A264" s="84">
        <v>48</v>
      </c>
      <c r="B264" s="84" t="s">
        <v>521</v>
      </c>
      <c r="C264" s="84" t="s">
        <v>43</v>
      </c>
      <c r="D264" s="84" t="s">
        <v>522</v>
      </c>
      <c r="E264" s="84" t="s">
        <v>85</v>
      </c>
      <c r="F264" s="85">
        <v>576.25199999999995</v>
      </c>
      <c r="G264" s="86">
        <v>80.151499999999999</v>
      </c>
      <c r="H264" s="87">
        <f t="shared" si="214"/>
        <v>46187.462177999994</v>
      </c>
      <c r="J264" s="85">
        <v>576.25199999999995</v>
      </c>
      <c r="K264" s="86">
        <f t="shared" si="225"/>
        <v>46187.462177999994</v>
      </c>
      <c r="L264" s="85">
        <v>0</v>
      </c>
      <c r="M264" s="86">
        <f t="shared" si="226"/>
        <v>0</v>
      </c>
      <c r="N264" s="85">
        <f t="shared" si="227"/>
        <v>0</v>
      </c>
      <c r="O264" s="86">
        <f t="shared" si="228"/>
        <v>0</v>
      </c>
      <c r="Q264" s="85">
        <v>0</v>
      </c>
      <c r="R264" s="86">
        <f t="shared" si="215"/>
        <v>0</v>
      </c>
      <c r="S264" s="85">
        <f t="shared" si="216"/>
        <v>576.25199999999995</v>
      </c>
      <c r="T264" s="86">
        <f t="shared" si="217"/>
        <v>46187.462177999994</v>
      </c>
      <c r="U264" s="85">
        <f t="shared" si="218"/>
        <v>0</v>
      </c>
      <c r="V264" s="86">
        <f t="shared" si="219"/>
        <v>0</v>
      </c>
      <c r="X264" s="85"/>
      <c r="Y264" s="86">
        <f t="shared" si="220"/>
        <v>0</v>
      </c>
      <c r="Z264" s="85">
        <f t="shared" si="221"/>
        <v>576.25199999999995</v>
      </c>
      <c r="AA264" s="86">
        <f t="shared" si="222"/>
        <v>46187.462177999994</v>
      </c>
      <c r="AB264" s="85">
        <f t="shared" si="223"/>
        <v>0</v>
      </c>
      <c r="AC264" s="86">
        <f t="shared" si="224"/>
        <v>0</v>
      </c>
    </row>
    <row r="265" spans="1:29" ht="12.75" customHeight="1" x14ac:dyDescent="0.25">
      <c r="A265" s="82"/>
      <c r="B265" s="82"/>
      <c r="C265" s="82" t="s">
        <v>164</v>
      </c>
      <c r="D265" s="82" t="s">
        <v>163</v>
      </c>
      <c r="E265" s="82"/>
      <c r="F265" s="82"/>
      <c r="G265" s="82"/>
      <c r="H265" s="88">
        <f>SUM(H266:H270)</f>
        <v>9955.66</v>
      </c>
      <c r="J265" s="82"/>
      <c r="K265" s="88">
        <f>SUM(K266:K270)</f>
        <v>9955.66</v>
      </c>
      <c r="L265" s="88"/>
      <c r="M265" s="88">
        <f>SUM(M266:M270)</f>
        <v>0</v>
      </c>
      <c r="N265" s="88"/>
      <c r="O265" s="88">
        <f>SUM(O266:O270)</f>
        <v>0</v>
      </c>
      <c r="Q265" s="82"/>
      <c r="R265" s="88">
        <f>SUM(R266:R270)</f>
        <v>0</v>
      </c>
      <c r="S265" s="88"/>
      <c r="T265" s="88">
        <f>SUM(T266:T270)</f>
        <v>9955.66</v>
      </c>
      <c r="U265" s="88"/>
      <c r="V265" s="88">
        <f>SUM(V266:V270)</f>
        <v>0</v>
      </c>
      <c r="X265" s="82"/>
      <c r="Y265" s="88">
        <f>SUM(Y266:Y270)</f>
        <v>0</v>
      </c>
      <c r="Z265" s="88"/>
      <c r="AA265" s="88">
        <f>SUM(AA266:AA270)</f>
        <v>9955.66</v>
      </c>
      <c r="AB265" s="88"/>
      <c r="AC265" s="88">
        <f>SUM(AC266:AC270)</f>
        <v>0</v>
      </c>
    </row>
    <row r="266" spans="1:29" ht="12.75" customHeight="1" x14ac:dyDescent="0.25">
      <c r="A266" s="84">
        <v>49</v>
      </c>
      <c r="B266" s="84" t="s">
        <v>183</v>
      </c>
      <c r="C266" s="84" t="s">
        <v>43</v>
      </c>
      <c r="D266" s="84" t="s">
        <v>184</v>
      </c>
      <c r="E266" s="84" t="s">
        <v>85</v>
      </c>
      <c r="F266" s="85">
        <v>0</v>
      </c>
      <c r="G266" s="86">
        <v>101.244</v>
      </c>
      <c r="H266" s="87">
        <f>G266*F266</f>
        <v>0</v>
      </c>
      <c r="J266" s="85">
        <v>0</v>
      </c>
      <c r="K266" s="86">
        <f>J266*G266</f>
        <v>0</v>
      </c>
      <c r="L266" s="85">
        <v>0</v>
      </c>
      <c r="M266" s="86">
        <f>L266*G266</f>
        <v>0</v>
      </c>
      <c r="N266" s="85">
        <f>F266-J266</f>
        <v>0</v>
      </c>
      <c r="O266" s="86">
        <f>N266*G266</f>
        <v>0</v>
      </c>
      <c r="Q266" s="85">
        <v>0</v>
      </c>
      <c r="R266" s="86">
        <f>Q266*G266</f>
        <v>0</v>
      </c>
      <c r="S266" s="85">
        <f>J266+L266</f>
        <v>0</v>
      </c>
      <c r="T266" s="86">
        <f>S266*G266</f>
        <v>0</v>
      </c>
      <c r="U266" s="85">
        <f>F266-(Q266+S266)</f>
        <v>0</v>
      </c>
      <c r="V266" s="86">
        <f>U266*G266</f>
        <v>0</v>
      </c>
      <c r="X266" s="85"/>
      <c r="Y266" s="86">
        <f>X266*G266</f>
        <v>0</v>
      </c>
      <c r="Z266" s="85">
        <f>Q266+S266</f>
        <v>0</v>
      </c>
      <c r="AA266" s="86">
        <f>Z266*G266</f>
        <v>0</v>
      </c>
      <c r="AB266" s="85">
        <f>F266-(X266+Z266)</f>
        <v>0</v>
      </c>
      <c r="AC266" s="86">
        <f>AB266*G266</f>
        <v>0</v>
      </c>
    </row>
    <row r="267" spans="1:29" ht="12.75" customHeight="1" x14ac:dyDescent="0.25">
      <c r="A267" s="84">
        <v>50</v>
      </c>
      <c r="B267" s="84" t="s">
        <v>463</v>
      </c>
      <c r="C267" s="84" t="s">
        <v>43</v>
      </c>
      <c r="D267" s="84" t="s">
        <v>464</v>
      </c>
      <c r="E267" s="84" t="s">
        <v>85</v>
      </c>
      <c r="F267" s="85">
        <v>0</v>
      </c>
      <c r="G267" s="86">
        <v>283.02300000000002</v>
      </c>
      <c r="H267" s="87">
        <f>G267*F267</f>
        <v>0</v>
      </c>
      <c r="J267" s="85">
        <v>0</v>
      </c>
      <c r="K267" s="86">
        <f>J267*G267</f>
        <v>0</v>
      </c>
      <c r="L267" s="85">
        <v>0</v>
      </c>
      <c r="M267" s="86">
        <f>L267*G267</f>
        <v>0</v>
      </c>
      <c r="N267" s="85">
        <f>F267-J267</f>
        <v>0</v>
      </c>
      <c r="O267" s="86">
        <f>N267*G267</f>
        <v>0</v>
      </c>
      <c r="Q267" s="85">
        <v>0</v>
      </c>
      <c r="R267" s="86">
        <f t="shared" ref="R267:R270" si="229">Q267*G267</f>
        <v>0</v>
      </c>
      <c r="S267" s="85">
        <f t="shared" ref="S267:S270" si="230">J267+L267</f>
        <v>0</v>
      </c>
      <c r="T267" s="86">
        <f t="shared" ref="T267:T270" si="231">S267*G267</f>
        <v>0</v>
      </c>
      <c r="U267" s="85">
        <f t="shared" ref="U267:U270" si="232">F267-(Q267+S267)</f>
        <v>0</v>
      </c>
      <c r="V267" s="86">
        <f t="shared" ref="V267:V270" si="233">U267*G267</f>
        <v>0</v>
      </c>
      <c r="X267" s="85"/>
      <c r="Y267" s="86">
        <f t="shared" ref="Y267:Y270" si="234">X267*G267</f>
        <v>0</v>
      </c>
      <c r="Z267" s="85">
        <f t="shared" ref="Z267:Z270" si="235">Q267+S267</f>
        <v>0</v>
      </c>
      <c r="AA267" s="86">
        <f t="shared" ref="AA267:AA270" si="236">Z267*G267</f>
        <v>0</v>
      </c>
      <c r="AB267" s="85">
        <f t="shared" ref="AB267:AB270" si="237">F267-(X267+Z267)</f>
        <v>0</v>
      </c>
      <c r="AC267" s="86">
        <f t="shared" ref="AC267:AC270" si="238">AB267*G267</f>
        <v>0</v>
      </c>
    </row>
    <row r="268" spans="1:29" ht="12.75" customHeight="1" x14ac:dyDescent="0.25">
      <c r="A268" s="84">
        <v>51</v>
      </c>
      <c r="B268" s="84" t="s">
        <v>566</v>
      </c>
      <c r="C268" s="84" t="s">
        <v>43</v>
      </c>
      <c r="D268" s="89" t="s">
        <v>567</v>
      </c>
      <c r="E268" s="84" t="s">
        <v>85</v>
      </c>
      <c r="F268" s="85">
        <v>7.375</v>
      </c>
      <c r="G268" s="86">
        <v>1349.92</v>
      </c>
      <c r="H268" s="87">
        <f>G268*F268</f>
        <v>9955.66</v>
      </c>
      <c r="J268" s="85">
        <v>7.375</v>
      </c>
      <c r="K268" s="86">
        <f t="shared" ref="K268:K270" si="239">J268*G268</f>
        <v>9955.66</v>
      </c>
      <c r="L268" s="85">
        <v>0</v>
      </c>
      <c r="M268" s="86">
        <f t="shared" ref="M268:M270" si="240">L268*G268</f>
        <v>0</v>
      </c>
      <c r="N268" s="85">
        <f t="shared" ref="N268:N270" si="241">F268-J268</f>
        <v>0</v>
      </c>
      <c r="O268" s="86">
        <f t="shared" ref="O268:O270" si="242">N268*G268</f>
        <v>0</v>
      </c>
      <c r="Q268" s="85">
        <v>0</v>
      </c>
      <c r="R268" s="86">
        <f t="shared" si="229"/>
        <v>0</v>
      </c>
      <c r="S268" s="85">
        <f t="shared" si="230"/>
        <v>7.375</v>
      </c>
      <c r="T268" s="86">
        <f t="shared" si="231"/>
        <v>9955.66</v>
      </c>
      <c r="U268" s="85">
        <f t="shared" si="232"/>
        <v>0</v>
      </c>
      <c r="V268" s="86">
        <f t="shared" si="233"/>
        <v>0</v>
      </c>
      <c r="X268" s="85"/>
      <c r="Y268" s="86">
        <f t="shared" si="234"/>
        <v>0</v>
      </c>
      <c r="Z268" s="85">
        <f t="shared" si="235"/>
        <v>7.375</v>
      </c>
      <c r="AA268" s="86">
        <f t="shared" si="236"/>
        <v>9955.66</v>
      </c>
      <c r="AB268" s="85">
        <f t="shared" si="237"/>
        <v>0</v>
      </c>
      <c r="AC268" s="86">
        <f t="shared" si="238"/>
        <v>0</v>
      </c>
    </row>
    <row r="269" spans="1:29" ht="12.75" customHeight="1" x14ac:dyDescent="0.25">
      <c r="A269" s="84">
        <v>52</v>
      </c>
      <c r="B269" s="84" t="s">
        <v>568</v>
      </c>
      <c r="C269" s="84" t="s">
        <v>43</v>
      </c>
      <c r="D269" s="84" t="s">
        <v>569</v>
      </c>
      <c r="E269" s="84" t="s">
        <v>50</v>
      </c>
      <c r="F269" s="85">
        <v>0</v>
      </c>
      <c r="G269" s="86">
        <v>2151.4349999999999</v>
      </c>
      <c r="H269" s="87">
        <f>G269*F269</f>
        <v>0</v>
      </c>
      <c r="J269" s="85">
        <v>0</v>
      </c>
      <c r="K269" s="86">
        <f t="shared" si="239"/>
        <v>0</v>
      </c>
      <c r="L269" s="85">
        <v>0</v>
      </c>
      <c r="M269" s="86">
        <f t="shared" si="240"/>
        <v>0</v>
      </c>
      <c r="N269" s="85">
        <f t="shared" si="241"/>
        <v>0</v>
      </c>
      <c r="O269" s="86">
        <f t="shared" si="242"/>
        <v>0</v>
      </c>
      <c r="Q269" s="85">
        <v>0</v>
      </c>
      <c r="R269" s="86">
        <f t="shared" si="229"/>
        <v>0</v>
      </c>
      <c r="S269" s="85">
        <f t="shared" si="230"/>
        <v>0</v>
      </c>
      <c r="T269" s="86">
        <f t="shared" si="231"/>
        <v>0</v>
      </c>
      <c r="U269" s="85">
        <f t="shared" si="232"/>
        <v>0</v>
      </c>
      <c r="V269" s="86">
        <f t="shared" si="233"/>
        <v>0</v>
      </c>
      <c r="X269" s="85"/>
      <c r="Y269" s="86">
        <f t="shared" si="234"/>
        <v>0</v>
      </c>
      <c r="Z269" s="85">
        <f t="shared" si="235"/>
        <v>0</v>
      </c>
      <c r="AA269" s="86">
        <f t="shared" si="236"/>
        <v>0</v>
      </c>
      <c r="AB269" s="85">
        <f t="shared" si="237"/>
        <v>0</v>
      </c>
      <c r="AC269" s="86">
        <f t="shared" si="238"/>
        <v>0</v>
      </c>
    </row>
    <row r="270" spans="1:29" ht="12.75" customHeight="1" x14ac:dyDescent="0.25">
      <c r="A270" s="84">
        <v>53</v>
      </c>
      <c r="B270" s="84" t="s">
        <v>570</v>
      </c>
      <c r="C270" s="84" t="s">
        <v>43</v>
      </c>
      <c r="D270" s="84" t="s">
        <v>571</v>
      </c>
      <c r="E270" s="84" t="s">
        <v>85</v>
      </c>
      <c r="F270" s="85">
        <v>0</v>
      </c>
      <c r="G270" s="86">
        <v>624.33799999999997</v>
      </c>
      <c r="H270" s="87">
        <f>G270*F270</f>
        <v>0</v>
      </c>
      <c r="J270" s="85">
        <v>0</v>
      </c>
      <c r="K270" s="86">
        <f t="shared" si="239"/>
        <v>0</v>
      </c>
      <c r="L270" s="85">
        <v>0</v>
      </c>
      <c r="M270" s="86">
        <f t="shared" si="240"/>
        <v>0</v>
      </c>
      <c r="N270" s="85">
        <f t="shared" si="241"/>
        <v>0</v>
      </c>
      <c r="O270" s="86">
        <f t="shared" si="242"/>
        <v>0</v>
      </c>
      <c r="Q270" s="85">
        <v>0</v>
      </c>
      <c r="R270" s="86">
        <f t="shared" si="229"/>
        <v>0</v>
      </c>
      <c r="S270" s="85">
        <f t="shared" si="230"/>
        <v>0</v>
      </c>
      <c r="T270" s="86">
        <f t="shared" si="231"/>
        <v>0</v>
      </c>
      <c r="U270" s="85">
        <f t="shared" si="232"/>
        <v>0</v>
      </c>
      <c r="V270" s="86">
        <f t="shared" si="233"/>
        <v>0</v>
      </c>
      <c r="X270" s="85"/>
      <c r="Y270" s="86">
        <f t="shared" si="234"/>
        <v>0</v>
      </c>
      <c r="Z270" s="85">
        <f t="shared" si="235"/>
        <v>0</v>
      </c>
      <c r="AA270" s="86">
        <f t="shared" si="236"/>
        <v>0</v>
      </c>
      <c r="AB270" s="85">
        <f t="shared" si="237"/>
        <v>0</v>
      </c>
      <c r="AC270" s="86">
        <f t="shared" si="238"/>
        <v>0</v>
      </c>
    </row>
    <row r="271" spans="1:29" ht="12.75" customHeight="1" x14ac:dyDescent="0.25">
      <c r="A271" s="79"/>
      <c r="B271" s="79"/>
      <c r="C271" s="79"/>
      <c r="D271" s="80" t="s">
        <v>673</v>
      </c>
      <c r="E271" s="79"/>
      <c r="F271" s="79"/>
      <c r="G271" s="79"/>
      <c r="H271" s="81">
        <f>H272+H275+H280+H282+H290</f>
        <v>312328.94088396005</v>
      </c>
      <c r="J271" s="81"/>
      <c r="K271" s="81">
        <f>K272+K275+K280+K282+K290</f>
        <v>0</v>
      </c>
      <c r="L271" s="81"/>
      <c r="M271" s="81">
        <f>M272+M275+M280+M282+M290</f>
        <v>0</v>
      </c>
      <c r="N271" s="81"/>
      <c r="O271" s="81">
        <f>O272+O275+O280+O282+O290</f>
        <v>312328.94088396005</v>
      </c>
      <c r="Q271" s="81"/>
      <c r="R271" s="81">
        <f>R272+R275+R280+R282+R290</f>
        <v>312328.94088396005</v>
      </c>
      <c r="S271" s="81"/>
      <c r="T271" s="81">
        <f>T272+T275+T280+T282+T290</f>
        <v>0</v>
      </c>
      <c r="U271" s="81"/>
      <c r="V271" s="81">
        <f>V272+V275+V280+V282+V290</f>
        <v>0</v>
      </c>
      <c r="X271" s="81"/>
      <c r="Y271" s="81">
        <f>Y272+Y275+Y280+Y282+Y290</f>
        <v>0</v>
      </c>
      <c r="Z271" s="81"/>
      <c r="AA271" s="81">
        <f>AA272+AA275+AA280+AA282+AA290</f>
        <v>312328.94088396005</v>
      </c>
      <c r="AB271" s="81"/>
      <c r="AC271" s="81">
        <f>AC272+AC275+AC280+AC282+AC290</f>
        <v>0</v>
      </c>
    </row>
    <row r="272" spans="1:29" ht="12.75" customHeight="1" x14ac:dyDescent="0.25">
      <c r="A272" s="82"/>
      <c r="B272" s="82"/>
      <c r="C272" s="82" t="s">
        <v>41</v>
      </c>
      <c r="D272" s="82" t="s">
        <v>40</v>
      </c>
      <c r="E272" s="82"/>
      <c r="F272" s="82"/>
      <c r="G272" s="82"/>
      <c r="H272" s="88">
        <f>SUM(H273:H274)</f>
        <v>41427.357400000001</v>
      </c>
      <c r="J272" s="88"/>
      <c r="K272" s="88">
        <f>SUM(K273:K274)</f>
        <v>0</v>
      </c>
      <c r="L272" s="88"/>
      <c r="M272" s="88">
        <f>SUM(M273:M274)</f>
        <v>0</v>
      </c>
      <c r="N272" s="88"/>
      <c r="O272" s="88">
        <f>SUM(O273:O274)</f>
        <v>41427.357400000001</v>
      </c>
      <c r="Q272" s="88"/>
      <c r="R272" s="88">
        <f>SUM(R273:R274)</f>
        <v>41427.357400000001</v>
      </c>
      <c r="S272" s="88"/>
      <c r="T272" s="88">
        <f>SUM(T273:T274)</f>
        <v>0</v>
      </c>
      <c r="U272" s="88"/>
      <c r="V272" s="88">
        <f>SUM(V273:V274)</f>
        <v>0</v>
      </c>
      <c r="X272" s="88"/>
      <c r="Y272" s="88">
        <f>SUM(Y273:Y274)</f>
        <v>0</v>
      </c>
      <c r="Z272" s="88"/>
      <c r="AA272" s="88">
        <f>SUM(AA273:AA274)</f>
        <v>41427.357400000001</v>
      </c>
      <c r="AB272" s="88"/>
      <c r="AC272" s="88">
        <f>SUM(AC273:AC274)</f>
        <v>0</v>
      </c>
    </row>
    <row r="273" spans="1:29" ht="12.75" customHeight="1" x14ac:dyDescent="0.25">
      <c r="A273" s="84">
        <v>1</v>
      </c>
      <c r="B273" s="84" t="s">
        <v>59</v>
      </c>
      <c r="C273" s="84" t="s">
        <v>43</v>
      </c>
      <c r="D273" s="84" t="s">
        <v>402</v>
      </c>
      <c r="E273" s="84" t="s">
        <v>61</v>
      </c>
      <c r="F273" s="85">
        <v>226.01</v>
      </c>
      <c r="G273" s="86">
        <v>168.74</v>
      </c>
      <c r="H273" s="87">
        <f>G273*F273</f>
        <v>38136.9274</v>
      </c>
      <c r="J273" s="85"/>
      <c r="K273" s="86">
        <f>J273*G273</f>
        <v>0</v>
      </c>
      <c r="L273" s="85">
        <v>0</v>
      </c>
      <c r="M273" s="86">
        <f>L273*G273</f>
        <v>0</v>
      </c>
      <c r="N273" s="85">
        <f>F273-J273</f>
        <v>226.01</v>
      </c>
      <c r="O273" s="86">
        <f>N273*G273</f>
        <v>38136.9274</v>
      </c>
      <c r="Q273" s="85">
        <v>226.01</v>
      </c>
      <c r="R273" s="86">
        <f>Q273*G273</f>
        <v>38136.9274</v>
      </c>
      <c r="S273" s="85">
        <f>J273+L273</f>
        <v>0</v>
      </c>
      <c r="T273" s="86">
        <f>S273*G273</f>
        <v>0</v>
      </c>
      <c r="U273" s="85">
        <f>F273-(Q273+S273)</f>
        <v>0</v>
      </c>
      <c r="V273" s="86">
        <f>U273*G273</f>
        <v>0</v>
      </c>
      <c r="X273" s="85"/>
      <c r="Y273" s="86">
        <f>X273*G273</f>
        <v>0</v>
      </c>
      <c r="Z273" s="85">
        <f>Q273+S273</f>
        <v>226.01</v>
      </c>
      <c r="AA273" s="86">
        <f>Z273*G273</f>
        <v>38136.9274</v>
      </c>
      <c r="AB273" s="85">
        <f>F273-(X273+Z273)</f>
        <v>0</v>
      </c>
      <c r="AC273" s="86">
        <f>AB273*G273</f>
        <v>0</v>
      </c>
    </row>
    <row r="274" spans="1:29" ht="12.75" customHeight="1" x14ac:dyDescent="0.25">
      <c r="A274" s="84">
        <v>2</v>
      </c>
      <c r="B274" s="84" t="s">
        <v>574</v>
      </c>
      <c r="C274" s="84" t="s">
        <v>43</v>
      </c>
      <c r="D274" s="84" t="s">
        <v>575</v>
      </c>
      <c r="E274" s="84" t="s">
        <v>50</v>
      </c>
      <c r="F274" s="85">
        <v>0.19500000000000001</v>
      </c>
      <c r="G274" s="86">
        <v>16874</v>
      </c>
      <c r="H274" s="87">
        <f>G274*F274</f>
        <v>3290.4300000000003</v>
      </c>
      <c r="J274" s="85"/>
      <c r="K274" s="86">
        <f>J274*G274</f>
        <v>0</v>
      </c>
      <c r="L274" s="85">
        <v>0</v>
      </c>
      <c r="M274" s="86">
        <f>L274*G274</f>
        <v>0</v>
      </c>
      <c r="N274" s="85">
        <f>F274-J274</f>
        <v>0.19500000000000001</v>
      </c>
      <c r="O274" s="86">
        <f>N274*G274</f>
        <v>3290.4300000000003</v>
      </c>
      <c r="Q274" s="85">
        <v>0.19500000000000001</v>
      </c>
      <c r="R274" s="86">
        <f>Q274*G274</f>
        <v>3290.4300000000003</v>
      </c>
      <c r="S274" s="85">
        <f>J274+L274</f>
        <v>0</v>
      </c>
      <c r="T274" s="86">
        <f>S274*G274</f>
        <v>0</v>
      </c>
      <c r="U274" s="85">
        <f>F274-(Q274+S274)</f>
        <v>0</v>
      </c>
      <c r="V274" s="86">
        <f>U274*G274</f>
        <v>0</v>
      </c>
      <c r="X274" s="85"/>
      <c r="Y274" s="86">
        <f>X274*G274</f>
        <v>0</v>
      </c>
      <c r="Z274" s="85">
        <f>Q274+S274</f>
        <v>0.19500000000000001</v>
      </c>
      <c r="AA274" s="86">
        <f>Z274*G274</f>
        <v>3290.4300000000003</v>
      </c>
      <c r="AB274" s="85">
        <f>F274-(X274+Z274)</f>
        <v>0</v>
      </c>
      <c r="AC274" s="86">
        <f>AB274*G274</f>
        <v>0</v>
      </c>
    </row>
    <row r="275" spans="1:29" ht="12.75" customHeight="1" x14ac:dyDescent="0.25">
      <c r="A275" s="82"/>
      <c r="B275" s="82"/>
      <c r="C275" s="82" t="s">
        <v>23</v>
      </c>
      <c r="D275" s="82" t="s">
        <v>69</v>
      </c>
      <c r="E275" s="82"/>
      <c r="F275" s="82"/>
      <c r="G275" s="82"/>
      <c r="H275" s="88">
        <f>SUM(H276:H279)</f>
        <v>164002.37813959998</v>
      </c>
      <c r="J275" s="88"/>
      <c r="K275" s="88">
        <f>SUM(K276:K279)</f>
        <v>0</v>
      </c>
      <c r="L275" s="88"/>
      <c r="M275" s="88">
        <f>SUM(M276:M279)</f>
        <v>0</v>
      </c>
      <c r="N275" s="88"/>
      <c r="O275" s="88">
        <f>SUM(O276:O279)</f>
        <v>164002.37813959998</v>
      </c>
      <c r="Q275" s="88"/>
      <c r="R275" s="88">
        <f>SUM(R276:R279)</f>
        <v>164002.37813959998</v>
      </c>
      <c r="S275" s="88"/>
      <c r="T275" s="88">
        <f>SUM(T276:T279)</f>
        <v>0</v>
      </c>
      <c r="U275" s="88"/>
      <c r="V275" s="88">
        <f>SUM(V276:V279)</f>
        <v>0</v>
      </c>
      <c r="X275" s="88"/>
      <c r="Y275" s="88">
        <f>SUM(Y276:Y279)</f>
        <v>0</v>
      </c>
      <c r="Z275" s="88"/>
      <c r="AA275" s="88">
        <f>SUM(AA276:AA279)</f>
        <v>164002.37813959998</v>
      </c>
      <c r="AB275" s="88"/>
      <c r="AC275" s="88">
        <f>SUM(AC276:AC279)</f>
        <v>0</v>
      </c>
    </row>
    <row r="276" spans="1:29" ht="12.75" customHeight="1" x14ac:dyDescent="0.25">
      <c r="A276" s="84">
        <v>3</v>
      </c>
      <c r="B276" s="84" t="s">
        <v>406</v>
      </c>
      <c r="C276" s="84" t="s">
        <v>43</v>
      </c>
      <c r="D276" s="84" t="s">
        <v>407</v>
      </c>
      <c r="E276" s="84" t="s">
        <v>61</v>
      </c>
      <c r="F276" s="85">
        <v>226.01</v>
      </c>
      <c r="G276" s="86">
        <v>210.0813</v>
      </c>
      <c r="H276" s="87">
        <f>G276*F276</f>
        <v>47480.474612999998</v>
      </c>
      <c r="J276" s="85"/>
      <c r="K276" s="86">
        <f>J276*G276</f>
        <v>0</v>
      </c>
      <c r="L276" s="85">
        <v>0</v>
      </c>
      <c r="M276" s="86">
        <f>L276*G276</f>
        <v>0</v>
      </c>
      <c r="N276" s="85">
        <f>F276-J276</f>
        <v>226.01</v>
      </c>
      <c r="O276" s="86">
        <f>N276*G276</f>
        <v>47480.474612999998</v>
      </c>
      <c r="Q276" s="85">
        <v>226.01</v>
      </c>
      <c r="R276" s="86">
        <f>Q276*G276</f>
        <v>47480.474612999998</v>
      </c>
      <c r="S276" s="85">
        <f>J276+L276</f>
        <v>0</v>
      </c>
      <c r="T276" s="86">
        <f>S276*G276</f>
        <v>0</v>
      </c>
      <c r="U276" s="85">
        <f>F276-(Q276+S276)</f>
        <v>0</v>
      </c>
      <c r="V276" s="86">
        <f>U276*G276</f>
        <v>0</v>
      </c>
      <c r="X276" s="85"/>
      <c r="Y276" s="86">
        <f>X276*G276</f>
        <v>0</v>
      </c>
      <c r="Z276" s="85">
        <f>Q276+S276</f>
        <v>226.01</v>
      </c>
      <c r="AA276" s="86">
        <f>Z276*G276</f>
        <v>47480.474612999998</v>
      </c>
      <c r="AB276" s="85">
        <f>F276-(X276+Z276)</f>
        <v>0</v>
      </c>
      <c r="AC276" s="86">
        <f>AB276*G276</f>
        <v>0</v>
      </c>
    </row>
    <row r="277" spans="1:29" ht="12.75" customHeight="1" x14ac:dyDescent="0.25">
      <c r="A277" s="84">
        <v>4</v>
      </c>
      <c r="B277" s="84" t="s">
        <v>105</v>
      </c>
      <c r="C277" s="84" t="s">
        <v>43</v>
      </c>
      <c r="D277" s="84" t="s">
        <v>106</v>
      </c>
      <c r="E277" s="84" t="s">
        <v>61</v>
      </c>
      <c r="F277" s="85">
        <v>226.01</v>
      </c>
      <c r="G277" s="86">
        <v>13.499200000000002</v>
      </c>
      <c r="H277" s="87">
        <f>G277*F277</f>
        <v>3050.9541920000001</v>
      </c>
      <c r="J277" s="85"/>
      <c r="K277" s="86">
        <f>J277*G277</f>
        <v>0</v>
      </c>
      <c r="L277" s="85">
        <v>0</v>
      </c>
      <c r="M277" s="86">
        <f>L277*G277</f>
        <v>0</v>
      </c>
      <c r="N277" s="85">
        <f>F277-J277</f>
        <v>226.01</v>
      </c>
      <c r="O277" s="86">
        <f>N277*G277</f>
        <v>3050.9541920000001</v>
      </c>
      <c r="Q277" s="85">
        <v>226.01</v>
      </c>
      <c r="R277" s="86">
        <f t="shared" ref="R277:R279" si="243">Q277*G277</f>
        <v>3050.9541920000001</v>
      </c>
      <c r="S277" s="85">
        <f t="shared" ref="S277:S279" si="244">J277+L277</f>
        <v>0</v>
      </c>
      <c r="T277" s="86">
        <f t="shared" ref="T277:T279" si="245">S277*G277</f>
        <v>0</v>
      </c>
      <c r="U277" s="85">
        <f t="shared" ref="U277:U279" si="246">F277-(Q277+S277)</f>
        <v>0</v>
      </c>
      <c r="V277" s="86">
        <f t="shared" ref="V277:V279" si="247">U277*G277</f>
        <v>0</v>
      </c>
      <c r="X277" s="85"/>
      <c r="Y277" s="86">
        <f t="shared" ref="Y277:Y279" si="248">X277*G277</f>
        <v>0</v>
      </c>
      <c r="Z277" s="85">
        <f t="shared" ref="Z277:Z279" si="249">Q277+S277</f>
        <v>226.01</v>
      </c>
      <c r="AA277" s="86">
        <f t="shared" ref="AA277:AA279" si="250">Z277*G277</f>
        <v>3050.9541920000001</v>
      </c>
      <c r="AB277" s="85">
        <f t="shared" ref="AB277:AB279" si="251">F277-(X277+Z277)</f>
        <v>0</v>
      </c>
      <c r="AC277" s="86">
        <f t="shared" ref="AC277:AC279" si="252">AB277*G277</f>
        <v>0</v>
      </c>
    </row>
    <row r="278" spans="1:29" ht="12.75" customHeight="1" x14ac:dyDescent="0.25">
      <c r="A278" s="84">
        <v>5</v>
      </c>
      <c r="B278" s="84" t="s">
        <v>576</v>
      </c>
      <c r="C278" s="84" t="s">
        <v>43</v>
      </c>
      <c r="D278" s="84" t="s">
        <v>577</v>
      </c>
      <c r="E278" s="84" t="s">
        <v>61</v>
      </c>
      <c r="F278" s="85">
        <v>145.93600000000001</v>
      </c>
      <c r="G278" s="86">
        <v>512.96960000000001</v>
      </c>
      <c r="H278" s="87">
        <f>G278*F278</f>
        <v>74860.731545600007</v>
      </c>
      <c r="J278" s="85"/>
      <c r="K278" s="86">
        <f>J278*G278</f>
        <v>0</v>
      </c>
      <c r="L278" s="85">
        <v>0</v>
      </c>
      <c r="M278" s="86">
        <f>L278*G278</f>
        <v>0</v>
      </c>
      <c r="N278" s="85">
        <f>F278-J278</f>
        <v>145.93600000000001</v>
      </c>
      <c r="O278" s="86">
        <f>N278*G278</f>
        <v>74860.731545600007</v>
      </c>
      <c r="Q278" s="85">
        <v>145.93600000000001</v>
      </c>
      <c r="R278" s="86">
        <f t="shared" si="243"/>
        <v>74860.731545600007</v>
      </c>
      <c r="S278" s="85">
        <f t="shared" si="244"/>
        <v>0</v>
      </c>
      <c r="T278" s="86">
        <f t="shared" si="245"/>
        <v>0</v>
      </c>
      <c r="U278" s="85">
        <f t="shared" si="246"/>
        <v>0</v>
      </c>
      <c r="V278" s="86">
        <f t="shared" si="247"/>
        <v>0</v>
      </c>
      <c r="X278" s="85"/>
      <c r="Y278" s="86">
        <f t="shared" si="248"/>
        <v>0</v>
      </c>
      <c r="Z278" s="85">
        <f t="shared" si="249"/>
        <v>145.93600000000001</v>
      </c>
      <c r="AA278" s="86">
        <f t="shared" si="250"/>
        <v>74860.731545600007</v>
      </c>
      <c r="AB278" s="85">
        <f t="shared" si="251"/>
        <v>0</v>
      </c>
      <c r="AC278" s="86">
        <f t="shared" si="252"/>
        <v>0</v>
      </c>
    </row>
    <row r="279" spans="1:29" ht="12.75" customHeight="1" x14ac:dyDescent="0.25">
      <c r="A279" s="84">
        <v>6</v>
      </c>
      <c r="B279" s="84" t="s">
        <v>410</v>
      </c>
      <c r="C279" s="84" t="s">
        <v>43</v>
      </c>
      <c r="D279" s="84" t="s">
        <v>411</v>
      </c>
      <c r="E279" s="84" t="s">
        <v>61</v>
      </c>
      <c r="F279" s="85">
        <v>62.689</v>
      </c>
      <c r="G279" s="86">
        <v>615.90100000000007</v>
      </c>
      <c r="H279" s="87">
        <f>G279*F279</f>
        <v>38610.217789000002</v>
      </c>
      <c r="J279" s="85"/>
      <c r="K279" s="86">
        <f>J279*G279</f>
        <v>0</v>
      </c>
      <c r="L279" s="85">
        <v>0</v>
      </c>
      <c r="M279" s="86">
        <f>L279*G279</f>
        <v>0</v>
      </c>
      <c r="N279" s="85">
        <f>F279-J279</f>
        <v>62.689</v>
      </c>
      <c r="O279" s="86">
        <f>N279*G279</f>
        <v>38610.217789000002</v>
      </c>
      <c r="Q279" s="85">
        <v>62.689</v>
      </c>
      <c r="R279" s="86">
        <f t="shared" si="243"/>
        <v>38610.217789000002</v>
      </c>
      <c r="S279" s="85">
        <f t="shared" si="244"/>
        <v>0</v>
      </c>
      <c r="T279" s="86">
        <f t="shared" si="245"/>
        <v>0</v>
      </c>
      <c r="U279" s="85">
        <f t="shared" si="246"/>
        <v>0</v>
      </c>
      <c r="V279" s="86">
        <f t="shared" si="247"/>
        <v>0</v>
      </c>
      <c r="X279" s="85"/>
      <c r="Y279" s="86">
        <f t="shared" si="248"/>
        <v>0</v>
      </c>
      <c r="Z279" s="85">
        <f t="shared" si="249"/>
        <v>62.689</v>
      </c>
      <c r="AA279" s="86">
        <f t="shared" si="250"/>
        <v>38610.217789000002</v>
      </c>
      <c r="AB279" s="85">
        <f t="shared" si="251"/>
        <v>0</v>
      </c>
      <c r="AC279" s="86">
        <f t="shared" si="252"/>
        <v>0</v>
      </c>
    </row>
    <row r="280" spans="1:29" ht="12.75" customHeight="1" x14ac:dyDescent="0.25">
      <c r="A280" s="82"/>
      <c r="B280" s="82"/>
      <c r="C280" s="82" t="s">
        <v>35</v>
      </c>
      <c r="D280" s="82" t="s">
        <v>412</v>
      </c>
      <c r="E280" s="82"/>
      <c r="F280" s="82"/>
      <c r="G280" s="82"/>
      <c r="H280" s="88">
        <f>SUM(H281)</f>
        <v>10707.438885000001</v>
      </c>
      <c r="J280" s="88"/>
      <c r="K280" s="88">
        <f>SUM(K281)</f>
        <v>0</v>
      </c>
      <c r="L280" s="88"/>
      <c r="M280" s="88">
        <f>SUM(M281)</f>
        <v>0</v>
      </c>
      <c r="N280" s="88"/>
      <c r="O280" s="88">
        <f>SUM(O281)</f>
        <v>10707.438885000001</v>
      </c>
      <c r="Q280" s="88"/>
      <c r="R280" s="88">
        <f>SUM(R281)</f>
        <v>10707.438885000001</v>
      </c>
      <c r="S280" s="88"/>
      <c r="T280" s="88">
        <f>SUM(T281)</f>
        <v>0</v>
      </c>
      <c r="U280" s="88"/>
      <c r="V280" s="88">
        <f>SUM(V281)</f>
        <v>0</v>
      </c>
      <c r="X280" s="88"/>
      <c r="Y280" s="88">
        <f>SUM(Y281)</f>
        <v>0</v>
      </c>
      <c r="Z280" s="88"/>
      <c r="AA280" s="88">
        <f>SUM(AA281)</f>
        <v>10707.438885000001</v>
      </c>
      <c r="AB280" s="88"/>
      <c r="AC280" s="88">
        <f>SUM(AC281)</f>
        <v>0</v>
      </c>
    </row>
    <row r="281" spans="1:29" ht="12.75" customHeight="1" x14ac:dyDescent="0.25">
      <c r="A281" s="84">
        <v>7</v>
      </c>
      <c r="B281" s="84" t="s">
        <v>415</v>
      </c>
      <c r="C281" s="84" t="s">
        <v>43</v>
      </c>
      <c r="D281" s="84" t="s">
        <v>416</v>
      </c>
      <c r="E281" s="84" t="s">
        <v>61</v>
      </c>
      <c r="F281" s="85">
        <v>17.385000000000002</v>
      </c>
      <c r="G281" s="86">
        <v>615.90100000000007</v>
      </c>
      <c r="H281" s="87">
        <f>G281*F281</f>
        <v>10707.438885000001</v>
      </c>
      <c r="J281" s="85"/>
      <c r="K281" s="86">
        <f>J281*G281</f>
        <v>0</v>
      </c>
      <c r="L281" s="85">
        <v>0</v>
      </c>
      <c r="M281" s="86">
        <f>L281*G281</f>
        <v>0</v>
      </c>
      <c r="N281" s="85">
        <f>F281-J281</f>
        <v>17.385000000000002</v>
      </c>
      <c r="O281" s="86">
        <f>N281*G281</f>
        <v>10707.438885000001</v>
      </c>
      <c r="Q281" s="85">
        <v>17.385000000000002</v>
      </c>
      <c r="R281" s="86">
        <f>Q281*G281</f>
        <v>10707.438885000001</v>
      </c>
      <c r="S281" s="85">
        <f>J281+L281</f>
        <v>0</v>
      </c>
      <c r="T281" s="86">
        <f>S281*G281</f>
        <v>0</v>
      </c>
      <c r="U281" s="85">
        <f>F281-(Q281+S281)</f>
        <v>0</v>
      </c>
      <c r="V281" s="86">
        <f>U281*G281</f>
        <v>0</v>
      </c>
      <c r="X281" s="85"/>
      <c r="Y281" s="86">
        <f>X281*G281</f>
        <v>0</v>
      </c>
      <c r="Z281" s="85">
        <f>Q281+S281</f>
        <v>17.385000000000002</v>
      </c>
      <c r="AA281" s="86">
        <f>Z281*G281</f>
        <v>10707.438885000001</v>
      </c>
      <c r="AB281" s="85">
        <f>F281-(X281+Z281)</f>
        <v>0</v>
      </c>
      <c r="AC281" s="86">
        <f>AB281*G281</f>
        <v>0</v>
      </c>
    </row>
    <row r="282" spans="1:29" ht="12.75" customHeight="1" x14ac:dyDescent="0.25">
      <c r="A282" s="82"/>
      <c r="B282" s="82"/>
      <c r="C282" s="82" t="s">
        <v>39</v>
      </c>
      <c r="D282" s="82" t="s">
        <v>156</v>
      </c>
      <c r="E282" s="82"/>
      <c r="F282" s="82"/>
      <c r="G282" s="82"/>
      <c r="H282" s="88">
        <f>SUM(H283:H289)</f>
        <v>86468.831823660003</v>
      </c>
      <c r="J282" s="88"/>
      <c r="K282" s="88">
        <f>SUM(K283:K289)</f>
        <v>0</v>
      </c>
      <c r="L282" s="88"/>
      <c r="M282" s="88">
        <f>SUM(M283:M289)</f>
        <v>0</v>
      </c>
      <c r="N282" s="88"/>
      <c r="O282" s="88">
        <f>SUM(O283:O289)</f>
        <v>86468.831823660003</v>
      </c>
      <c r="Q282" s="88"/>
      <c r="R282" s="88">
        <f>SUM(R283:R289)</f>
        <v>86468.831823660003</v>
      </c>
      <c r="S282" s="88"/>
      <c r="T282" s="88">
        <f>SUM(T283:T289)</f>
        <v>0</v>
      </c>
      <c r="U282" s="88"/>
      <c r="V282" s="88">
        <f>SUM(V283:V289)</f>
        <v>0</v>
      </c>
      <c r="X282" s="88"/>
      <c r="Y282" s="88">
        <f>SUM(Y283:Y289)</f>
        <v>0</v>
      </c>
      <c r="Z282" s="88"/>
      <c r="AA282" s="88">
        <f>SUM(AA283:AA289)</f>
        <v>86468.831823660003</v>
      </c>
      <c r="AB282" s="88"/>
      <c r="AC282" s="88">
        <f>SUM(AC283:AC289)</f>
        <v>0</v>
      </c>
    </row>
    <row r="283" spans="1:29" ht="12.75" customHeight="1" x14ac:dyDescent="0.25">
      <c r="A283" s="84">
        <v>8</v>
      </c>
      <c r="B283" s="84" t="s">
        <v>431</v>
      </c>
      <c r="C283" s="84" t="s">
        <v>43</v>
      </c>
      <c r="D283" s="84" t="s">
        <v>578</v>
      </c>
      <c r="E283" s="84" t="s">
        <v>85</v>
      </c>
      <c r="F283" s="85">
        <v>68.210999999999999</v>
      </c>
      <c r="G283" s="86">
        <v>54.334280000000007</v>
      </c>
      <c r="H283" s="87">
        <f t="shared" ref="H283:H289" si="253">G283*F283</f>
        <v>3706.1955730800005</v>
      </c>
      <c r="J283" s="85"/>
      <c r="K283" s="86">
        <f>J283*G283</f>
        <v>0</v>
      </c>
      <c r="L283" s="85">
        <v>0</v>
      </c>
      <c r="M283" s="86">
        <f>L283*G283</f>
        <v>0</v>
      </c>
      <c r="N283" s="85">
        <f>F283-J283</f>
        <v>68.210999999999999</v>
      </c>
      <c r="O283" s="86">
        <f>N283*G283</f>
        <v>3706.1955730800005</v>
      </c>
      <c r="Q283" s="85">
        <v>68.210999999999999</v>
      </c>
      <c r="R283" s="86">
        <f>Q283*G283</f>
        <v>3706.1955730800005</v>
      </c>
      <c r="S283" s="85">
        <f>J283+L283</f>
        <v>0</v>
      </c>
      <c r="T283" s="86">
        <f>S283*G283</f>
        <v>0</v>
      </c>
      <c r="U283" s="85">
        <f>F283-(Q283+S283)</f>
        <v>0</v>
      </c>
      <c r="V283" s="86">
        <f>U283*G283</f>
        <v>0</v>
      </c>
      <c r="X283" s="85"/>
      <c r="Y283" s="86">
        <f>X283*G283</f>
        <v>0</v>
      </c>
      <c r="Z283" s="85">
        <f>Q283+S283</f>
        <v>68.210999999999999</v>
      </c>
      <c r="AA283" s="86">
        <f>Z283*G283</f>
        <v>3706.1955730800005</v>
      </c>
      <c r="AB283" s="85">
        <f>F283-(X283+Z283)</f>
        <v>0</v>
      </c>
      <c r="AC283" s="86">
        <f>AB283*G283</f>
        <v>0</v>
      </c>
    </row>
    <row r="284" spans="1:29" ht="12.75" customHeight="1" x14ac:dyDescent="0.25">
      <c r="A284" s="84">
        <v>9</v>
      </c>
      <c r="B284" s="84" t="s">
        <v>579</v>
      </c>
      <c r="C284" s="84" t="s">
        <v>43</v>
      </c>
      <c r="D284" s="84" t="s">
        <v>580</v>
      </c>
      <c r="E284" s="84" t="s">
        <v>85</v>
      </c>
      <c r="F284" s="85">
        <v>149.226</v>
      </c>
      <c r="G284" s="86">
        <v>77.957880000000003</v>
      </c>
      <c r="H284" s="87">
        <f t="shared" si="253"/>
        <v>11633.34260088</v>
      </c>
      <c r="J284" s="85"/>
      <c r="K284" s="86">
        <f>J284*G284</f>
        <v>0</v>
      </c>
      <c r="L284" s="85">
        <v>0</v>
      </c>
      <c r="M284" s="86">
        <f>L284*G284</f>
        <v>0</v>
      </c>
      <c r="N284" s="85">
        <f>F284-J284</f>
        <v>149.226</v>
      </c>
      <c r="O284" s="86">
        <f>N284*G284</f>
        <v>11633.34260088</v>
      </c>
      <c r="Q284" s="85">
        <v>149.226</v>
      </c>
      <c r="R284" s="86">
        <f t="shared" ref="R284:R289" si="254">Q284*G284</f>
        <v>11633.34260088</v>
      </c>
      <c r="S284" s="85">
        <f t="shared" ref="S284:S289" si="255">J284+L284</f>
        <v>0</v>
      </c>
      <c r="T284" s="86">
        <f t="shared" ref="T284:T289" si="256">S284*G284</f>
        <v>0</v>
      </c>
      <c r="U284" s="85">
        <f t="shared" ref="U284:U289" si="257">F284-(Q284+S284)</f>
        <v>0</v>
      </c>
      <c r="V284" s="86">
        <f t="shared" ref="V284:V289" si="258">U284*G284</f>
        <v>0</v>
      </c>
      <c r="X284" s="85"/>
      <c r="Y284" s="86">
        <f t="shared" ref="Y284:Y289" si="259">X284*G284</f>
        <v>0</v>
      </c>
      <c r="Z284" s="85">
        <f t="shared" ref="Z284:Z289" si="260">Q284+S284</f>
        <v>149.226</v>
      </c>
      <c r="AA284" s="86">
        <f t="shared" ref="AA284:AA289" si="261">Z284*G284</f>
        <v>11633.34260088</v>
      </c>
      <c r="AB284" s="85">
        <f t="shared" ref="AB284:AB289" si="262">F284-(X284+Z284)</f>
        <v>0</v>
      </c>
      <c r="AC284" s="86">
        <f t="shared" ref="AC284:AC289" si="263">AB284*G284</f>
        <v>0</v>
      </c>
    </row>
    <row r="285" spans="1:29" ht="12.75" customHeight="1" x14ac:dyDescent="0.25">
      <c r="A285" s="84">
        <v>10</v>
      </c>
      <c r="B285" s="84" t="s">
        <v>581</v>
      </c>
      <c r="C285" s="84" t="s">
        <v>43</v>
      </c>
      <c r="D285" s="84" t="s">
        <v>582</v>
      </c>
      <c r="E285" s="84" t="s">
        <v>50</v>
      </c>
      <c r="F285" s="85">
        <v>11.4</v>
      </c>
      <c r="G285" s="86">
        <v>4420.9880000000003</v>
      </c>
      <c r="H285" s="87">
        <f t="shared" si="253"/>
        <v>50399.263200000001</v>
      </c>
      <c r="J285" s="85"/>
      <c r="K285" s="86">
        <f t="shared" ref="K285:K289" si="264">J285*G285</f>
        <v>0</v>
      </c>
      <c r="L285" s="85">
        <v>0</v>
      </c>
      <c r="M285" s="86">
        <f t="shared" ref="M285:M289" si="265">L285*G285</f>
        <v>0</v>
      </c>
      <c r="N285" s="85">
        <f t="shared" ref="N285:N289" si="266">F285-J285</f>
        <v>11.4</v>
      </c>
      <c r="O285" s="86">
        <f t="shared" ref="O285:O289" si="267">N285*G285</f>
        <v>50399.263200000001</v>
      </c>
      <c r="Q285" s="85">
        <v>11.4</v>
      </c>
      <c r="R285" s="86">
        <f t="shared" si="254"/>
        <v>50399.263200000001</v>
      </c>
      <c r="S285" s="85">
        <f t="shared" si="255"/>
        <v>0</v>
      </c>
      <c r="T285" s="86">
        <f t="shared" si="256"/>
        <v>0</v>
      </c>
      <c r="U285" s="85">
        <f t="shared" si="257"/>
        <v>0</v>
      </c>
      <c r="V285" s="86">
        <f t="shared" si="258"/>
        <v>0</v>
      </c>
      <c r="X285" s="85"/>
      <c r="Y285" s="86">
        <f t="shared" si="259"/>
        <v>0</v>
      </c>
      <c r="Z285" s="85">
        <f t="shared" si="260"/>
        <v>11.4</v>
      </c>
      <c r="AA285" s="86">
        <f t="shared" si="261"/>
        <v>50399.263200000001</v>
      </c>
      <c r="AB285" s="85">
        <f t="shared" si="262"/>
        <v>0</v>
      </c>
      <c r="AC285" s="86">
        <f t="shared" si="263"/>
        <v>0</v>
      </c>
    </row>
    <row r="286" spans="1:29" ht="12.75" customHeight="1" x14ac:dyDescent="0.25">
      <c r="A286" s="84">
        <v>11</v>
      </c>
      <c r="B286" s="84" t="s">
        <v>453</v>
      </c>
      <c r="C286" s="84" t="s">
        <v>43</v>
      </c>
      <c r="D286" s="84" t="s">
        <v>454</v>
      </c>
      <c r="E286" s="84" t="s">
        <v>85</v>
      </c>
      <c r="F286" s="85">
        <v>217.43700000000001</v>
      </c>
      <c r="G286" s="86">
        <v>14.3429</v>
      </c>
      <c r="H286" s="87">
        <f t="shared" si="253"/>
        <v>3118.6771473000003</v>
      </c>
      <c r="J286" s="85"/>
      <c r="K286" s="86">
        <f t="shared" si="264"/>
        <v>0</v>
      </c>
      <c r="L286" s="85">
        <v>0</v>
      </c>
      <c r="M286" s="86">
        <f t="shared" si="265"/>
        <v>0</v>
      </c>
      <c r="N286" s="85">
        <f t="shared" si="266"/>
        <v>217.43700000000001</v>
      </c>
      <c r="O286" s="86">
        <f t="shared" si="267"/>
        <v>3118.6771473000003</v>
      </c>
      <c r="Q286" s="85">
        <v>217.43700000000001</v>
      </c>
      <c r="R286" s="86">
        <f t="shared" si="254"/>
        <v>3118.6771473000003</v>
      </c>
      <c r="S286" s="85">
        <f t="shared" si="255"/>
        <v>0</v>
      </c>
      <c r="T286" s="86">
        <f t="shared" si="256"/>
        <v>0</v>
      </c>
      <c r="U286" s="85">
        <f t="shared" si="257"/>
        <v>0</v>
      </c>
      <c r="V286" s="86">
        <f t="shared" si="258"/>
        <v>0</v>
      </c>
      <c r="X286" s="85"/>
      <c r="Y286" s="86">
        <f t="shared" si="259"/>
        <v>0</v>
      </c>
      <c r="Z286" s="85">
        <f t="shared" si="260"/>
        <v>217.43700000000001</v>
      </c>
      <c r="AA286" s="86">
        <f t="shared" si="261"/>
        <v>3118.6771473000003</v>
      </c>
      <c r="AB286" s="85">
        <f t="shared" si="262"/>
        <v>0</v>
      </c>
      <c r="AC286" s="86">
        <f t="shared" si="263"/>
        <v>0</v>
      </c>
    </row>
    <row r="287" spans="1:29" ht="12.75" customHeight="1" x14ac:dyDescent="0.25">
      <c r="A287" s="84">
        <v>12</v>
      </c>
      <c r="B287" s="84" t="s">
        <v>455</v>
      </c>
      <c r="C287" s="84" t="s">
        <v>43</v>
      </c>
      <c r="D287" s="84" t="s">
        <v>456</v>
      </c>
      <c r="E287" s="84" t="s">
        <v>85</v>
      </c>
      <c r="F287" s="85">
        <v>217.43700000000001</v>
      </c>
      <c r="G287" s="86">
        <v>14.3429</v>
      </c>
      <c r="H287" s="87">
        <f t="shared" si="253"/>
        <v>3118.6771473000003</v>
      </c>
      <c r="J287" s="85"/>
      <c r="K287" s="86">
        <f t="shared" si="264"/>
        <v>0</v>
      </c>
      <c r="L287" s="85">
        <v>0</v>
      </c>
      <c r="M287" s="86">
        <f t="shared" si="265"/>
        <v>0</v>
      </c>
      <c r="N287" s="85">
        <f t="shared" si="266"/>
        <v>217.43700000000001</v>
      </c>
      <c r="O287" s="86">
        <f t="shared" si="267"/>
        <v>3118.6771473000003</v>
      </c>
      <c r="Q287" s="85">
        <v>217.43700000000001</v>
      </c>
      <c r="R287" s="86">
        <f t="shared" si="254"/>
        <v>3118.6771473000003</v>
      </c>
      <c r="S287" s="85">
        <f t="shared" si="255"/>
        <v>0</v>
      </c>
      <c r="T287" s="86">
        <f t="shared" si="256"/>
        <v>0</v>
      </c>
      <c r="U287" s="85">
        <f t="shared" si="257"/>
        <v>0</v>
      </c>
      <c r="V287" s="86">
        <f t="shared" si="258"/>
        <v>0</v>
      </c>
      <c r="X287" s="85"/>
      <c r="Y287" s="86">
        <f t="shared" si="259"/>
        <v>0</v>
      </c>
      <c r="Z287" s="85">
        <f t="shared" si="260"/>
        <v>217.43700000000001</v>
      </c>
      <c r="AA287" s="86">
        <f t="shared" si="261"/>
        <v>3118.6771473000003</v>
      </c>
      <c r="AB287" s="85">
        <f t="shared" si="262"/>
        <v>0</v>
      </c>
      <c r="AC287" s="86">
        <f t="shared" si="263"/>
        <v>0</v>
      </c>
    </row>
    <row r="288" spans="1:29" ht="12.75" customHeight="1" x14ac:dyDescent="0.25">
      <c r="A288" s="84">
        <v>13</v>
      </c>
      <c r="B288" s="84" t="s">
        <v>583</v>
      </c>
      <c r="C288" s="84" t="s">
        <v>43</v>
      </c>
      <c r="D288" s="84" t="s">
        <v>584</v>
      </c>
      <c r="E288" s="84" t="s">
        <v>50</v>
      </c>
      <c r="F288" s="85">
        <v>0</v>
      </c>
      <c r="G288" s="86">
        <v>25311</v>
      </c>
      <c r="H288" s="87">
        <f t="shared" si="253"/>
        <v>0</v>
      </c>
      <c r="J288" s="85"/>
      <c r="K288" s="86">
        <f t="shared" si="264"/>
        <v>0</v>
      </c>
      <c r="L288" s="85">
        <v>0</v>
      </c>
      <c r="M288" s="86">
        <f t="shared" si="265"/>
        <v>0</v>
      </c>
      <c r="N288" s="85">
        <f t="shared" si="266"/>
        <v>0</v>
      </c>
      <c r="O288" s="86">
        <f t="shared" si="267"/>
        <v>0</v>
      </c>
      <c r="Q288" s="85">
        <v>0</v>
      </c>
      <c r="R288" s="86">
        <f t="shared" si="254"/>
        <v>0</v>
      </c>
      <c r="S288" s="85">
        <f t="shared" si="255"/>
        <v>0</v>
      </c>
      <c r="T288" s="86">
        <f t="shared" si="256"/>
        <v>0</v>
      </c>
      <c r="U288" s="85">
        <f t="shared" si="257"/>
        <v>0</v>
      </c>
      <c r="V288" s="86">
        <f t="shared" si="258"/>
        <v>0</v>
      </c>
      <c r="X288" s="85"/>
      <c r="Y288" s="86">
        <f t="shared" si="259"/>
        <v>0</v>
      </c>
      <c r="Z288" s="85">
        <f t="shared" si="260"/>
        <v>0</v>
      </c>
      <c r="AA288" s="86">
        <f t="shared" si="261"/>
        <v>0</v>
      </c>
      <c r="AB288" s="85">
        <f t="shared" si="262"/>
        <v>0</v>
      </c>
      <c r="AC288" s="86">
        <f t="shared" si="263"/>
        <v>0</v>
      </c>
    </row>
    <row r="289" spans="1:29" ht="12.75" customHeight="1" x14ac:dyDescent="0.25">
      <c r="A289" s="84">
        <v>14</v>
      </c>
      <c r="B289" s="84" t="s">
        <v>459</v>
      </c>
      <c r="C289" s="84" t="s">
        <v>43</v>
      </c>
      <c r="D289" s="84" t="s">
        <v>460</v>
      </c>
      <c r="E289" s="84" t="s">
        <v>85</v>
      </c>
      <c r="F289" s="85">
        <v>217.43700000000001</v>
      </c>
      <c r="G289" s="86">
        <v>66.652300000000011</v>
      </c>
      <c r="H289" s="87">
        <f t="shared" si="253"/>
        <v>14492.676155100004</v>
      </c>
      <c r="J289" s="85"/>
      <c r="K289" s="86">
        <f t="shared" si="264"/>
        <v>0</v>
      </c>
      <c r="L289" s="85">
        <v>0</v>
      </c>
      <c r="M289" s="86">
        <f t="shared" si="265"/>
        <v>0</v>
      </c>
      <c r="N289" s="85">
        <f t="shared" si="266"/>
        <v>217.43700000000001</v>
      </c>
      <c r="O289" s="86">
        <f t="shared" si="267"/>
        <v>14492.676155100004</v>
      </c>
      <c r="Q289" s="85">
        <v>217.43700000000001</v>
      </c>
      <c r="R289" s="86">
        <f t="shared" si="254"/>
        <v>14492.676155100004</v>
      </c>
      <c r="S289" s="85">
        <f t="shared" si="255"/>
        <v>0</v>
      </c>
      <c r="T289" s="86">
        <f t="shared" si="256"/>
        <v>0</v>
      </c>
      <c r="U289" s="85">
        <f t="shared" si="257"/>
        <v>0</v>
      </c>
      <c r="V289" s="86">
        <f t="shared" si="258"/>
        <v>0</v>
      </c>
      <c r="X289" s="85"/>
      <c r="Y289" s="86">
        <f t="shared" si="259"/>
        <v>0</v>
      </c>
      <c r="Z289" s="85">
        <f t="shared" si="260"/>
        <v>217.43700000000001</v>
      </c>
      <c r="AA289" s="86">
        <f t="shared" si="261"/>
        <v>14492.676155100004</v>
      </c>
      <c r="AB289" s="85">
        <f t="shared" si="262"/>
        <v>0</v>
      </c>
      <c r="AC289" s="86">
        <f t="shared" si="263"/>
        <v>0</v>
      </c>
    </row>
    <row r="290" spans="1:29" ht="12.75" customHeight="1" x14ac:dyDescent="0.25">
      <c r="A290" s="82"/>
      <c r="B290" s="82"/>
      <c r="C290" s="82" t="s">
        <v>164</v>
      </c>
      <c r="D290" s="82" t="s">
        <v>163</v>
      </c>
      <c r="E290" s="82"/>
      <c r="F290" s="82"/>
      <c r="G290" s="82"/>
      <c r="H290" s="88">
        <f>SUM(H291)</f>
        <v>9722.9346356999995</v>
      </c>
      <c r="J290" s="88"/>
      <c r="K290" s="88">
        <f>SUM(K291)</f>
        <v>0</v>
      </c>
      <c r="L290" s="88"/>
      <c r="M290" s="88">
        <f>SUM(M291)</f>
        <v>0</v>
      </c>
      <c r="N290" s="88"/>
      <c r="O290" s="88">
        <f>SUM(O291)</f>
        <v>9722.9346356999995</v>
      </c>
      <c r="Q290" s="88"/>
      <c r="R290" s="88">
        <f>SUM(R291)</f>
        <v>9722.9346356999995</v>
      </c>
      <c r="S290" s="88"/>
      <c r="T290" s="88">
        <f>SUM(T291)</f>
        <v>0</v>
      </c>
      <c r="U290" s="88"/>
      <c r="V290" s="88">
        <f>SUM(V291)</f>
        <v>0</v>
      </c>
      <c r="X290" s="88"/>
      <c r="Y290" s="88">
        <f>SUM(Y291)</f>
        <v>0</v>
      </c>
      <c r="Z290" s="88"/>
      <c r="AA290" s="88">
        <f>SUM(AA291)</f>
        <v>9722.9346356999995</v>
      </c>
      <c r="AB290" s="88"/>
      <c r="AC290" s="88">
        <f>SUM(AC291)</f>
        <v>0</v>
      </c>
    </row>
    <row r="291" spans="1:29" ht="12.75" customHeight="1" x14ac:dyDescent="0.25">
      <c r="A291" s="84">
        <v>15</v>
      </c>
      <c r="B291" s="84" t="s">
        <v>585</v>
      </c>
      <c r="C291" s="84" t="s">
        <v>43</v>
      </c>
      <c r="D291" s="84" t="s">
        <v>586</v>
      </c>
      <c r="E291" s="84" t="s">
        <v>85</v>
      </c>
      <c r="F291" s="85">
        <v>217.43700000000001</v>
      </c>
      <c r="G291" s="86">
        <v>44.716099999999997</v>
      </c>
      <c r="H291" s="87">
        <f>G291*F291</f>
        <v>9722.9346356999995</v>
      </c>
      <c r="J291" s="85"/>
      <c r="K291" s="86">
        <f>J291*G291</f>
        <v>0</v>
      </c>
      <c r="L291" s="85">
        <v>0</v>
      </c>
      <c r="M291" s="86">
        <f>L291*G291</f>
        <v>0</v>
      </c>
      <c r="N291" s="85">
        <f>F291-J291</f>
        <v>217.43700000000001</v>
      </c>
      <c r="O291" s="86">
        <f>N291*G291</f>
        <v>9722.9346356999995</v>
      </c>
      <c r="Q291" s="85">
        <v>217.43700000000001</v>
      </c>
      <c r="R291" s="86">
        <f>Q291*G291</f>
        <v>9722.9346356999995</v>
      </c>
      <c r="S291" s="85">
        <f>J291+L291</f>
        <v>0</v>
      </c>
      <c r="T291" s="86">
        <f>S291*G291</f>
        <v>0</v>
      </c>
      <c r="U291" s="85">
        <f>F291-(Q291+S291)</f>
        <v>0</v>
      </c>
      <c r="V291" s="86">
        <f>U291*G291</f>
        <v>0</v>
      </c>
      <c r="X291" s="85"/>
      <c r="Y291" s="86">
        <f>X291*G291</f>
        <v>0</v>
      </c>
      <c r="Z291" s="85">
        <f>Q291+S291</f>
        <v>217.43700000000001</v>
      </c>
      <c r="AA291" s="86">
        <f>Z291*G291</f>
        <v>9722.9346356999995</v>
      </c>
      <c r="AB291" s="85">
        <f>F291-(X291+Z291)</f>
        <v>0</v>
      </c>
      <c r="AC291" s="86">
        <f>AB291*G291</f>
        <v>0</v>
      </c>
    </row>
    <row r="292" spans="1:29" ht="12.75" customHeight="1" x14ac:dyDescent="0.25">
      <c r="A292" s="79"/>
      <c r="B292" s="79"/>
      <c r="C292" s="79"/>
      <c r="D292" s="80" t="s">
        <v>674</v>
      </c>
      <c r="E292" s="79"/>
      <c r="F292" s="79"/>
      <c r="G292" s="79"/>
      <c r="H292" s="81">
        <f>H293+H296+H301+H303+H313</f>
        <v>187926.52095359997</v>
      </c>
      <c r="J292" s="81"/>
      <c r="K292" s="81">
        <f>K293+K296+K301+K303+K313</f>
        <v>0</v>
      </c>
      <c r="L292" s="81"/>
      <c r="M292" s="81">
        <f>M293+M296+M301+M303+M313</f>
        <v>0</v>
      </c>
      <c r="N292" s="81"/>
      <c r="O292" s="81">
        <f>O293+O296+O301+O303+O313</f>
        <v>187926.52095359997</v>
      </c>
      <c r="Q292" s="81"/>
      <c r="R292" s="81">
        <f>R293+R296+R301+R303+R313</f>
        <v>187926.52095359997</v>
      </c>
      <c r="S292" s="81"/>
      <c r="T292" s="81">
        <f>T293+T296+T301+T303+T313</f>
        <v>0</v>
      </c>
      <c r="U292" s="81"/>
      <c r="V292" s="81">
        <f>V293+V296+V301+V303+V313</f>
        <v>0</v>
      </c>
      <c r="X292" s="81"/>
      <c r="Y292" s="81">
        <f>Y293+Y296+Y301+Y303+Y313</f>
        <v>0</v>
      </c>
      <c r="Z292" s="81"/>
      <c r="AA292" s="81">
        <f>AA293+AA296+AA301+AA303+AA313</f>
        <v>187926.52095359997</v>
      </c>
      <c r="AB292" s="81"/>
      <c r="AC292" s="81">
        <f>AC293+AC296+AC301+AC303+AC313</f>
        <v>0</v>
      </c>
    </row>
    <row r="293" spans="1:29" ht="12.75" customHeight="1" x14ac:dyDescent="0.25">
      <c r="A293" s="82"/>
      <c r="B293" s="82"/>
      <c r="C293" s="82" t="s">
        <v>41</v>
      </c>
      <c r="D293" s="82" t="s">
        <v>40</v>
      </c>
      <c r="E293" s="82"/>
      <c r="F293" s="82"/>
      <c r="G293" s="82"/>
      <c r="H293" s="88">
        <f>SUM(H294:H295)</f>
        <v>3344.08932</v>
      </c>
      <c r="J293" s="88"/>
      <c r="K293" s="88">
        <f>SUM(K294:K295)</f>
        <v>0</v>
      </c>
      <c r="L293" s="88"/>
      <c r="M293" s="88">
        <f>SUM(M294:M295)</f>
        <v>0</v>
      </c>
      <c r="N293" s="88"/>
      <c r="O293" s="88">
        <f>SUM(O294:O295)</f>
        <v>3344.08932</v>
      </c>
      <c r="Q293" s="88"/>
      <c r="R293" s="88">
        <f>SUM(R294:R295)</f>
        <v>3344.08932</v>
      </c>
      <c r="S293" s="88"/>
      <c r="T293" s="88">
        <f>SUM(T294:T295)</f>
        <v>0</v>
      </c>
      <c r="U293" s="88"/>
      <c r="V293" s="88">
        <f>SUM(V294:V295)</f>
        <v>0</v>
      </c>
      <c r="X293" s="88"/>
      <c r="Y293" s="88">
        <f>SUM(Y294:Y295)</f>
        <v>0</v>
      </c>
      <c r="Z293" s="88"/>
      <c r="AA293" s="88">
        <f>SUM(AA294:AA295)</f>
        <v>3344.08932</v>
      </c>
      <c r="AB293" s="88"/>
      <c r="AC293" s="88">
        <f>SUM(AC294:AC295)</f>
        <v>0</v>
      </c>
    </row>
    <row r="294" spans="1:29" ht="12.75" customHeight="1" x14ac:dyDescent="0.25">
      <c r="A294" s="84">
        <v>1</v>
      </c>
      <c r="B294" s="84" t="s">
        <v>59</v>
      </c>
      <c r="C294" s="84" t="s">
        <v>43</v>
      </c>
      <c r="D294" s="84" t="s">
        <v>402</v>
      </c>
      <c r="E294" s="84" t="s">
        <v>61</v>
      </c>
      <c r="F294" s="85">
        <v>15.318</v>
      </c>
      <c r="G294" s="86">
        <v>168.74</v>
      </c>
      <c r="H294" s="87">
        <f>G294*F294</f>
        <v>2584.7593200000001</v>
      </c>
      <c r="J294" s="85"/>
      <c r="K294" s="86">
        <f>J294*G294</f>
        <v>0</v>
      </c>
      <c r="L294" s="85">
        <v>0</v>
      </c>
      <c r="M294" s="86">
        <f>L294*G294</f>
        <v>0</v>
      </c>
      <c r="N294" s="85">
        <f>F294-J294</f>
        <v>15.318</v>
      </c>
      <c r="O294" s="86">
        <f>N294*G294</f>
        <v>2584.7593200000001</v>
      </c>
      <c r="Q294" s="85">
        <v>15.318</v>
      </c>
      <c r="R294" s="86">
        <f>Q294*G294</f>
        <v>2584.7593200000001</v>
      </c>
      <c r="S294" s="85">
        <f>J294+L294</f>
        <v>0</v>
      </c>
      <c r="T294" s="86">
        <f>S294*G294</f>
        <v>0</v>
      </c>
      <c r="U294" s="85">
        <f>F294-(Q294+S294)</f>
        <v>0</v>
      </c>
      <c r="V294" s="86">
        <f>U294*G294</f>
        <v>0</v>
      </c>
      <c r="X294" s="85"/>
      <c r="Y294" s="86">
        <f>X294*G294</f>
        <v>0</v>
      </c>
      <c r="Z294" s="85">
        <f>Q294+S294</f>
        <v>15.318</v>
      </c>
      <c r="AA294" s="86">
        <f>Z294*G294</f>
        <v>2584.7593200000001</v>
      </c>
      <c r="AB294" s="85">
        <f>F294-(X294+Z294)</f>
        <v>0</v>
      </c>
      <c r="AC294" s="86">
        <f>AB294*G294</f>
        <v>0</v>
      </c>
    </row>
    <row r="295" spans="1:29" ht="12.75" customHeight="1" x14ac:dyDescent="0.25">
      <c r="A295" s="84">
        <v>2</v>
      </c>
      <c r="B295" s="84" t="s">
        <v>574</v>
      </c>
      <c r="C295" s="84" t="s">
        <v>43</v>
      </c>
      <c r="D295" s="84" t="s">
        <v>575</v>
      </c>
      <c r="E295" s="84" t="s">
        <v>50</v>
      </c>
      <c r="F295" s="85">
        <v>0.18</v>
      </c>
      <c r="G295" s="86">
        <v>4218.5</v>
      </c>
      <c r="H295" s="87">
        <f>G295*F295</f>
        <v>759.32999999999993</v>
      </c>
      <c r="J295" s="85"/>
      <c r="K295" s="86">
        <f>J295*G295</f>
        <v>0</v>
      </c>
      <c r="L295" s="85">
        <v>0</v>
      </c>
      <c r="M295" s="86">
        <f>L295*G295</f>
        <v>0</v>
      </c>
      <c r="N295" s="85">
        <f>F295-J295</f>
        <v>0.18</v>
      </c>
      <c r="O295" s="86">
        <f>N295*G295</f>
        <v>759.32999999999993</v>
      </c>
      <c r="Q295" s="85">
        <v>0.18</v>
      </c>
      <c r="R295" s="86">
        <f>Q295*G295</f>
        <v>759.32999999999993</v>
      </c>
      <c r="S295" s="85">
        <f>J295+L295</f>
        <v>0</v>
      </c>
      <c r="T295" s="86">
        <f>S295*G295</f>
        <v>0</v>
      </c>
      <c r="U295" s="85">
        <f>F295-(Q295+S295)</f>
        <v>0</v>
      </c>
      <c r="V295" s="86">
        <f>U295*G295</f>
        <v>0</v>
      </c>
      <c r="X295" s="85"/>
      <c r="Y295" s="86">
        <f>X295*G295</f>
        <v>0</v>
      </c>
      <c r="Z295" s="85">
        <f>Q295+S295</f>
        <v>0.18</v>
      </c>
      <c r="AA295" s="86">
        <f>Z295*G295</f>
        <v>759.32999999999993</v>
      </c>
      <c r="AB295" s="85">
        <f>F295-(X295+Z295)</f>
        <v>0</v>
      </c>
      <c r="AC295" s="86">
        <f>AB295*G295</f>
        <v>0</v>
      </c>
    </row>
    <row r="296" spans="1:29" ht="12.75" customHeight="1" x14ac:dyDescent="0.25">
      <c r="A296" s="82"/>
      <c r="B296" s="82"/>
      <c r="C296" s="82" t="s">
        <v>23</v>
      </c>
      <c r="D296" s="82" t="s">
        <v>69</v>
      </c>
      <c r="E296" s="82"/>
      <c r="F296" s="82"/>
      <c r="G296" s="82"/>
      <c r="H296" s="88">
        <f>SUM(H297:H300)</f>
        <v>24937.308396</v>
      </c>
      <c r="J296" s="88"/>
      <c r="K296" s="88">
        <f>SUM(K297:K300)</f>
        <v>0</v>
      </c>
      <c r="L296" s="88"/>
      <c r="M296" s="88">
        <f>SUM(M297:M300)</f>
        <v>0</v>
      </c>
      <c r="N296" s="88"/>
      <c r="O296" s="88">
        <f>SUM(O297:O300)</f>
        <v>24937.308396</v>
      </c>
      <c r="Q296" s="88"/>
      <c r="R296" s="88">
        <f>SUM(R297:R300)</f>
        <v>24937.308396</v>
      </c>
      <c r="S296" s="88"/>
      <c r="T296" s="88">
        <f>SUM(T297:T300)</f>
        <v>0</v>
      </c>
      <c r="U296" s="88"/>
      <c r="V296" s="88">
        <f>SUM(V297:V300)</f>
        <v>0</v>
      </c>
      <c r="X296" s="88"/>
      <c r="Y296" s="88">
        <f>SUM(Y297:Y300)</f>
        <v>0</v>
      </c>
      <c r="Z296" s="88"/>
      <c r="AA296" s="88">
        <f>SUM(AA297:AA300)</f>
        <v>24937.308396</v>
      </c>
      <c r="AB296" s="88"/>
      <c r="AC296" s="88">
        <f>SUM(AC297:AC300)</f>
        <v>0</v>
      </c>
    </row>
    <row r="297" spans="1:29" ht="12.75" customHeight="1" x14ac:dyDescent="0.25">
      <c r="A297" s="84">
        <v>3</v>
      </c>
      <c r="B297" s="84" t="s">
        <v>406</v>
      </c>
      <c r="C297" s="84" t="s">
        <v>43</v>
      </c>
      <c r="D297" s="84" t="s">
        <v>407</v>
      </c>
      <c r="E297" s="84" t="s">
        <v>61</v>
      </c>
      <c r="F297" s="85">
        <v>66.599999999999994</v>
      </c>
      <c r="G297" s="86">
        <v>210.0813</v>
      </c>
      <c r="H297" s="87">
        <f>G297*F297</f>
        <v>13991.414579999999</v>
      </c>
      <c r="J297" s="85"/>
      <c r="K297" s="86">
        <f>J297*G297</f>
        <v>0</v>
      </c>
      <c r="L297" s="85">
        <v>0</v>
      </c>
      <c r="M297" s="86">
        <f>L297*G297</f>
        <v>0</v>
      </c>
      <c r="N297" s="85">
        <f>F297-J297</f>
        <v>66.599999999999994</v>
      </c>
      <c r="O297" s="86">
        <f>N297*G297</f>
        <v>13991.414579999999</v>
      </c>
      <c r="Q297" s="85">
        <v>66.599999999999994</v>
      </c>
      <c r="R297" s="86">
        <f>Q297*G297</f>
        <v>13991.414579999999</v>
      </c>
      <c r="S297" s="85">
        <f>J297+L297</f>
        <v>0</v>
      </c>
      <c r="T297" s="86">
        <f>S297*G297</f>
        <v>0</v>
      </c>
      <c r="U297" s="85">
        <f>F297-(Q297+S297)</f>
        <v>0</v>
      </c>
      <c r="V297" s="86">
        <f>U297*G297</f>
        <v>0</v>
      </c>
      <c r="X297" s="85"/>
      <c r="Y297" s="86">
        <f>X297*G297</f>
        <v>0</v>
      </c>
      <c r="Z297" s="85">
        <f>Q297+S297</f>
        <v>66.599999999999994</v>
      </c>
      <c r="AA297" s="86">
        <f>Z297*G297</f>
        <v>13991.414579999999</v>
      </c>
      <c r="AB297" s="85">
        <f>F297-(X297+Z297)</f>
        <v>0</v>
      </c>
      <c r="AC297" s="86">
        <f>AB297*G297</f>
        <v>0</v>
      </c>
    </row>
    <row r="298" spans="1:29" ht="12.75" customHeight="1" x14ac:dyDescent="0.25">
      <c r="A298" s="84">
        <v>4</v>
      </c>
      <c r="B298" s="84" t="s">
        <v>105</v>
      </c>
      <c r="C298" s="84" t="s">
        <v>43</v>
      </c>
      <c r="D298" s="84" t="s">
        <v>106</v>
      </c>
      <c r="E298" s="84" t="s">
        <v>61</v>
      </c>
      <c r="F298" s="85">
        <v>15.318</v>
      </c>
      <c r="G298" s="86">
        <v>13.499200000000002</v>
      </c>
      <c r="H298" s="87">
        <f>G298*F298</f>
        <v>206.78074560000002</v>
      </c>
      <c r="J298" s="85"/>
      <c r="K298" s="86">
        <f>J298*G298</f>
        <v>0</v>
      </c>
      <c r="L298" s="85">
        <v>0</v>
      </c>
      <c r="M298" s="86">
        <f>L298*G298</f>
        <v>0</v>
      </c>
      <c r="N298" s="85">
        <f>F298-J298</f>
        <v>15.318</v>
      </c>
      <c r="O298" s="86">
        <f>N298*G298</f>
        <v>206.78074560000002</v>
      </c>
      <c r="Q298" s="85">
        <v>15.318</v>
      </c>
      <c r="R298" s="86">
        <f t="shared" ref="R298:R300" si="268">Q298*G298</f>
        <v>206.78074560000002</v>
      </c>
      <c r="S298" s="85">
        <f t="shared" ref="S298:S300" si="269">J298+L298</f>
        <v>0</v>
      </c>
      <c r="T298" s="86">
        <f t="shared" ref="T298:T300" si="270">S298*G298</f>
        <v>0</v>
      </c>
      <c r="U298" s="85">
        <f t="shared" ref="U298:U300" si="271">F298-(Q298+S298)</f>
        <v>0</v>
      </c>
      <c r="V298" s="86">
        <f t="shared" ref="V298:V300" si="272">U298*G298</f>
        <v>0</v>
      </c>
      <c r="X298" s="85"/>
      <c r="Y298" s="86">
        <f t="shared" ref="Y298:Y300" si="273">X298*G298</f>
        <v>0</v>
      </c>
      <c r="Z298" s="85">
        <f t="shared" ref="Z298:Z300" si="274">Q298+S298</f>
        <v>15.318</v>
      </c>
      <c r="AA298" s="86">
        <f t="shared" ref="AA298:AA300" si="275">Z298*G298</f>
        <v>206.78074560000002</v>
      </c>
      <c r="AB298" s="85">
        <f t="shared" ref="AB298:AB300" si="276">F298-(X298+Z298)</f>
        <v>0</v>
      </c>
      <c r="AC298" s="86">
        <f t="shared" ref="AC298:AC300" si="277">AB298*G298</f>
        <v>0</v>
      </c>
    </row>
    <row r="299" spans="1:29" ht="12.75" customHeight="1" x14ac:dyDescent="0.25">
      <c r="A299" s="84">
        <v>5</v>
      </c>
      <c r="B299" s="84" t="s">
        <v>408</v>
      </c>
      <c r="C299" s="84" t="s">
        <v>43</v>
      </c>
      <c r="D299" s="84" t="s">
        <v>409</v>
      </c>
      <c r="E299" s="84" t="s">
        <v>61</v>
      </c>
      <c r="F299" s="85">
        <v>51.281999999999996</v>
      </c>
      <c r="G299" s="86">
        <v>89.432199999999995</v>
      </c>
      <c r="H299" s="87">
        <f>G299*F299</f>
        <v>4586.2620803999998</v>
      </c>
      <c r="J299" s="85"/>
      <c r="K299" s="86">
        <f>J299*G299</f>
        <v>0</v>
      </c>
      <c r="L299" s="85">
        <v>0</v>
      </c>
      <c r="M299" s="86">
        <f>L299*G299</f>
        <v>0</v>
      </c>
      <c r="N299" s="85">
        <f>F299-J299</f>
        <v>51.281999999999996</v>
      </c>
      <c r="O299" s="86">
        <f>N299*G299</f>
        <v>4586.2620803999998</v>
      </c>
      <c r="Q299" s="85">
        <v>51.281999999999996</v>
      </c>
      <c r="R299" s="86">
        <f t="shared" si="268"/>
        <v>4586.2620803999998</v>
      </c>
      <c r="S299" s="85">
        <f t="shared" si="269"/>
        <v>0</v>
      </c>
      <c r="T299" s="86">
        <f t="shared" si="270"/>
        <v>0</v>
      </c>
      <c r="U299" s="85">
        <f t="shared" si="271"/>
        <v>0</v>
      </c>
      <c r="V299" s="86">
        <f t="shared" si="272"/>
        <v>0</v>
      </c>
      <c r="X299" s="85"/>
      <c r="Y299" s="86">
        <f t="shared" si="273"/>
        <v>0</v>
      </c>
      <c r="Z299" s="85">
        <f t="shared" si="274"/>
        <v>51.281999999999996</v>
      </c>
      <c r="AA299" s="86">
        <f t="shared" si="275"/>
        <v>4586.2620803999998</v>
      </c>
      <c r="AB299" s="85">
        <f t="shared" si="276"/>
        <v>0</v>
      </c>
      <c r="AC299" s="86">
        <f t="shared" si="277"/>
        <v>0</v>
      </c>
    </row>
    <row r="300" spans="1:29" ht="12.75" customHeight="1" x14ac:dyDescent="0.25">
      <c r="A300" s="84">
        <v>6</v>
      </c>
      <c r="B300" s="84" t="s">
        <v>410</v>
      </c>
      <c r="C300" s="84" t="s">
        <v>43</v>
      </c>
      <c r="D300" s="84" t="s">
        <v>411</v>
      </c>
      <c r="E300" s="84" t="s">
        <v>61</v>
      </c>
      <c r="F300" s="85">
        <v>9.99</v>
      </c>
      <c r="G300" s="86">
        <v>615.90100000000007</v>
      </c>
      <c r="H300" s="87">
        <f>G300*F300</f>
        <v>6152.8509900000008</v>
      </c>
      <c r="J300" s="85"/>
      <c r="K300" s="86">
        <f>J300*G300</f>
        <v>0</v>
      </c>
      <c r="L300" s="85">
        <v>0</v>
      </c>
      <c r="M300" s="86">
        <f>L300*G300</f>
        <v>0</v>
      </c>
      <c r="N300" s="85">
        <f>F300-J300</f>
        <v>9.99</v>
      </c>
      <c r="O300" s="86">
        <f>N300*G300</f>
        <v>6152.8509900000008</v>
      </c>
      <c r="Q300" s="85">
        <v>9.99</v>
      </c>
      <c r="R300" s="86">
        <f t="shared" si="268"/>
        <v>6152.8509900000008</v>
      </c>
      <c r="S300" s="85">
        <f t="shared" si="269"/>
        <v>0</v>
      </c>
      <c r="T300" s="86">
        <f t="shared" si="270"/>
        <v>0</v>
      </c>
      <c r="U300" s="85">
        <f t="shared" si="271"/>
        <v>0</v>
      </c>
      <c r="V300" s="86">
        <f t="shared" si="272"/>
        <v>0</v>
      </c>
      <c r="X300" s="85"/>
      <c r="Y300" s="86">
        <f t="shared" si="273"/>
        <v>0</v>
      </c>
      <c r="Z300" s="85">
        <f t="shared" si="274"/>
        <v>9.99</v>
      </c>
      <c r="AA300" s="86">
        <f t="shared" si="275"/>
        <v>6152.8509900000008</v>
      </c>
      <c r="AB300" s="85">
        <f t="shared" si="276"/>
        <v>0</v>
      </c>
      <c r="AC300" s="86">
        <f t="shared" si="277"/>
        <v>0</v>
      </c>
    </row>
    <row r="301" spans="1:29" ht="12.75" customHeight="1" x14ac:dyDescent="0.25">
      <c r="A301" s="82"/>
      <c r="B301" s="82"/>
      <c r="C301" s="82" t="s">
        <v>35</v>
      </c>
      <c r="D301" s="82" t="s">
        <v>412</v>
      </c>
      <c r="E301" s="82"/>
      <c r="F301" s="82"/>
      <c r="G301" s="82"/>
      <c r="H301" s="88">
        <f>SUM(H302)</f>
        <v>3281.5205280000005</v>
      </c>
      <c r="J301" s="88"/>
      <c r="K301" s="88">
        <f>SUM(K302)</f>
        <v>0</v>
      </c>
      <c r="L301" s="88"/>
      <c r="M301" s="88">
        <f>SUM(M302)</f>
        <v>0</v>
      </c>
      <c r="N301" s="88"/>
      <c r="O301" s="88">
        <f>SUM(O302)</f>
        <v>3281.5205280000005</v>
      </c>
      <c r="Q301" s="88"/>
      <c r="R301" s="88">
        <f>SUM(R302)</f>
        <v>3281.5205280000005</v>
      </c>
      <c r="S301" s="88"/>
      <c r="T301" s="88">
        <f>SUM(T302)</f>
        <v>0</v>
      </c>
      <c r="U301" s="88"/>
      <c r="V301" s="88">
        <f>SUM(V302)</f>
        <v>0</v>
      </c>
      <c r="X301" s="88"/>
      <c r="Y301" s="88">
        <f>SUM(Y302)</f>
        <v>0</v>
      </c>
      <c r="Z301" s="88"/>
      <c r="AA301" s="88">
        <f>SUM(AA302)</f>
        <v>3281.5205280000005</v>
      </c>
      <c r="AB301" s="88"/>
      <c r="AC301" s="88">
        <f>SUM(AC302)</f>
        <v>0</v>
      </c>
    </row>
    <row r="302" spans="1:29" ht="12.75" customHeight="1" x14ac:dyDescent="0.25">
      <c r="A302" s="84">
        <v>7</v>
      </c>
      <c r="B302" s="84" t="s">
        <v>415</v>
      </c>
      <c r="C302" s="84" t="s">
        <v>43</v>
      </c>
      <c r="D302" s="84" t="s">
        <v>416</v>
      </c>
      <c r="E302" s="84" t="s">
        <v>61</v>
      </c>
      <c r="F302" s="85">
        <v>5.3280000000000003</v>
      </c>
      <c r="G302" s="86">
        <v>615.90100000000007</v>
      </c>
      <c r="H302" s="87">
        <f>G302*F302</f>
        <v>3281.5205280000005</v>
      </c>
      <c r="J302" s="85"/>
      <c r="K302" s="86">
        <f>J302*G302</f>
        <v>0</v>
      </c>
      <c r="L302" s="85">
        <v>0</v>
      </c>
      <c r="M302" s="86">
        <f>L302*G302</f>
        <v>0</v>
      </c>
      <c r="N302" s="85">
        <f>F302-J302</f>
        <v>5.3280000000000003</v>
      </c>
      <c r="O302" s="86">
        <f>N302*G302</f>
        <v>3281.5205280000005</v>
      </c>
      <c r="Q302" s="85">
        <v>5.3280000000000003</v>
      </c>
      <c r="R302" s="86">
        <f>Q302*G302</f>
        <v>3281.5205280000005</v>
      </c>
      <c r="S302" s="85">
        <f>J302+L302</f>
        <v>0</v>
      </c>
      <c r="T302" s="86">
        <f>S302*G302</f>
        <v>0</v>
      </c>
      <c r="U302" s="85">
        <f>F302-(Q302+S302)</f>
        <v>0</v>
      </c>
      <c r="V302" s="86">
        <f>U302*G302</f>
        <v>0</v>
      </c>
      <c r="X302" s="85"/>
      <c r="Y302" s="86">
        <f>X302*G302</f>
        <v>0</v>
      </c>
      <c r="Z302" s="85">
        <f>Q302+S302</f>
        <v>5.3280000000000003</v>
      </c>
      <c r="AA302" s="86">
        <f>Z302*G302</f>
        <v>3281.5205280000005</v>
      </c>
      <c r="AB302" s="85">
        <f>F302-(X302+Z302)</f>
        <v>0</v>
      </c>
      <c r="AC302" s="86">
        <f>AB302*G302</f>
        <v>0</v>
      </c>
    </row>
    <row r="303" spans="1:29" ht="12.75" customHeight="1" x14ac:dyDescent="0.25">
      <c r="A303" s="82"/>
      <c r="B303" s="82"/>
      <c r="C303" s="82" t="s">
        <v>38</v>
      </c>
      <c r="D303" s="82" t="s">
        <v>481</v>
      </c>
      <c r="E303" s="82"/>
      <c r="F303" s="82"/>
      <c r="G303" s="82"/>
      <c r="H303" s="88">
        <f>SUM(H304:H312)</f>
        <v>151867.55915759999</v>
      </c>
      <c r="J303" s="88"/>
      <c r="K303" s="88">
        <f>SUM(K304:K312)</f>
        <v>0</v>
      </c>
      <c r="L303" s="88"/>
      <c r="M303" s="88">
        <f>SUM(M304:M312)</f>
        <v>0</v>
      </c>
      <c r="N303" s="88"/>
      <c r="O303" s="88">
        <f>SUM(O304:O312)</f>
        <v>151867.55915759999</v>
      </c>
      <c r="Q303" s="88"/>
      <c r="R303" s="88">
        <f>SUM(R304:R312)</f>
        <v>151867.55915759999</v>
      </c>
      <c r="S303" s="88"/>
      <c r="T303" s="88">
        <f>SUM(T304:T312)</f>
        <v>0</v>
      </c>
      <c r="U303" s="88"/>
      <c r="V303" s="88">
        <f>SUM(V304:V312)</f>
        <v>0</v>
      </c>
      <c r="X303" s="88"/>
      <c r="Y303" s="88">
        <f>SUM(Y304:Y312)</f>
        <v>0</v>
      </c>
      <c r="Z303" s="88"/>
      <c r="AA303" s="88">
        <f>SUM(AA304:AA312)</f>
        <v>151867.55915759999</v>
      </c>
      <c r="AB303" s="88"/>
      <c r="AC303" s="88">
        <f>SUM(AC304:AC312)</f>
        <v>0</v>
      </c>
    </row>
    <row r="304" spans="1:29" ht="12.75" customHeight="1" x14ac:dyDescent="0.25">
      <c r="A304" s="84">
        <v>8</v>
      </c>
      <c r="B304" s="84" t="s">
        <v>589</v>
      </c>
      <c r="C304" s="84" t="s">
        <v>43</v>
      </c>
      <c r="D304" s="84" t="s">
        <v>590</v>
      </c>
      <c r="E304" s="84" t="s">
        <v>85</v>
      </c>
      <c r="F304" s="85">
        <v>133.22399999999999</v>
      </c>
      <c r="G304" s="86">
        <v>116.43060000000001</v>
      </c>
      <c r="H304" s="87">
        <f t="shared" ref="H304:H312" si="278">G304*F304</f>
        <v>15511.3502544</v>
      </c>
      <c r="J304" s="85"/>
      <c r="K304" s="86">
        <f>J304*G304</f>
        <v>0</v>
      </c>
      <c r="L304" s="85">
        <v>0</v>
      </c>
      <c r="M304" s="86">
        <f>L304*G304</f>
        <v>0</v>
      </c>
      <c r="N304" s="85">
        <f>F304-J304</f>
        <v>133.22399999999999</v>
      </c>
      <c r="O304" s="86">
        <f>N304*G304</f>
        <v>15511.3502544</v>
      </c>
      <c r="Q304" s="85">
        <v>133.22399999999999</v>
      </c>
      <c r="R304" s="86">
        <f>Q304*G304</f>
        <v>15511.3502544</v>
      </c>
      <c r="S304" s="85">
        <f>J304+L304</f>
        <v>0</v>
      </c>
      <c r="T304" s="86">
        <f>S304*G304</f>
        <v>0</v>
      </c>
      <c r="U304" s="85">
        <f>F304-(Q304+S304)</f>
        <v>0</v>
      </c>
      <c r="V304" s="86">
        <f>U304*G304</f>
        <v>0</v>
      </c>
      <c r="X304" s="85"/>
      <c r="Y304" s="86">
        <f>X304*G304</f>
        <v>0</v>
      </c>
      <c r="Z304" s="85">
        <f>Q304+S304</f>
        <v>133.22399999999999</v>
      </c>
      <c r="AA304" s="86">
        <f>Z304*G304</f>
        <v>15511.3502544</v>
      </c>
      <c r="AB304" s="85">
        <f>F304-(X304+Z304)</f>
        <v>0</v>
      </c>
      <c r="AC304" s="86">
        <f>AB304*G304</f>
        <v>0</v>
      </c>
    </row>
    <row r="305" spans="1:29" ht="12.75" customHeight="1" x14ac:dyDescent="0.25">
      <c r="A305" s="84">
        <v>9</v>
      </c>
      <c r="B305" s="84" t="s">
        <v>591</v>
      </c>
      <c r="C305" s="84" t="s">
        <v>43</v>
      </c>
      <c r="D305" s="84" t="s">
        <v>592</v>
      </c>
      <c r="E305" s="84" t="s">
        <v>85</v>
      </c>
      <c r="F305" s="85">
        <v>133.22399999999999</v>
      </c>
      <c r="G305" s="86">
        <v>70.027100000000004</v>
      </c>
      <c r="H305" s="87">
        <f t="shared" si="278"/>
        <v>9329.2903704</v>
      </c>
      <c r="J305" s="85"/>
      <c r="K305" s="86">
        <f>J305*G305</f>
        <v>0</v>
      </c>
      <c r="L305" s="85">
        <v>0</v>
      </c>
      <c r="M305" s="86">
        <f>L305*G305</f>
        <v>0</v>
      </c>
      <c r="N305" s="85">
        <f>F305-J305</f>
        <v>133.22399999999999</v>
      </c>
      <c r="O305" s="86">
        <f>N305*G305</f>
        <v>9329.2903704</v>
      </c>
      <c r="Q305" s="85">
        <v>133.22399999999999</v>
      </c>
      <c r="R305" s="86">
        <f t="shared" ref="R305:R312" si="279">Q305*G305</f>
        <v>9329.2903704</v>
      </c>
      <c r="S305" s="85">
        <f t="shared" ref="S305:S312" si="280">J305+L305</f>
        <v>0</v>
      </c>
      <c r="T305" s="86">
        <f t="shared" ref="T305:T312" si="281">S305*G305</f>
        <v>0</v>
      </c>
      <c r="U305" s="85">
        <f t="shared" ref="U305:U312" si="282">F305-(Q305+S305)</f>
        <v>0</v>
      </c>
      <c r="V305" s="86">
        <f t="shared" ref="V305:V312" si="283">U305*G305</f>
        <v>0</v>
      </c>
      <c r="X305" s="85"/>
      <c r="Y305" s="86">
        <f t="shared" ref="Y305:Y312" si="284">X305*G305</f>
        <v>0</v>
      </c>
      <c r="Z305" s="85">
        <f t="shared" ref="Z305:Z312" si="285">Q305+S305</f>
        <v>133.22399999999999</v>
      </c>
      <c r="AA305" s="86">
        <f t="shared" ref="AA305:AA312" si="286">Z305*G305</f>
        <v>9329.2903704</v>
      </c>
      <c r="AB305" s="85">
        <f t="shared" ref="AB305:AB312" si="287">F305-(X305+Z305)</f>
        <v>0</v>
      </c>
      <c r="AC305" s="86">
        <f t="shared" ref="AC305:AC312" si="288">AB305*G305</f>
        <v>0</v>
      </c>
    </row>
    <row r="306" spans="1:29" ht="12.75" customHeight="1" x14ac:dyDescent="0.25">
      <c r="A306" s="84">
        <v>10</v>
      </c>
      <c r="B306" s="84" t="s">
        <v>593</v>
      </c>
      <c r="C306" s="84" t="s">
        <v>43</v>
      </c>
      <c r="D306" s="84" t="s">
        <v>594</v>
      </c>
      <c r="E306" s="84" t="s">
        <v>85</v>
      </c>
      <c r="F306" s="85">
        <v>29.7</v>
      </c>
      <c r="G306" s="86">
        <v>87.744800000000012</v>
      </c>
      <c r="H306" s="87">
        <f t="shared" si="278"/>
        <v>2606.0205600000004</v>
      </c>
      <c r="J306" s="85"/>
      <c r="K306" s="86">
        <f t="shared" ref="K306:K312" si="289">J306*G306</f>
        <v>0</v>
      </c>
      <c r="L306" s="85">
        <v>0</v>
      </c>
      <c r="M306" s="86">
        <f t="shared" ref="M306:M312" si="290">L306*G306</f>
        <v>0</v>
      </c>
      <c r="N306" s="85">
        <f t="shared" ref="N306:N312" si="291">F306-J306</f>
        <v>29.7</v>
      </c>
      <c r="O306" s="86">
        <f t="shared" ref="O306:O312" si="292">N306*G306</f>
        <v>2606.0205600000004</v>
      </c>
      <c r="Q306" s="85">
        <v>29.7</v>
      </c>
      <c r="R306" s="86">
        <f t="shared" si="279"/>
        <v>2606.0205600000004</v>
      </c>
      <c r="S306" s="85">
        <f t="shared" si="280"/>
        <v>0</v>
      </c>
      <c r="T306" s="86">
        <f t="shared" si="281"/>
        <v>0</v>
      </c>
      <c r="U306" s="85">
        <f t="shared" si="282"/>
        <v>0</v>
      </c>
      <c r="V306" s="86">
        <f t="shared" si="283"/>
        <v>0</v>
      </c>
      <c r="X306" s="85"/>
      <c r="Y306" s="86">
        <f t="shared" si="284"/>
        <v>0</v>
      </c>
      <c r="Z306" s="85">
        <f t="shared" si="285"/>
        <v>29.7</v>
      </c>
      <c r="AA306" s="86">
        <f t="shared" si="286"/>
        <v>2606.0205600000004</v>
      </c>
      <c r="AB306" s="85">
        <f t="shared" si="287"/>
        <v>0</v>
      </c>
      <c r="AC306" s="86">
        <f t="shared" si="288"/>
        <v>0</v>
      </c>
    </row>
    <row r="307" spans="1:29" ht="12.75" customHeight="1" x14ac:dyDescent="0.25">
      <c r="A307" s="84">
        <v>11</v>
      </c>
      <c r="B307" s="84" t="s">
        <v>595</v>
      </c>
      <c r="C307" s="84" t="s">
        <v>43</v>
      </c>
      <c r="D307" s="84" t="s">
        <v>596</v>
      </c>
      <c r="E307" s="84" t="s">
        <v>85</v>
      </c>
      <c r="F307" s="85">
        <v>133.22399999999999</v>
      </c>
      <c r="G307" s="86">
        <v>210.0813</v>
      </c>
      <c r="H307" s="87">
        <f t="shared" si="278"/>
        <v>27987.871111199998</v>
      </c>
      <c r="J307" s="85"/>
      <c r="K307" s="86">
        <f t="shared" si="289"/>
        <v>0</v>
      </c>
      <c r="L307" s="85">
        <v>0</v>
      </c>
      <c r="M307" s="86">
        <f t="shared" si="290"/>
        <v>0</v>
      </c>
      <c r="N307" s="85">
        <f t="shared" si="291"/>
        <v>133.22399999999999</v>
      </c>
      <c r="O307" s="86">
        <f t="shared" si="292"/>
        <v>27987.871111199998</v>
      </c>
      <c r="Q307" s="85">
        <v>133.22399999999999</v>
      </c>
      <c r="R307" s="86">
        <f t="shared" si="279"/>
        <v>27987.871111199998</v>
      </c>
      <c r="S307" s="85">
        <f t="shared" si="280"/>
        <v>0</v>
      </c>
      <c r="T307" s="86">
        <f t="shared" si="281"/>
        <v>0</v>
      </c>
      <c r="U307" s="85">
        <f t="shared" si="282"/>
        <v>0</v>
      </c>
      <c r="V307" s="86">
        <f t="shared" si="283"/>
        <v>0</v>
      </c>
      <c r="X307" s="85"/>
      <c r="Y307" s="86">
        <f t="shared" si="284"/>
        <v>0</v>
      </c>
      <c r="Z307" s="85">
        <f t="shared" si="285"/>
        <v>133.22399999999999</v>
      </c>
      <c r="AA307" s="86">
        <f t="shared" si="286"/>
        <v>27987.871111199998</v>
      </c>
      <c r="AB307" s="85">
        <f t="shared" si="287"/>
        <v>0</v>
      </c>
      <c r="AC307" s="86">
        <f t="shared" si="288"/>
        <v>0</v>
      </c>
    </row>
    <row r="308" spans="1:29" ht="12.75" customHeight="1" x14ac:dyDescent="0.25">
      <c r="A308" s="84">
        <v>12</v>
      </c>
      <c r="B308" s="84" t="s">
        <v>597</v>
      </c>
      <c r="C308" s="84" t="s">
        <v>43</v>
      </c>
      <c r="D308" s="84" t="s">
        <v>598</v>
      </c>
      <c r="E308" s="84" t="s">
        <v>50</v>
      </c>
      <c r="F308" s="85">
        <v>5.7</v>
      </c>
      <c r="G308" s="86">
        <v>246.3604</v>
      </c>
      <c r="H308" s="87">
        <f t="shared" si="278"/>
        <v>1404.2542800000001</v>
      </c>
      <c r="J308" s="85"/>
      <c r="K308" s="86">
        <f t="shared" si="289"/>
        <v>0</v>
      </c>
      <c r="L308" s="85">
        <v>0</v>
      </c>
      <c r="M308" s="86">
        <f t="shared" si="290"/>
        <v>0</v>
      </c>
      <c r="N308" s="85">
        <f t="shared" si="291"/>
        <v>5.7</v>
      </c>
      <c r="O308" s="86">
        <f t="shared" si="292"/>
        <v>1404.2542800000001</v>
      </c>
      <c r="Q308" s="85">
        <v>5.7</v>
      </c>
      <c r="R308" s="86">
        <f t="shared" si="279"/>
        <v>1404.2542800000001</v>
      </c>
      <c r="S308" s="85">
        <f t="shared" si="280"/>
        <v>0</v>
      </c>
      <c r="T308" s="86">
        <f t="shared" si="281"/>
        <v>0</v>
      </c>
      <c r="U308" s="85">
        <f t="shared" si="282"/>
        <v>0</v>
      </c>
      <c r="V308" s="86">
        <f t="shared" si="283"/>
        <v>0</v>
      </c>
      <c r="X308" s="85"/>
      <c r="Y308" s="86">
        <f t="shared" si="284"/>
        <v>0</v>
      </c>
      <c r="Z308" s="85">
        <f t="shared" si="285"/>
        <v>5.7</v>
      </c>
      <c r="AA308" s="86">
        <f t="shared" si="286"/>
        <v>1404.2542800000001</v>
      </c>
      <c r="AB308" s="85">
        <f t="shared" si="287"/>
        <v>0</v>
      </c>
      <c r="AC308" s="86">
        <f t="shared" si="288"/>
        <v>0</v>
      </c>
    </row>
    <row r="309" spans="1:29" ht="12.75" customHeight="1" x14ac:dyDescent="0.25">
      <c r="A309" s="84">
        <v>13</v>
      </c>
      <c r="B309" s="84" t="s">
        <v>599</v>
      </c>
      <c r="C309" s="84" t="s">
        <v>43</v>
      </c>
      <c r="D309" s="84" t="s">
        <v>600</v>
      </c>
      <c r="E309" s="84" t="s">
        <v>85</v>
      </c>
      <c r="F309" s="85">
        <v>133.22399999999999</v>
      </c>
      <c r="G309" s="86">
        <v>48.090900000000005</v>
      </c>
      <c r="H309" s="87">
        <f t="shared" si="278"/>
        <v>6406.8620615999998</v>
      </c>
      <c r="J309" s="85"/>
      <c r="K309" s="86">
        <f t="shared" si="289"/>
        <v>0</v>
      </c>
      <c r="L309" s="85">
        <v>0</v>
      </c>
      <c r="M309" s="86">
        <f t="shared" si="290"/>
        <v>0</v>
      </c>
      <c r="N309" s="85">
        <f t="shared" si="291"/>
        <v>133.22399999999999</v>
      </c>
      <c r="O309" s="86">
        <f t="shared" si="292"/>
        <v>6406.8620615999998</v>
      </c>
      <c r="Q309" s="85">
        <v>133.22399999999999</v>
      </c>
      <c r="R309" s="86">
        <f t="shared" si="279"/>
        <v>6406.8620615999998</v>
      </c>
      <c r="S309" s="85">
        <f t="shared" si="280"/>
        <v>0</v>
      </c>
      <c r="T309" s="86">
        <f t="shared" si="281"/>
        <v>0</v>
      </c>
      <c r="U309" s="85">
        <f t="shared" si="282"/>
        <v>0</v>
      </c>
      <c r="V309" s="86">
        <f t="shared" si="283"/>
        <v>0</v>
      </c>
      <c r="X309" s="85"/>
      <c r="Y309" s="86">
        <f t="shared" si="284"/>
        <v>0</v>
      </c>
      <c r="Z309" s="85">
        <f t="shared" si="285"/>
        <v>133.22399999999999</v>
      </c>
      <c r="AA309" s="86">
        <f t="shared" si="286"/>
        <v>6406.8620615999998</v>
      </c>
      <c r="AB309" s="85">
        <f t="shared" si="287"/>
        <v>0</v>
      </c>
      <c r="AC309" s="86">
        <f t="shared" si="288"/>
        <v>0</v>
      </c>
    </row>
    <row r="310" spans="1:29" ht="12.75" customHeight="1" x14ac:dyDescent="0.25">
      <c r="A310" s="84">
        <v>14</v>
      </c>
      <c r="B310" s="84" t="s">
        <v>601</v>
      </c>
      <c r="C310" s="84" t="s">
        <v>43</v>
      </c>
      <c r="D310" s="84" t="s">
        <v>602</v>
      </c>
      <c r="E310" s="84" t="s">
        <v>50</v>
      </c>
      <c r="F310" s="85">
        <v>5.7</v>
      </c>
      <c r="G310" s="86">
        <v>10124.4</v>
      </c>
      <c r="H310" s="87">
        <f t="shared" si="278"/>
        <v>57709.08</v>
      </c>
      <c r="J310" s="85"/>
      <c r="K310" s="86">
        <f t="shared" si="289"/>
        <v>0</v>
      </c>
      <c r="L310" s="85">
        <v>0</v>
      </c>
      <c r="M310" s="86">
        <f t="shared" si="290"/>
        <v>0</v>
      </c>
      <c r="N310" s="85">
        <f t="shared" si="291"/>
        <v>5.7</v>
      </c>
      <c r="O310" s="86">
        <f t="shared" si="292"/>
        <v>57709.08</v>
      </c>
      <c r="Q310" s="85">
        <v>5.7</v>
      </c>
      <c r="R310" s="86">
        <f t="shared" si="279"/>
        <v>57709.08</v>
      </c>
      <c r="S310" s="85">
        <f t="shared" si="280"/>
        <v>0</v>
      </c>
      <c r="T310" s="86">
        <f t="shared" si="281"/>
        <v>0</v>
      </c>
      <c r="U310" s="85">
        <f t="shared" si="282"/>
        <v>0</v>
      </c>
      <c r="V310" s="86">
        <f t="shared" si="283"/>
        <v>0</v>
      </c>
      <c r="X310" s="85"/>
      <c r="Y310" s="86">
        <f t="shared" si="284"/>
        <v>0</v>
      </c>
      <c r="Z310" s="85">
        <f t="shared" si="285"/>
        <v>5.7</v>
      </c>
      <c r="AA310" s="86">
        <f t="shared" si="286"/>
        <v>57709.08</v>
      </c>
      <c r="AB310" s="85">
        <f t="shared" si="287"/>
        <v>0</v>
      </c>
      <c r="AC310" s="86">
        <f t="shared" si="288"/>
        <v>0</v>
      </c>
    </row>
    <row r="311" spans="1:29" ht="12.75" customHeight="1" x14ac:dyDescent="0.25">
      <c r="A311" s="84">
        <v>15</v>
      </c>
      <c r="B311" s="84" t="s">
        <v>603</v>
      </c>
      <c r="C311" s="84" t="s">
        <v>43</v>
      </c>
      <c r="D311" s="84" t="s">
        <v>604</v>
      </c>
      <c r="E311" s="84" t="s">
        <v>50</v>
      </c>
      <c r="F311" s="85">
        <v>5.7</v>
      </c>
      <c r="G311" s="86">
        <v>5423.3036000000002</v>
      </c>
      <c r="H311" s="87">
        <f t="shared" si="278"/>
        <v>30912.830520000003</v>
      </c>
      <c r="J311" s="85"/>
      <c r="K311" s="86">
        <f t="shared" si="289"/>
        <v>0</v>
      </c>
      <c r="L311" s="85">
        <v>0</v>
      </c>
      <c r="M311" s="86">
        <f t="shared" si="290"/>
        <v>0</v>
      </c>
      <c r="N311" s="85">
        <f t="shared" si="291"/>
        <v>5.7</v>
      </c>
      <c r="O311" s="86">
        <f t="shared" si="292"/>
        <v>30912.830520000003</v>
      </c>
      <c r="Q311" s="85">
        <v>5.7</v>
      </c>
      <c r="R311" s="86">
        <f t="shared" si="279"/>
        <v>30912.830520000003</v>
      </c>
      <c r="S311" s="85">
        <f t="shared" si="280"/>
        <v>0</v>
      </c>
      <c r="T311" s="86">
        <f t="shared" si="281"/>
        <v>0</v>
      </c>
      <c r="U311" s="85">
        <f t="shared" si="282"/>
        <v>0</v>
      </c>
      <c r="V311" s="86">
        <f t="shared" si="283"/>
        <v>0</v>
      </c>
      <c r="X311" s="85"/>
      <c r="Y311" s="86">
        <f t="shared" si="284"/>
        <v>0</v>
      </c>
      <c r="Z311" s="85">
        <f t="shared" si="285"/>
        <v>5.7</v>
      </c>
      <c r="AA311" s="86">
        <f t="shared" si="286"/>
        <v>30912.830520000003</v>
      </c>
      <c r="AB311" s="85">
        <f t="shared" si="287"/>
        <v>0</v>
      </c>
      <c r="AC311" s="86">
        <f t="shared" si="288"/>
        <v>0</v>
      </c>
    </row>
    <row r="312" spans="1:29" ht="12.75" customHeight="1" x14ac:dyDescent="0.25">
      <c r="A312" s="84">
        <v>16</v>
      </c>
      <c r="B312" s="84" t="s">
        <v>605</v>
      </c>
      <c r="C312" s="84" t="s">
        <v>43</v>
      </c>
      <c r="D312" s="84" t="s">
        <v>606</v>
      </c>
      <c r="E312" s="84" t="s">
        <v>50</v>
      </c>
      <c r="F312" s="85">
        <v>0</v>
      </c>
      <c r="G312" s="86">
        <v>57156.4565</v>
      </c>
      <c r="H312" s="87">
        <f t="shared" si="278"/>
        <v>0</v>
      </c>
      <c r="J312" s="85"/>
      <c r="K312" s="86">
        <f t="shared" si="289"/>
        <v>0</v>
      </c>
      <c r="L312" s="85">
        <v>0</v>
      </c>
      <c r="M312" s="86">
        <f t="shared" si="290"/>
        <v>0</v>
      </c>
      <c r="N312" s="85">
        <f t="shared" si="291"/>
        <v>0</v>
      </c>
      <c r="O312" s="86">
        <f t="shared" si="292"/>
        <v>0</v>
      </c>
      <c r="Q312" s="85">
        <v>0</v>
      </c>
      <c r="R312" s="86">
        <f t="shared" si="279"/>
        <v>0</v>
      </c>
      <c r="S312" s="85">
        <f t="shared" si="280"/>
        <v>0</v>
      </c>
      <c r="T312" s="86">
        <f t="shared" si="281"/>
        <v>0</v>
      </c>
      <c r="U312" s="85">
        <f t="shared" si="282"/>
        <v>0</v>
      </c>
      <c r="V312" s="86">
        <f t="shared" si="283"/>
        <v>0</v>
      </c>
      <c r="X312" s="85"/>
      <c r="Y312" s="86">
        <f t="shared" si="284"/>
        <v>0</v>
      </c>
      <c r="Z312" s="85">
        <f t="shared" si="285"/>
        <v>0</v>
      </c>
      <c r="AA312" s="86">
        <f t="shared" si="286"/>
        <v>0</v>
      </c>
      <c r="AB312" s="85">
        <f t="shared" si="287"/>
        <v>0</v>
      </c>
      <c r="AC312" s="86">
        <f t="shared" si="288"/>
        <v>0</v>
      </c>
    </row>
    <row r="313" spans="1:29" ht="12.75" customHeight="1" x14ac:dyDescent="0.25">
      <c r="A313" s="82"/>
      <c r="B313" s="82"/>
      <c r="C313" s="82" t="s">
        <v>39</v>
      </c>
      <c r="D313" s="82" t="s">
        <v>156</v>
      </c>
      <c r="E313" s="82"/>
      <c r="F313" s="82"/>
      <c r="G313" s="82"/>
      <c r="H313" s="88">
        <f>SUM(H314)</f>
        <v>4496.0435519999992</v>
      </c>
      <c r="J313" s="88"/>
      <c r="K313" s="88">
        <f>SUM(K314)</f>
        <v>0</v>
      </c>
      <c r="L313" s="88"/>
      <c r="M313" s="88">
        <f>SUM(M314)</f>
        <v>0</v>
      </c>
      <c r="N313" s="88"/>
      <c r="O313" s="88">
        <f>SUM(O314)</f>
        <v>4496.0435519999992</v>
      </c>
      <c r="Q313" s="88"/>
      <c r="R313" s="88">
        <f>SUM(R314)</f>
        <v>4496.0435519999992</v>
      </c>
      <c r="S313" s="88"/>
      <c r="T313" s="88">
        <f>SUM(T314)</f>
        <v>0</v>
      </c>
      <c r="U313" s="88"/>
      <c r="V313" s="88">
        <f>SUM(V314)</f>
        <v>0</v>
      </c>
      <c r="X313" s="88"/>
      <c r="Y313" s="88">
        <f>SUM(Y314)</f>
        <v>0</v>
      </c>
      <c r="Z313" s="88"/>
      <c r="AA313" s="88">
        <f>SUM(AA314)</f>
        <v>4496.0435519999992</v>
      </c>
      <c r="AB313" s="88"/>
      <c r="AC313" s="88">
        <f>SUM(AC314)</f>
        <v>0</v>
      </c>
    </row>
    <row r="314" spans="1:29" ht="12.75" customHeight="1" x14ac:dyDescent="0.25">
      <c r="A314" s="84">
        <v>17</v>
      </c>
      <c r="B314" s="84" t="s">
        <v>607</v>
      </c>
      <c r="C314" s="84" t="s">
        <v>43</v>
      </c>
      <c r="D314" s="84" t="s">
        <v>608</v>
      </c>
      <c r="E314" s="84" t="s">
        <v>85</v>
      </c>
      <c r="F314" s="85">
        <v>133.22399999999999</v>
      </c>
      <c r="G314" s="86">
        <v>33.747999999999998</v>
      </c>
      <c r="H314" s="87">
        <f>G314*F314</f>
        <v>4496.0435519999992</v>
      </c>
      <c r="J314" s="85"/>
      <c r="K314" s="86">
        <f>J314*G314</f>
        <v>0</v>
      </c>
      <c r="L314" s="85">
        <v>0</v>
      </c>
      <c r="M314" s="86">
        <f>L314*G314</f>
        <v>0</v>
      </c>
      <c r="N314" s="85">
        <f>F314-J314</f>
        <v>133.22399999999999</v>
      </c>
      <c r="O314" s="86">
        <f>N314*G314</f>
        <v>4496.0435519999992</v>
      </c>
      <c r="Q314" s="85">
        <v>133.22399999999999</v>
      </c>
      <c r="R314" s="86">
        <f>Q314*G314</f>
        <v>4496.0435519999992</v>
      </c>
      <c r="S314" s="85">
        <f>J314+L314</f>
        <v>0</v>
      </c>
      <c r="T314" s="86">
        <f>S314*G314</f>
        <v>0</v>
      </c>
      <c r="U314" s="85">
        <f>F314-(Q314+S314)</f>
        <v>0</v>
      </c>
      <c r="V314" s="86">
        <f>U314*G314</f>
        <v>0</v>
      </c>
      <c r="X314" s="85"/>
      <c r="Y314" s="86">
        <f>X314*G314</f>
        <v>0</v>
      </c>
      <c r="Z314" s="85">
        <f>Q314+S314</f>
        <v>133.22399999999999</v>
      </c>
      <c r="AA314" s="86">
        <f>Z314*G314</f>
        <v>4496.0435519999992</v>
      </c>
      <c r="AB314" s="85">
        <f>F314-(X314+Z314)</f>
        <v>0</v>
      </c>
      <c r="AC314" s="86">
        <f>AB314*G314</f>
        <v>0</v>
      </c>
    </row>
  </sheetData>
  <sheetProtection formatColumns="0"/>
  <mergeCells count="19">
    <mergeCell ref="X3:AC3"/>
    <mergeCell ref="X4:Y4"/>
    <mergeCell ref="Z4:AA4"/>
    <mergeCell ref="AB4:AC4"/>
    <mergeCell ref="Q3:V3"/>
    <mergeCell ref="Q4:R4"/>
    <mergeCell ref="S4:T4"/>
    <mergeCell ref="U4:V4"/>
    <mergeCell ref="A3:A4"/>
    <mergeCell ref="B3:B4"/>
    <mergeCell ref="C3:C4"/>
    <mergeCell ref="D3:D4"/>
    <mergeCell ref="E3:E4"/>
    <mergeCell ref="F3:F4"/>
    <mergeCell ref="G3:H3"/>
    <mergeCell ref="J3:O3"/>
    <mergeCell ref="J4:K4"/>
    <mergeCell ref="L4:M4"/>
    <mergeCell ref="N4:O4"/>
  </mergeCells>
  <conditionalFormatting sqref="O1:O2">
    <cfRule type="cellIs" dxfId="2" priority="3" stopIfTrue="1" operator="greaterThan">
      <formula>0</formula>
    </cfRule>
  </conditionalFormatting>
  <conditionalFormatting sqref="V1:V2">
    <cfRule type="cellIs" dxfId="1" priority="2" stopIfTrue="1" operator="greaterThan">
      <formula>0</formula>
    </cfRule>
  </conditionalFormatting>
  <conditionalFormatting sqref="AC1:AC2">
    <cfRule type="cellIs" dxfId="0" priority="1" stopIfTrue="1" operator="greaterThan">
      <formula>0</formula>
    </cfRule>
  </conditionalFormatting>
  <printOptions horizontalCentered="1"/>
  <pageMargins left="0.19685039370078741" right="0.19685039370078741" top="0.98425196850393704" bottom="0.98425196850393704" header="0.51181102362204722" footer="0.51181102362204722"/>
  <pageSetup paperSize="9" scale="5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13"/>
  <sheetViews>
    <sheetView workbookViewId="0"/>
  </sheetViews>
  <sheetFormatPr defaultRowHeight="12.75" customHeight="1" x14ac:dyDescent="0.25"/>
  <cols>
    <col min="1" max="1" width="6.6640625" customWidth="1"/>
    <col min="2" max="2" width="15.6640625" customWidth="1"/>
    <col min="3" max="3" width="18.6640625" customWidth="1"/>
    <col min="4" max="4" width="75.6640625" customWidth="1"/>
    <col min="5" max="5" width="9.6640625" customWidth="1"/>
    <col min="6" max="6" width="12.6640625" customWidth="1"/>
    <col min="7" max="8" width="14.6640625" customWidth="1"/>
    <col min="15" max="16" width="9.109375" hidden="1" customWidth="1"/>
  </cols>
  <sheetData>
    <row r="1" spans="1:16" ht="12.75" customHeight="1" x14ac:dyDescent="0.25">
      <c r="A1" s="5" t="s">
        <v>13</v>
      </c>
    </row>
    <row r="2" spans="1:16" ht="12.75" customHeight="1" x14ac:dyDescent="0.25">
      <c r="C2" s="1" t="s">
        <v>14</v>
      </c>
    </row>
    <row r="4" spans="1:16" ht="12.75" customHeight="1" x14ac:dyDescent="0.25">
      <c r="A4" t="s">
        <v>15</v>
      </c>
      <c r="C4" s="5" t="s">
        <v>18</v>
      </c>
      <c r="D4" s="5" t="s">
        <v>19</v>
      </c>
      <c r="E4" s="5"/>
    </row>
    <row r="5" spans="1:16" ht="12.75" customHeight="1" x14ac:dyDescent="0.25">
      <c r="A5" t="s">
        <v>16</v>
      </c>
      <c r="C5" s="5" t="s">
        <v>55</v>
      </c>
      <c r="D5" s="5" t="s">
        <v>56</v>
      </c>
      <c r="E5" s="5"/>
    </row>
    <row r="6" spans="1:16" ht="12.75" customHeight="1" x14ac:dyDescent="0.25">
      <c r="A6" t="s">
        <v>17</v>
      </c>
      <c r="C6" s="5" t="s">
        <v>57</v>
      </c>
      <c r="D6" s="5" t="s">
        <v>58</v>
      </c>
      <c r="E6" s="5"/>
    </row>
    <row r="7" spans="1:16" ht="12.75" customHeight="1" x14ac:dyDescent="0.25">
      <c r="C7" s="5"/>
      <c r="D7" s="5"/>
      <c r="E7" s="5"/>
    </row>
    <row r="8" spans="1:16" ht="12.75" customHeight="1" x14ac:dyDescent="0.25">
      <c r="A8" s="183" t="s">
        <v>22</v>
      </c>
      <c r="B8" s="183" t="s">
        <v>24</v>
      </c>
      <c r="C8" s="183" t="s">
        <v>25</v>
      </c>
      <c r="D8" s="183" t="s">
        <v>26</v>
      </c>
      <c r="E8" s="183" t="s">
        <v>27</v>
      </c>
      <c r="F8" s="183" t="s">
        <v>28</v>
      </c>
      <c r="G8" s="183" t="s">
        <v>29</v>
      </c>
      <c r="H8" s="183"/>
      <c r="O8" t="s">
        <v>32</v>
      </c>
      <c r="P8" t="s">
        <v>11</v>
      </c>
    </row>
    <row r="9" spans="1:16" ht="13.8" x14ac:dyDescent="0.25">
      <c r="A9" s="183"/>
      <c r="B9" s="183"/>
      <c r="C9" s="183"/>
      <c r="D9" s="183"/>
      <c r="E9" s="183"/>
      <c r="F9" s="183"/>
      <c r="G9" s="4" t="s">
        <v>30</v>
      </c>
      <c r="H9" s="4" t="s">
        <v>31</v>
      </c>
      <c r="O9" t="s">
        <v>11</v>
      </c>
    </row>
    <row r="10" spans="1:16" ht="13.8" x14ac:dyDescent="0.25">
      <c r="A10" s="4" t="s">
        <v>23</v>
      </c>
      <c r="B10" s="4" t="s">
        <v>33</v>
      </c>
      <c r="C10" s="4" t="s">
        <v>34</v>
      </c>
      <c r="D10" s="4" t="s">
        <v>35</v>
      </c>
      <c r="E10" s="4" t="s">
        <v>36</v>
      </c>
      <c r="F10" s="4" t="s">
        <v>37</v>
      </c>
      <c r="G10" s="4" t="s">
        <v>38</v>
      </c>
      <c r="H10" s="4" t="s">
        <v>39</v>
      </c>
    </row>
    <row r="11" spans="1:16" ht="12.75" customHeight="1" x14ac:dyDescent="0.25">
      <c r="A11" s="7"/>
      <c r="B11" s="7"/>
      <c r="C11" s="7" t="s">
        <v>41</v>
      </c>
      <c r="D11" s="7" t="s">
        <v>40</v>
      </c>
      <c r="E11" s="7"/>
      <c r="F11" s="9"/>
      <c r="G11" s="7"/>
      <c r="H11" s="9"/>
    </row>
    <row r="12" spans="1:16" ht="13.2" x14ac:dyDescent="0.25">
      <c r="A12" s="6">
        <v>1</v>
      </c>
      <c r="B12" s="6" t="s">
        <v>59</v>
      </c>
      <c r="C12" s="6" t="s">
        <v>43</v>
      </c>
      <c r="D12" s="6" t="s">
        <v>60</v>
      </c>
      <c r="E12" s="6" t="s">
        <v>61</v>
      </c>
      <c r="F12" s="8">
        <v>2266.8180000000002</v>
      </c>
      <c r="G12" s="11">
        <v>220</v>
      </c>
      <c r="H12" s="10">
        <f>ROUND((G12*F12),2)</f>
        <v>498699.96</v>
      </c>
      <c r="O12">
        <f>rekapitulace!H9</f>
        <v>21</v>
      </c>
      <c r="P12">
        <f>O12/100*H12</f>
        <v>104726.99159999999</v>
      </c>
    </row>
    <row r="13" spans="1:16" ht="13.2" x14ac:dyDescent="0.25">
      <c r="D13" s="12" t="s">
        <v>62</v>
      </c>
    </row>
    <row r="14" spans="1:16" ht="13.2" x14ac:dyDescent="0.25">
      <c r="A14" s="6">
        <v>2</v>
      </c>
      <c r="B14" s="6" t="s">
        <v>63</v>
      </c>
      <c r="C14" s="6" t="s">
        <v>43</v>
      </c>
      <c r="D14" s="6" t="s">
        <v>60</v>
      </c>
      <c r="E14" s="6" t="s">
        <v>64</v>
      </c>
      <c r="F14" s="8">
        <v>311.86</v>
      </c>
      <c r="G14" s="11">
        <v>165</v>
      </c>
      <c r="H14" s="10">
        <f>ROUND((G14*F14),2)</f>
        <v>51456.9</v>
      </c>
      <c r="O14">
        <f>rekapitulace!H9</f>
        <v>21</v>
      </c>
      <c r="P14">
        <f>O14/100*H14</f>
        <v>10805.949000000001</v>
      </c>
    </row>
    <row r="15" spans="1:16" ht="52.8" x14ac:dyDescent="0.25">
      <c r="D15" s="12" t="s">
        <v>65</v>
      </c>
    </row>
    <row r="16" spans="1:16" ht="13.2" x14ac:dyDescent="0.25">
      <c r="A16" s="6">
        <v>3</v>
      </c>
      <c r="B16" s="6" t="s">
        <v>66</v>
      </c>
      <c r="C16" s="6" t="s">
        <v>43</v>
      </c>
      <c r="D16" s="6" t="s">
        <v>67</v>
      </c>
      <c r="E16" s="6" t="s">
        <v>61</v>
      </c>
      <c r="F16" s="8">
        <v>1647.7429999999999</v>
      </c>
      <c r="G16" s="11">
        <v>220</v>
      </c>
      <c r="H16" s="10">
        <f>ROUND((G16*F16),2)</f>
        <v>362503.46</v>
      </c>
      <c r="O16">
        <f>rekapitulace!H9</f>
        <v>21</v>
      </c>
      <c r="P16">
        <f>O16/100*H16</f>
        <v>76125.726599999995</v>
      </c>
    </row>
    <row r="17" spans="1:16" ht="13.2" x14ac:dyDescent="0.25">
      <c r="D17" s="12" t="s">
        <v>68</v>
      </c>
    </row>
    <row r="18" spans="1:16" ht="12.75" customHeight="1" x14ac:dyDescent="0.25">
      <c r="A18" s="13"/>
      <c r="B18" s="13"/>
      <c r="C18" s="13" t="s">
        <v>41</v>
      </c>
      <c r="D18" s="13" t="s">
        <v>40</v>
      </c>
      <c r="E18" s="13"/>
      <c r="F18" s="13"/>
      <c r="G18" s="13"/>
      <c r="H18" s="13">
        <f>SUM(H12:H17)</f>
        <v>912660.32000000007</v>
      </c>
      <c r="P18">
        <f>ROUND(SUM(P12:P17),2)</f>
        <v>191658.67</v>
      </c>
    </row>
    <row r="20" spans="1:16" ht="12.75" customHeight="1" x14ac:dyDescent="0.25">
      <c r="A20" s="7"/>
      <c r="B20" s="7"/>
      <c r="C20" s="7" t="s">
        <v>23</v>
      </c>
      <c r="D20" s="7" t="s">
        <v>69</v>
      </c>
      <c r="E20" s="7"/>
      <c r="F20" s="9"/>
      <c r="G20" s="7"/>
      <c r="H20" s="9"/>
    </row>
    <row r="21" spans="1:16" ht="13.2" x14ac:dyDescent="0.25">
      <c r="A21" s="6">
        <v>4</v>
      </c>
      <c r="B21" s="6" t="s">
        <v>70</v>
      </c>
      <c r="C21" s="6" t="s">
        <v>43</v>
      </c>
      <c r="D21" s="6" t="s">
        <v>71</v>
      </c>
      <c r="E21" s="6" t="s">
        <v>72</v>
      </c>
      <c r="F21" s="8">
        <v>268</v>
      </c>
      <c r="G21" s="11">
        <v>44</v>
      </c>
      <c r="H21" s="10">
        <f>ROUND((G21*F21),2)</f>
        <v>11792</v>
      </c>
      <c r="O21">
        <f>rekapitulace!H9</f>
        <v>21</v>
      </c>
      <c r="P21">
        <f>O21/100*H21</f>
        <v>2476.3199999999997</v>
      </c>
    </row>
    <row r="22" spans="1:16" ht="13.2" x14ac:dyDescent="0.25">
      <c r="D22" s="12" t="s">
        <v>73</v>
      </c>
    </row>
    <row r="23" spans="1:16" ht="13.2" x14ac:dyDescent="0.25">
      <c r="A23" s="6">
        <v>5</v>
      </c>
      <c r="B23" s="6" t="s">
        <v>74</v>
      </c>
      <c r="C23" s="6" t="s">
        <v>43</v>
      </c>
      <c r="D23" s="6" t="s">
        <v>75</v>
      </c>
      <c r="E23" s="6" t="s">
        <v>50</v>
      </c>
      <c r="F23" s="8">
        <v>10</v>
      </c>
      <c r="G23" s="11">
        <v>860.2</v>
      </c>
      <c r="H23" s="10">
        <f>ROUND((G23*F23),2)</f>
        <v>8602</v>
      </c>
      <c r="O23">
        <f>rekapitulace!H9</f>
        <v>21</v>
      </c>
      <c r="P23">
        <f>O23/100*H23</f>
        <v>1806.4199999999998</v>
      </c>
    </row>
    <row r="24" spans="1:16" ht="13.2" x14ac:dyDescent="0.25">
      <c r="D24" s="12" t="s">
        <v>76</v>
      </c>
    </row>
    <row r="25" spans="1:16" ht="13.2" x14ac:dyDescent="0.25">
      <c r="A25" s="6">
        <v>6</v>
      </c>
      <c r="B25" s="6" t="s">
        <v>77</v>
      </c>
      <c r="C25" s="6" t="s">
        <v>43</v>
      </c>
      <c r="D25" s="6" t="s">
        <v>78</v>
      </c>
      <c r="E25" s="6" t="s">
        <v>61</v>
      </c>
      <c r="F25" s="8">
        <v>12.515000000000001</v>
      </c>
      <c r="G25" s="11">
        <v>2145</v>
      </c>
      <c r="H25" s="10">
        <f>ROUND((G25*F25),2)</f>
        <v>26844.68</v>
      </c>
      <c r="O25">
        <f>rekapitulace!H9</f>
        <v>21</v>
      </c>
      <c r="P25">
        <f>O25/100*H25</f>
        <v>5637.3827999999994</v>
      </c>
    </row>
    <row r="26" spans="1:16" ht="13.2" x14ac:dyDescent="0.25">
      <c r="D26" s="12" t="s">
        <v>79</v>
      </c>
    </row>
    <row r="27" spans="1:16" ht="13.2" x14ac:dyDescent="0.25">
      <c r="A27" s="6">
        <v>7</v>
      </c>
      <c r="B27" s="6" t="s">
        <v>80</v>
      </c>
      <c r="C27" s="6" t="s">
        <v>43</v>
      </c>
      <c r="D27" s="6" t="s">
        <v>81</v>
      </c>
      <c r="E27" s="6" t="s">
        <v>61</v>
      </c>
      <c r="F27" s="8">
        <v>157.626</v>
      </c>
      <c r="G27" s="11">
        <v>247.5</v>
      </c>
      <c r="H27" s="10">
        <f>ROUND((G27*F27),2)</f>
        <v>39012.44</v>
      </c>
      <c r="O27">
        <f>rekapitulace!H9</f>
        <v>21</v>
      </c>
      <c r="P27">
        <f>O27/100*H27</f>
        <v>8192.6124</v>
      </c>
    </row>
    <row r="28" spans="1:16" ht="13.2" x14ac:dyDescent="0.25">
      <c r="D28" s="12" t="s">
        <v>82</v>
      </c>
    </row>
    <row r="29" spans="1:16" ht="13.2" x14ac:dyDescent="0.25">
      <c r="A29" s="6">
        <v>8</v>
      </c>
      <c r="B29" s="6" t="s">
        <v>83</v>
      </c>
      <c r="C29" s="6" t="s">
        <v>43</v>
      </c>
      <c r="D29" s="6" t="s">
        <v>84</v>
      </c>
      <c r="E29" s="6" t="s">
        <v>85</v>
      </c>
      <c r="F29" s="8">
        <v>6</v>
      </c>
      <c r="G29" s="11">
        <v>93.5</v>
      </c>
      <c r="H29" s="10">
        <f>ROUND((G29*F29),2)</f>
        <v>561</v>
      </c>
      <c r="O29">
        <f>rekapitulace!H9</f>
        <v>21</v>
      </c>
      <c r="P29">
        <f>O29/100*H29</f>
        <v>117.81</v>
      </c>
    </row>
    <row r="30" spans="1:16" ht="13.2" x14ac:dyDescent="0.25">
      <c r="D30" s="12" t="s">
        <v>86</v>
      </c>
    </row>
    <row r="31" spans="1:16" ht="13.2" x14ac:dyDescent="0.25">
      <c r="A31" s="6">
        <v>9</v>
      </c>
      <c r="B31" s="6" t="s">
        <v>87</v>
      </c>
      <c r="C31" s="6" t="s">
        <v>43</v>
      </c>
      <c r="D31" s="6" t="s">
        <v>88</v>
      </c>
      <c r="E31" s="6" t="s">
        <v>61</v>
      </c>
      <c r="F31" s="8">
        <v>49.258000000000003</v>
      </c>
      <c r="G31" s="11">
        <v>1254</v>
      </c>
      <c r="H31" s="10">
        <f>ROUND((G31*F31),2)</f>
        <v>61769.53</v>
      </c>
      <c r="O31">
        <f>rekapitulace!H9</f>
        <v>21</v>
      </c>
      <c r="P31">
        <f>O31/100*H31</f>
        <v>12971.601299999998</v>
      </c>
    </row>
    <row r="32" spans="1:16" ht="13.2" x14ac:dyDescent="0.25">
      <c r="D32" s="12" t="s">
        <v>89</v>
      </c>
    </row>
    <row r="33" spans="1:16" ht="13.2" x14ac:dyDescent="0.25">
      <c r="A33" s="6">
        <v>10</v>
      </c>
      <c r="B33" s="6" t="s">
        <v>90</v>
      </c>
      <c r="C33" s="6" t="s">
        <v>43</v>
      </c>
      <c r="D33" s="6" t="s">
        <v>91</v>
      </c>
      <c r="E33" s="6" t="s">
        <v>61</v>
      </c>
      <c r="F33" s="8">
        <v>1360.0909999999999</v>
      </c>
      <c r="G33" s="11">
        <v>182.6</v>
      </c>
      <c r="H33" s="10">
        <f>ROUND((G33*F33),2)</f>
        <v>248352.62</v>
      </c>
      <c r="O33">
        <f>rekapitulace!H9</f>
        <v>21</v>
      </c>
      <c r="P33">
        <f>O33/100*H33</f>
        <v>52154.050199999998</v>
      </c>
    </row>
    <row r="34" spans="1:16" ht="52.8" x14ac:dyDescent="0.25">
      <c r="D34" s="12" t="s">
        <v>92</v>
      </c>
    </row>
    <row r="35" spans="1:16" ht="13.2" x14ac:dyDescent="0.25">
      <c r="A35" s="6">
        <v>11</v>
      </c>
      <c r="B35" s="6" t="s">
        <v>93</v>
      </c>
      <c r="C35" s="6" t="s">
        <v>43</v>
      </c>
      <c r="D35" s="6" t="s">
        <v>94</v>
      </c>
      <c r="E35" s="6" t="s">
        <v>61</v>
      </c>
      <c r="F35" s="8">
        <v>906.72699999999998</v>
      </c>
      <c r="G35" s="11">
        <v>408.1</v>
      </c>
      <c r="H35" s="10">
        <f>ROUND((G35*F35),2)</f>
        <v>370035.29</v>
      </c>
      <c r="O35">
        <f>rekapitulace!H9</f>
        <v>21</v>
      </c>
      <c r="P35">
        <f>O35/100*H35</f>
        <v>77707.410899999988</v>
      </c>
    </row>
    <row r="36" spans="1:16" ht="26.4" x14ac:dyDescent="0.25">
      <c r="D36" s="12" t="s">
        <v>95</v>
      </c>
    </row>
    <row r="37" spans="1:16" ht="26.4" x14ac:dyDescent="0.25">
      <c r="A37" s="6">
        <v>12</v>
      </c>
      <c r="B37" s="6" t="s">
        <v>96</v>
      </c>
      <c r="C37" s="6" t="s">
        <v>43</v>
      </c>
      <c r="D37" s="6" t="s">
        <v>97</v>
      </c>
      <c r="E37" s="6" t="s">
        <v>61</v>
      </c>
      <c r="F37" s="8">
        <v>156.333</v>
      </c>
      <c r="G37" s="11">
        <v>95.7</v>
      </c>
      <c r="H37" s="10">
        <f>ROUND((G37*F37),2)</f>
        <v>14961.07</v>
      </c>
      <c r="O37">
        <f>rekapitulace!H9</f>
        <v>21</v>
      </c>
      <c r="P37">
        <f>O37/100*H37</f>
        <v>3141.8246999999997</v>
      </c>
    </row>
    <row r="38" spans="1:16" ht="13.2" x14ac:dyDescent="0.25">
      <c r="D38" s="12" t="s">
        <v>98</v>
      </c>
    </row>
    <row r="39" spans="1:16" ht="26.4" x14ac:dyDescent="0.25">
      <c r="A39" s="6">
        <v>13</v>
      </c>
      <c r="B39" s="6" t="s">
        <v>99</v>
      </c>
      <c r="C39" s="6" t="s">
        <v>43</v>
      </c>
      <c r="D39" s="6" t="s">
        <v>100</v>
      </c>
      <c r="E39" s="6" t="s">
        <v>61</v>
      </c>
      <c r="F39" s="8">
        <v>1647.7429999999999</v>
      </c>
      <c r="G39" s="11">
        <v>95.7</v>
      </c>
      <c r="H39" s="10">
        <f>ROUND((G39*F39),2)</f>
        <v>157689.01</v>
      </c>
      <c r="O39">
        <f>rekapitulace!H9</f>
        <v>21</v>
      </c>
      <c r="P39">
        <f>O39/100*H39</f>
        <v>33114.6921</v>
      </c>
    </row>
    <row r="40" spans="1:16" ht="39.6" x14ac:dyDescent="0.25">
      <c r="D40" s="12" t="s">
        <v>101</v>
      </c>
    </row>
    <row r="41" spans="1:16" ht="13.2" x14ac:dyDescent="0.25">
      <c r="A41" s="6">
        <v>14</v>
      </c>
      <c r="B41" s="6" t="s">
        <v>102</v>
      </c>
      <c r="C41" s="6" t="s">
        <v>43</v>
      </c>
      <c r="D41" s="6" t="s">
        <v>103</v>
      </c>
      <c r="E41" s="6" t="s">
        <v>61</v>
      </c>
      <c r="F41" s="8">
        <v>401.125</v>
      </c>
      <c r="G41" s="11">
        <v>61.6</v>
      </c>
      <c r="H41" s="10">
        <f>ROUND((G41*F41),2)</f>
        <v>24709.3</v>
      </c>
      <c r="O41">
        <f>rekapitulace!H9</f>
        <v>21</v>
      </c>
      <c r="P41">
        <f>O41/100*H41</f>
        <v>5188.9529999999995</v>
      </c>
    </row>
    <row r="42" spans="1:16" ht="13.2" x14ac:dyDescent="0.25">
      <c r="D42" s="12" t="s">
        <v>104</v>
      </c>
    </row>
    <row r="43" spans="1:16" ht="13.2" x14ac:dyDescent="0.25">
      <c r="A43" s="6">
        <v>15</v>
      </c>
      <c r="B43" s="6" t="s">
        <v>105</v>
      </c>
      <c r="C43" s="6" t="s">
        <v>43</v>
      </c>
      <c r="D43" s="6" t="s">
        <v>106</v>
      </c>
      <c r="E43" s="6" t="s">
        <v>61</v>
      </c>
      <c r="F43" s="8">
        <v>2266.8180000000002</v>
      </c>
      <c r="G43" s="11">
        <v>17.600000000000001</v>
      </c>
      <c r="H43" s="10">
        <f>ROUND((G43*F43),2)</f>
        <v>39896</v>
      </c>
      <c r="O43">
        <f>rekapitulace!H9</f>
        <v>21</v>
      </c>
      <c r="P43">
        <f>O43/100*H43</f>
        <v>8378.16</v>
      </c>
    </row>
    <row r="44" spans="1:16" ht="13.2" x14ac:dyDescent="0.25">
      <c r="D44" s="12" t="s">
        <v>107</v>
      </c>
    </row>
    <row r="45" spans="1:16" ht="13.2" x14ac:dyDescent="0.25">
      <c r="A45" s="6">
        <v>16</v>
      </c>
      <c r="B45" s="6" t="s">
        <v>108</v>
      </c>
      <c r="C45" s="6" t="s">
        <v>43</v>
      </c>
      <c r="D45" s="6" t="s">
        <v>109</v>
      </c>
      <c r="E45" s="6" t="s">
        <v>61</v>
      </c>
      <c r="F45" s="8">
        <v>1166.5619999999999</v>
      </c>
      <c r="G45" s="11">
        <v>116.6</v>
      </c>
      <c r="H45" s="10">
        <f>ROUND((G45*F45),2)</f>
        <v>136021.13</v>
      </c>
      <c r="O45">
        <f>rekapitulace!H9</f>
        <v>21</v>
      </c>
      <c r="P45">
        <f>O45/100*H45</f>
        <v>28564.437300000001</v>
      </c>
    </row>
    <row r="46" spans="1:16" ht="39.6" x14ac:dyDescent="0.25">
      <c r="D46" s="12" t="s">
        <v>110</v>
      </c>
    </row>
    <row r="47" spans="1:16" ht="13.2" x14ac:dyDescent="0.25">
      <c r="A47" s="6">
        <v>17</v>
      </c>
      <c r="B47" s="6" t="s">
        <v>111</v>
      </c>
      <c r="C47" s="6" t="s">
        <v>43</v>
      </c>
      <c r="D47" s="6" t="s">
        <v>112</v>
      </c>
      <c r="E47" s="6" t="s">
        <v>61</v>
      </c>
      <c r="F47" s="8">
        <v>80.055999999999997</v>
      </c>
      <c r="G47" s="11">
        <v>210.1</v>
      </c>
      <c r="H47" s="10">
        <f>ROUND((G47*F47),2)</f>
        <v>16819.77</v>
      </c>
      <c r="O47">
        <f>rekapitulace!H9</f>
        <v>21</v>
      </c>
      <c r="P47">
        <f>O47/100*H47</f>
        <v>3532.1516999999999</v>
      </c>
    </row>
    <row r="48" spans="1:16" ht="66" x14ac:dyDescent="0.25">
      <c r="D48" s="12" t="s">
        <v>113</v>
      </c>
    </row>
    <row r="49" spans="1:16" ht="13.2" x14ac:dyDescent="0.25">
      <c r="A49" s="6">
        <v>18</v>
      </c>
      <c r="B49" s="6" t="s">
        <v>114</v>
      </c>
      <c r="C49" s="6" t="s">
        <v>43</v>
      </c>
      <c r="D49" s="6" t="s">
        <v>115</v>
      </c>
      <c r="E49" s="6" t="s">
        <v>72</v>
      </c>
      <c r="F49" s="8">
        <v>3119.5889999999999</v>
      </c>
      <c r="G49" s="11">
        <v>14.3</v>
      </c>
      <c r="H49" s="10">
        <f>ROUND((G49*F49),2)</f>
        <v>44610.12</v>
      </c>
      <c r="O49">
        <f>rekapitulace!H9</f>
        <v>21</v>
      </c>
      <c r="P49">
        <f>O49/100*H49</f>
        <v>9368.1252000000004</v>
      </c>
    </row>
    <row r="50" spans="1:16" ht="105.6" x14ac:dyDescent="0.25">
      <c r="D50" s="12" t="s">
        <v>116</v>
      </c>
    </row>
    <row r="51" spans="1:16" ht="13.2" x14ac:dyDescent="0.25">
      <c r="A51" s="6">
        <v>19</v>
      </c>
      <c r="B51" s="6" t="s">
        <v>117</v>
      </c>
      <c r="C51" s="6" t="s">
        <v>43</v>
      </c>
      <c r="D51" s="6" t="s">
        <v>118</v>
      </c>
      <c r="E51" s="6" t="s">
        <v>61</v>
      </c>
      <c r="F51" s="8">
        <v>156.333</v>
      </c>
      <c r="G51" s="11">
        <v>231</v>
      </c>
      <c r="H51" s="10">
        <f>ROUND((G51*F51),2)</f>
        <v>36112.92</v>
      </c>
      <c r="O51">
        <f>rekapitulace!H9</f>
        <v>21</v>
      </c>
      <c r="P51">
        <f>O51/100*H51</f>
        <v>7583.7131999999992</v>
      </c>
    </row>
    <row r="52" spans="1:16" ht="13.2" x14ac:dyDescent="0.25">
      <c r="D52" s="12" t="s">
        <v>119</v>
      </c>
    </row>
    <row r="53" spans="1:16" ht="13.2" x14ac:dyDescent="0.25">
      <c r="A53" s="6">
        <v>20</v>
      </c>
      <c r="B53" s="6" t="s">
        <v>120</v>
      </c>
      <c r="C53" s="6" t="s">
        <v>43</v>
      </c>
      <c r="D53" s="6" t="s">
        <v>121</v>
      </c>
      <c r="E53" s="6" t="s">
        <v>72</v>
      </c>
      <c r="F53" s="8">
        <v>1042.22</v>
      </c>
      <c r="G53" s="11">
        <v>15.4</v>
      </c>
      <c r="H53" s="10">
        <f>ROUND((G53*F53),2)</f>
        <v>16050.19</v>
      </c>
      <c r="O53">
        <f>rekapitulace!H9</f>
        <v>21</v>
      </c>
      <c r="P53">
        <f>O53/100*H53</f>
        <v>3370.5398999999998</v>
      </c>
    </row>
    <row r="54" spans="1:16" ht="13.2" x14ac:dyDescent="0.25">
      <c r="D54" s="12" t="s">
        <v>122</v>
      </c>
    </row>
    <row r="55" spans="1:16" ht="12.75" customHeight="1" x14ac:dyDescent="0.25">
      <c r="A55" s="13"/>
      <c r="B55" s="13"/>
      <c r="C55" s="13" t="s">
        <v>23</v>
      </c>
      <c r="D55" s="13" t="s">
        <v>69</v>
      </c>
      <c r="E55" s="13"/>
      <c r="F55" s="13"/>
      <c r="G55" s="13"/>
      <c r="H55" s="13">
        <f>SUM(H21:H54)</f>
        <v>1253839.07</v>
      </c>
      <c r="P55">
        <f>ROUND(SUM(P21:P54),2)</f>
        <v>263306.2</v>
      </c>
    </row>
    <row r="57" spans="1:16" ht="12.75" customHeight="1" x14ac:dyDescent="0.25">
      <c r="A57" s="7"/>
      <c r="B57" s="7"/>
      <c r="C57" s="7" t="s">
        <v>33</v>
      </c>
      <c r="D57" s="7" t="s">
        <v>123</v>
      </c>
      <c r="E57" s="7"/>
      <c r="F57" s="9"/>
      <c r="G57" s="7"/>
      <c r="H57" s="9"/>
    </row>
    <row r="58" spans="1:16" ht="13.2" x14ac:dyDescent="0.25">
      <c r="A58" s="6">
        <v>21</v>
      </c>
      <c r="B58" s="6" t="s">
        <v>124</v>
      </c>
      <c r="C58" s="6" t="s">
        <v>43</v>
      </c>
      <c r="D58" s="6" t="s">
        <v>125</v>
      </c>
      <c r="E58" s="6" t="s">
        <v>85</v>
      </c>
      <c r="F58" s="8">
        <v>280</v>
      </c>
      <c r="G58" s="11">
        <v>347.6</v>
      </c>
      <c r="H58" s="10">
        <f>ROUND((G58*F58),2)</f>
        <v>97328</v>
      </c>
      <c r="O58">
        <f>rekapitulace!H9</f>
        <v>21</v>
      </c>
      <c r="P58">
        <f>O58/100*H58</f>
        <v>20438.88</v>
      </c>
    </row>
    <row r="59" spans="1:16" ht="13.2" x14ac:dyDescent="0.25">
      <c r="D59" s="12" t="s">
        <v>126</v>
      </c>
    </row>
    <row r="60" spans="1:16" ht="12.75" customHeight="1" x14ac:dyDescent="0.25">
      <c r="A60" s="13"/>
      <c r="B60" s="13"/>
      <c r="C60" s="13" t="s">
        <v>33</v>
      </c>
      <c r="D60" s="13" t="s">
        <v>123</v>
      </c>
      <c r="E60" s="13"/>
      <c r="F60" s="13"/>
      <c r="G60" s="13"/>
      <c r="H60" s="13">
        <f>SUM(H58:H59)</f>
        <v>97328</v>
      </c>
      <c r="P60">
        <f>ROUND(SUM(P58:P59),2)</f>
        <v>20438.88</v>
      </c>
    </row>
    <row r="62" spans="1:16" ht="12.75" customHeight="1" x14ac:dyDescent="0.25">
      <c r="A62" s="7"/>
      <c r="B62" s="7"/>
      <c r="C62" s="7" t="s">
        <v>36</v>
      </c>
      <c r="D62" s="7" t="s">
        <v>127</v>
      </c>
      <c r="E62" s="7"/>
      <c r="F62" s="9"/>
      <c r="G62" s="7"/>
      <c r="H62" s="9"/>
    </row>
    <row r="63" spans="1:16" ht="26.4" x14ac:dyDescent="0.25">
      <c r="A63" s="6">
        <v>22</v>
      </c>
      <c r="B63" s="6" t="s">
        <v>128</v>
      </c>
      <c r="C63" s="6" t="s">
        <v>43</v>
      </c>
      <c r="D63" s="6" t="s">
        <v>129</v>
      </c>
      <c r="E63" s="6" t="s">
        <v>61</v>
      </c>
      <c r="F63" s="8">
        <v>215.79300000000001</v>
      </c>
      <c r="G63" s="11">
        <v>1914</v>
      </c>
      <c r="H63" s="10">
        <f>ROUND((G63*F63),2)</f>
        <v>413027.8</v>
      </c>
      <c r="O63">
        <f>rekapitulace!H9</f>
        <v>21</v>
      </c>
      <c r="P63">
        <f>O63/100*H63</f>
        <v>86735.837999999989</v>
      </c>
    </row>
    <row r="64" spans="1:16" ht="13.2" x14ac:dyDescent="0.25">
      <c r="D64" s="12" t="s">
        <v>130</v>
      </c>
    </row>
    <row r="65" spans="1:16" ht="13.2" x14ac:dyDescent="0.25">
      <c r="A65" s="6">
        <v>23</v>
      </c>
      <c r="B65" s="6" t="s">
        <v>131</v>
      </c>
      <c r="C65" s="6" t="s">
        <v>43</v>
      </c>
      <c r="D65" s="6" t="s">
        <v>132</v>
      </c>
      <c r="E65" s="6" t="s">
        <v>61</v>
      </c>
      <c r="F65" s="8">
        <v>654.36400000000003</v>
      </c>
      <c r="G65" s="11">
        <v>757.9</v>
      </c>
      <c r="H65" s="10">
        <f>ROUND((G65*F65),2)</f>
        <v>495942.48</v>
      </c>
      <c r="O65">
        <f>rekapitulace!H9</f>
        <v>21</v>
      </c>
      <c r="P65">
        <f>O65/100*H65</f>
        <v>104147.92079999999</v>
      </c>
    </row>
    <row r="66" spans="1:16" ht="105.6" x14ac:dyDescent="0.25">
      <c r="D66" s="12" t="s">
        <v>133</v>
      </c>
    </row>
    <row r="67" spans="1:16" ht="26.4" x14ac:dyDescent="0.25">
      <c r="A67" s="6">
        <v>24</v>
      </c>
      <c r="B67" s="6" t="s">
        <v>134</v>
      </c>
      <c r="C67" s="6" t="s">
        <v>43</v>
      </c>
      <c r="D67" s="6" t="s">
        <v>135</v>
      </c>
      <c r="E67" s="6" t="s">
        <v>72</v>
      </c>
      <c r="F67" s="8">
        <v>1798.2729999999999</v>
      </c>
      <c r="G67" s="11">
        <v>13.2</v>
      </c>
      <c r="H67" s="10">
        <f>ROUND((G67*F67),2)</f>
        <v>23737.200000000001</v>
      </c>
      <c r="O67">
        <f>rekapitulace!H9</f>
        <v>21</v>
      </c>
      <c r="P67">
        <f>O67/100*H67</f>
        <v>4984.8119999999999</v>
      </c>
    </row>
    <row r="68" spans="1:16" ht="13.2" x14ac:dyDescent="0.25">
      <c r="D68" s="12" t="s">
        <v>136</v>
      </c>
    </row>
    <row r="69" spans="1:16" ht="26.4" x14ac:dyDescent="0.25">
      <c r="A69" s="6">
        <v>25</v>
      </c>
      <c r="B69" s="6" t="s">
        <v>137</v>
      </c>
      <c r="C69" s="6" t="s">
        <v>43</v>
      </c>
      <c r="D69" s="6" t="s">
        <v>138</v>
      </c>
      <c r="E69" s="6" t="s">
        <v>72</v>
      </c>
      <c r="F69" s="8">
        <v>1634.7940000000001</v>
      </c>
      <c r="G69" s="11">
        <v>12.1</v>
      </c>
      <c r="H69" s="10">
        <f>ROUND((G69*F69),2)</f>
        <v>19781.009999999998</v>
      </c>
      <c r="O69">
        <f>rekapitulace!H9</f>
        <v>21</v>
      </c>
      <c r="P69">
        <f>O69/100*H69</f>
        <v>4154.0120999999999</v>
      </c>
    </row>
    <row r="70" spans="1:16" ht="13.2" x14ac:dyDescent="0.25">
      <c r="D70" s="12" t="s">
        <v>139</v>
      </c>
    </row>
    <row r="71" spans="1:16" ht="26.4" x14ac:dyDescent="0.25">
      <c r="A71" s="6">
        <v>26</v>
      </c>
      <c r="B71" s="6" t="s">
        <v>140</v>
      </c>
      <c r="C71" s="6" t="s">
        <v>43</v>
      </c>
      <c r="D71" s="6" t="s">
        <v>141</v>
      </c>
      <c r="E71" s="6" t="s">
        <v>72</v>
      </c>
      <c r="F71" s="8">
        <v>1634.7940000000001</v>
      </c>
      <c r="G71" s="11">
        <v>217.8</v>
      </c>
      <c r="H71" s="10">
        <f>ROUND((G71*F71),2)</f>
        <v>356058.13</v>
      </c>
      <c r="O71">
        <f>rekapitulace!H9</f>
        <v>21</v>
      </c>
      <c r="P71">
        <f>O71/100*H71</f>
        <v>74772.207299999995</v>
      </c>
    </row>
    <row r="72" spans="1:16" ht="13.2" x14ac:dyDescent="0.25">
      <c r="D72" s="12" t="s">
        <v>139</v>
      </c>
    </row>
    <row r="73" spans="1:16" ht="26.4" x14ac:dyDescent="0.25">
      <c r="A73" s="6">
        <v>27</v>
      </c>
      <c r="B73" s="6" t="s">
        <v>142</v>
      </c>
      <c r="C73" s="6" t="s">
        <v>43</v>
      </c>
      <c r="D73" s="6" t="s">
        <v>143</v>
      </c>
      <c r="E73" s="6" t="s">
        <v>72</v>
      </c>
      <c r="F73" s="8">
        <v>1634.7940000000001</v>
      </c>
      <c r="G73" s="11">
        <v>281.60000000000002</v>
      </c>
      <c r="H73" s="10">
        <f>ROUND((G73*F73),2)</f>
        <v>460357.99</v>
      </c>
      <c r="O73">
        <f>rekapitulace!H9</f>
        <v>21</v>
      </c>
      <c r="P73">
        <f>O73/100*H73</f>
        <v>96675.177899999995</v>
      </c>
    </row>
    <row r="74" spans="1:16" ht="13.2" x14ac:dyDescent="0.25">
      <c r="D74" s="12" t="s">
        <v>139</v>
      </c>
    </row>
    <row r="75" spans="1:16" ht="13.2" x14ac:dyDescent="0.25">
      <c r="A75" s="6">
        <v>28</v>
      </c>
      <c r="B75" s="6" t="s">
        <v>144</v>
      </c>
      <c r="C75" s="6" t="s">
        <v>43</v>
      </c>
      <c r="D75" s="6" t="s">
        <v>145</v>
      </c>
      <c r="E75" s="6" t="s">
        <v>72</v>
      </c>
      <c r="F75" s="8">
        <v>518.61500000000001</v>
      </c>
      <c r="G75" s="11">
        <v>447.7</v>
      </c>
      <c r="H75" s="10">
        <f>ROUND((G75*F75),2)</f>
        <v>232183.94</v>
      </c>
      <c r="O75">
        <f>rekapitulace!H9</f>
        <v>21</v>
      </c>
      <c r="P75">
        <f>O75/100*H75</f>
        <v>48758.627399999998</v>
      </c>
    </row>
    <row r="76" spans="1:16" ht="26.4" x14ac:dyDescent="0.25">
      <c r="D76" s="12" t="s">
        <v>146</v>
      </c>
    </row>
    <row r="77" spans="1:16" ht="13.2" x14ac:dyDescent="0.25">
      <c r="A77" s="6">
        <v>29</v>
      </c>
      <c r="B77" s="6" t="s">
        <v>147</v>
      </c>
      <c r="C77" s="6" t="s">
        <v>43</v>
      </c>
      <c r="D77" s="6" t="s">
        <v>148</v>
      </c>
      <c r="E77" s="6" t="s">
        <v>72</v>
      </c>
      <c r="F77" s="8">
        <v>374.935</v>
      </c>
      <c r="G77" s="11">
        <v>546.70000000000005</v>
      </c>
      <c r="H77" s="10">
        <f>ROUND((G77*F77),2)</f>
        <v>204976.96</v>
      </c>
      <c r="O77">
        <f>rekapitulace!H9</f>
        <v>21</v>
      </c>
      <c r="P77">
        <f>O77/100*H77</f>
        <v>43045.161599999999</v>
      </c>
    </row>
    <row r="78" spans="1:16" ht="13.2" x14ac:dyDescent="0.25">
      <c r="D78" s="12" t="s">
        <v>149</v>
      </c>
    </row>
    <row r="79" spans="1:16" ht="26.4" x14ac:dyDescent="0.25">
      <c r="A79" s="6">
        <v>30</v>
      </c>
      <c r="B79" s="6" t="s">
        <v>150</v>
      </c>
      <c r="C79" s="6" t="s">
        <v>43</v>
      </c>
      <c r="D79" s="6" t="s">
        <v>151</v>
      </c>
      <c r="E79" s="6" t="s">
        <v>72</v>
      </c>
      <c r="F79" s="8">
        <v>168.37899999999999</v>
      </c>
      <c r="G79" s="11">
        <v>625.9</v>
      </c>
      <c r="H79" s="10">
        <f>ROUND((G79*F79),2)</f>
        <v>105388.42</v>
      </c>
      <c r="O79">
        <f>rekapitulace!H9</f>
        <v>21</v>
      </c>
      <c r="P79">
        <f>O79/100*H79</f>
        <v>22131.568199999998</v>
      </c>
    </row>
    <row r="80" spans="1:16" ht="66" x14ac:dyDescent="0.25">
      <c r="D80" s="12" t="s">
        <v>152</v>
      </c>
    </row>
    <row r="81" spans="1:16" ht="13.2" x14ac:dyDescent="0.25">
      <c r="A81" s="6">
        <v>31</v>
      </c>
      <c r="B81" s="6" t="s">
        <v>153</v>
      </c>
      <c r="C81" s="6" t="s">
        <v>43</v>
      </c>
      <c r="D81" s="6" t="s">
        <v>154</v>
      </c>
      <c r="E81" s="6" t="s">
        <v>72</v>
      </c>
      <c r="F81" s="8">
        <v>19.323</v>
      </c>
      <c r="G81" s="11">
        <v>958.1</v>
      </c>
      <c r="H81" s="10">
        <f>ROUND((G81*F81),2)</f>
        <v>18513.37</v>
      </c>
      <c r="O81">
        <f>rekapitulace!H9</f>
        <v>21</v>
      </c>
      <c r="P81">
        <f>O81/100*H81</f>
        <v>3887.8076999999998</v>
      </c>
    </row>
    <row r="82" spans="1:16" ht="13.2" x14ac:dyDescent="0.25">
      <c r="D82" s="12" t="s">
        <v>155</v>
      </c>
    </row>
    <row r="83" spans="1:16" ht="12.75" customHeight="1" x14ac:dyDescent="0.25">
      <c r="A83" s="13"/>
      <c r="B83" s="13"/>
      <c r="C83" s="13" t="s">
        <v>36</v>
      </c>
      <c r="D83" s="13" t="s">
        <v>127</v>
      </c>
      <c r="E83" s="13"/>
      <c r="F83" s="13"/>
      <c r="G83" s="13"/>
      <c r="H83" s="13">
        <f>SUM(H63:H82)</f>
        <v>2329967.3000000003</v>
      </c>
      <c r="P83">
        <f>ROUND(SUM(P63:P82),2)</f>
        <v>489293.13</v>
      </c>
    </row>
    <row r="85" spans="1:16" ht="12.75" customHeight="1" x14ac:dyDescent="0.25">
      <c r="A85" s="7"/>
      <c r="B85" s="7"/>
      <c r="C85" s="7" t="s">
        <v>39</v>
      </c>
      <c r="D85" s="7" t="s">
        <v>156</v>
      </c>
      <c r="E85" s="7"/>
      <c r="F85" s="9"/>
      <c r="G85" s="7"/>
      <c r="H85" s="9"/>
    </row>
    <row r="86" spans="1:16" ht="13.2" x14ac:dyDescent="0.25">
      <c r="A86" s="6">
        <v>32</v>
      </c>
      <c r="B86" s="6" t="s">
        <v>157</v>
      </c>
      <c r="C86" s="6" t="s">
        <v>43</v>
      </c>
      <c r="D86" s="6" t="s">
        <v>158</v>
      </c>
      <c r="E86" s="6" t="s">
        <v>50</v>
      </c>
      <c r="F86" s="8">
        <v>6</v>
      </c>
      <c r="G86" s="11">
        <v>4939</v>
      </c>
      <c r="H86" s="10">
        <f>ROUND((G86*F86),2)</f>
        <v>29634</v>
      </c>
      <c r="O86">
        <f>rekapitulace!H9</f>
        <v>21</v>
      </c>
      <c r="P86">
        <f>O86/100*H86</f>
        <v>6223.1399999999994</v>
      </c>
    </row>
    <row r="87" spans="1:16" ht="13.2" x14ac:dyDescent="0.25">
      <c r="D87" s="12" t="s">
        <v>159</v>
      </c>
    </row>
    <row r="88" spans="1:16" ht="13.2" x14ac:dyDescent="0.25">
      <c r="A88" s="6">
        <v>33</v>
      </c>
      <c r="B88" s="6" t="s">
        <v>160</v>
      </c>
      <c r="C88" s="6" t="s">
        <v>43</v>
      </c>
      <c r="D88" s="6" t="s">
        <v>161</v>
      </c>
      <c r="E88" s="6" t="s">
        <v>50</v>
      </c>
      <c r="F88" s="8">
        <v>2</v>
      </c>
      <c r="G88" s="11">
        <v>1771</v>
      </c>
      <c r="H88" s="10">
        <f>ROUND((G88*F88),2)</f>
        <v>3542</v>
      </c>
      <c r="O88">
        <f>rekapitulace!H9</f>
        <v>21</v>
      </c>
      <c r="P88">
        <f>O88/100*H88</f>
        <v>743.81999999999994</v>
      </c>
    </row>
    <row r="89" spans="1:16" ht="13.2" x14ac:dyDescent="0.25">
      <c r="D89" s="12" t="s">
        <v>162</v>
      </c>
    </row>
    <row r="90" spans="1:16" ht="12.75" customHeight="1" x14ac:dyDescent="0.25">
      <c r="A90" s="13"/>
      <c r="B90" s="13"/>
      <c r="C90" s="13" t="s">
        <v>39</v>
      </c>
      <c r="D90" s="13" t="s">
        <v>156</v>
      </c>
      <c r="E90" s="13"/>
      <c r="F90" s="13"/>
      <c r="G90" s="13"/>
      <c r="H90" s="13">
        <f>SUM(H86:H89)</f>
        <v>33176</v>
      </c>
      <c r="P90">
        <f>ROUND(SUM(P86:P89),2)</f>
        <v>6966.96</v>
      </c>
    </row>
    <row r="92" spans="1:16" ht="12.75" customHeight="1" x14ac:dyDescent="0.25">
      <c r="A92" s="7"/>
      <c r="B92" s="7"/>
      <c r="C92" s="7" t="s">
        <v>164</v>
      </c>
      <c r="D92" s="7" t="s">
        <v>163</v>
      </c>
      <c r="E92" s="7"/>
      <c r="F92" s="9"/>
      <c r="G92" s="7"/>
      <c r="H92" s="9"/>
    </row>
    <row r="93" spans="1:16" ht="26.4" x14ac:dyDescent="0.25">
      <c r="A93" s="6">
        <v>34</v>
      </c>
      <c r="B93" s="6" t="s">
        <v>165</v>
      </c>
      <c r="C93" s="6" t="s">
        <v>43</v>
      </c>
      <c r="D93" s="6" t="s">
        <v>166</v>
      </c>
      <c r="E93" s="6" t="s">
        <v>50</v>
      </c>
      <c r="F93" s="8">
        <v>16</v>
      </c>
      <c r="G93" s="11">
        <v>2816</v>
      </c>
      <c r="H93" s="10">
        <f>ROUND((G93*F93),2)</f>
        <v>45056</v>
      </c>
      <c r="O93">
        <f>rekapitulace!H9</f>
        <v>21</v>
      </c>
      <c r="P93">
        <f>O93/100*H93</f>
        <v>9461.76</v>
      </c>
    </row>
    <row r="94" spans="1:16" ht="13.2" x14ac:dyDescent="0.25">
      <c r="D94" s="12" t="s">
        <v>167</v>
      </c>
    </row>
    <row r="95" spans="1:16" ht="26.4" x14ac:dyDescent="0.25">
      <c r="A95" s="6">
        <v>35</v>
      </c>
      <c r="B95" s="6" t="s">
        <v>168</v>
      </c>
      <c r="C95" s="6" t="s">
        <v>43</v>
      </c>
      <c r="D95" s="6" t="s">
        <v>169</v>
      </c>
      <c r="E95" s="6" t="s">
        <v>50</v>
      </c>
      <c r="F95" s="8">
        <v>16</v>
      </c>
      <c r="G95" s="11">
        <v>1694</v>
      </c>
      <c r="H95" s="10">
        <f>ROUND((G95*F95),2)</f>
        <v>27104</v>
      </c>
      <c r="O95">
        <f>rekapitulace!H9</f>
        <v>21</v>
      </c>
      <c r="P95">
        <f>O95/100*H95</f>
        <v>5691.84</v>
      </c>
    </row>
    <row r="96" spans="1:16" ht="13.2" x14ac:dyDescent="0.25">
      <c r="D96" s="12" t="s">
        <v>170</v>
      </c>
    </row>
    <row r="97" spans="1:16" ht="13.2" x14ac:dyDescent="0.25">
      <c r="A97" s="6">
        <v>36</v>
      </c>
      <c r="B97" s="6" t="s">
        <v>171</v>
      </c>
      <c r="C97" s="6" t="s">
        <v>43</v>
      </c>
      <c r="D97" s="6" t="s">
        <v>172</v>
      </c>
      <c r="E97" s="6" t="s">
        <v>50</v>
      </c>
      <c r="F97" s="8">
        <v>2</v>
      </c>
      <c r="G97" s="11">
        <v>2233</v>
      </c>
      <c r="H97" s="10">
        <f>ROUND((G97*F97),2)</f>
        <v>4466</v>
      </c>
      <c r="O97">
        <f>rekapitulace!H9</f>
        <v>21</v>
      </c>
      <c r="P97">
        <f>O97/100*H97</f>
        <v>937.86</v>
      </c>
    </row>
    <row r="98" spans="1:16" ht="13.2" x14ac:dyDescent="0.25">
      <c r="D98" s="12" t="s">
        <v>173</v>
      </c>
    </row>
    <row r="99" spans="1:16" ht="13.2" x14ac:dyDescent="0.25">
      <c r="A99" s="6">
        <v>37</v>
      </c>
      <c r="B99" s="6" t="s">
        <v>174</v>
      </c>
      <c r="C99" s="6" t="s">
        <v>43</v>
      </c>
      <c r="D99" s="6" t="s">
        <v>175</v>
      </c>
      <c r="E99" s="6" t="s">
        <v>85</v>
      </c>
      <c r="F99" s="8">
        <v>283</v>
      </c>
      <c r="G99" s="11">
        <v>262.89999999999998</v>
      </c>
      <c r="H99" s="10">
        <f>ROUND((G99*F99),2)</f>
        <v>74400.7</v>
      </c>
      <c r="O99">
        <f>rekapitulace!H9</f>
        <v>21</v>
      </c>
      <c r="P99">
        <f>O99/100*H99</f>
        <v>15624.146999999999</v>
      </c>
    </row>
    <row r="100" spans="1:16" ht="13.2" x14ac:dyDescent="0.25">
      <c r="D100" s="12" t="s">
        <v>176</v>
      </c>
    </row>
    <row r="101" spans="1:16" ht="13.2" x14ac:dyDescent="0.25">
      <c r="A101" s="6">
        <v>38</v>
      </c>
      <c r="B101" s="6" t="s">
        <v>177</v>
      </c>
      <c r="C101" s="6" t="s">
        <v>43</v>
      </c>
      <c r="D101" s="6" t="s">
        <v>178</v>
      </c>
      <c r="E101" s="6" t="s">
        <v>85</v>
      </c>
      <c r="F101" s="8">
        <v>649.1</v>
      </c>
      <c r="G101" s="11">
        <v>366.3</v>
      </c>
      <c r="H101" s="10">
        <f>ROUND((G101*F101),2)</f>
        <v>237765.33</v>
      </c>
      <c r="O101">
        <f>rekapitulace!H9</f>
        <v>21</v>
      </c>
      <c r="P101">
        <f>O101/100*H101</f>
        <v>49930.719299999997</v>
      </c>
    </row>
    <row r="102" spans="1:16" ht="39.6" x14ac:dyDescent="0.25">
      <c r="D102" s="12" t="s">
        <v>179</v>
      </c>
    </row>
    <row r="103" spans="1:16" ht="13.2" x14ac:dyDescent="0.25">
      <c r="A103" s="6">
        <v>39</v>
      </c>
      <c r="B103" s="6" t="s">
        <v>180</v>
      </c>
      <c r="C103" s="6" t="s">
        <v>43</v>
      </c>
      <c r="D103" s="6" t="s">
        <v>181</v>
      </c>
      <c r="E103" s="6" t="s">
        <v>85</v>
      </c>
      <c r="F103" s="8">
        <v>112</v>
      </c>
      <c r="G103" s="11">
        <v>246.4</v>
      </c>
      <c r="H103" s="10">
        <f>ROUND((G103*F103),2)</f>
        <v>27596.799999999999</v>
      </c>
      <c r="O103">
        <f>rekapitulace!H9</f>
        <v>21</v>
      </c>
      <c r="P103">
        <f>O103/100*H103</f>
        <v>5795.3279999999995</v>
      </c>
    </row>
    <row r="104" spans="1:16" ht="13.2" x14ac:dyDescent="0.25">
      <c r="D104" s="12" t="s">
        <v>182</v>
      </c>
    </row>
    <row r="105" spans="1:16" ht="13.2" x14ac:dyDescent="0.25">
      <c r="A105" s="6">
        <v>40</v>
      </c>
      <c r="B105" s="6" t="s">
        <v>183</v>
      </c>
      <c r="C105" s="6" t="s">
        <v>43</v>
      </c>
      <c r="D105" s="6" t="s">
        <v>184</v>
      </c>
      <c r="E105" s="6" t="s">
        <v>85</v>
      </c>
      <c r="F105" s="8">
        <v>71.5</v>
      </c>
      <c r="G105" s="11">
        <v>145.19999999999999</v>
      </c>
      <c r="H105" s="10">
        <f>ROUND((G105*F105),2)</f>
        <v>10381.799999999999</v>
      </c>
      <c r="O105">
        <f>rekapitulace!H9</f>
        <v>21</v>
      </c>
      <c r="P105">
        <f>O105/100*H105</f>
        <v>2180.1779999999999</v>
      </c>
    </row>
    <row r="106" spans="1:16" ht="13.2" x14ac:dyDescent="0.25">
      <c r="D106" s="12" t="s">
        <v>185</v>
      </c>
    </row>
    <row r="107" spans="1:16" ht="26.4" x14ac:dyDescent="0.25">
      <c r="A107" s="6">
        <v>41</v>
      </c>
      <c r="B107" s="6" t="s">
        <v>186</v>
      </c>
      <c r="C107" s="6" t="s">
        <v>43</v>
      </c>
      <c r="D107" s="6" t="s">
        <v>187</v>
      </c>
      <c r="E107" s="6" t="s">
        <v>85</v>
      </c>
      <c r="F107" s="8">
        <v>553</v>
      </c>
      <c r="G107" s="11">
        <v>116.6</v>
      </c>
      <c r="H107" s="10">
        <f>ROUND((G107*F107),2)</f>
        <v>64479.8</v>
      </c>
      <c r="O107">
        <f>rekapitulace!H9</f>
        <v>21</v>
      </c>
      <c r="P107">
        <f>O107/100*H107</f>
        <v>13540.758</v>
      </c>
    </row>
    <row r="108" spans="1:16" ht="13.2" x14ac:dyDescent="0.25">
      <c r="D108" s="12" t="s">
        <v>188</v>
      </c>
    </row>
    <row r="109" spans="1:16" ht="13.2" x14ac:dyDescent="0.25">
      <c r="A109" s="6">
        <v>42</v>
      </c>
      <c r="B109" s="6" t="s">
        <v>189</v>
      </c>
      <c r="C109" s="6" t="s">
        <v>43</v>
      </c>
      <c r="D109" s="6" t="s">
        <v>190</v>
      </c>
      <c r="E109" s="6" t="s">
        <v>191</v>
      </c>
      <c r="F109" s="8">
        <v>1</v>
      </c>
      <c r="G109" s="11">
        <v>1100</v>
      </c>
      <c r="H109" s="10">
        <f>ROUND((G109*F109),2)</f>
        <v>1100</v>
      </c>
      <c r="O109">
        <f>rekapitulace!H9</f>
        <v>21</v>
      </c>
      <c r="P109">
        <f>O109/100*H109</f>
        <v>231</v>
      </c>
    </row>
    <row r="110" spans="1:16" ht="13.2" x14ac:dyDescent="0.25">
      <c r="D110" s="12" t="s">
        <v>192</v>
      </c>
    </row>
    <row r="111" spans="1:16" ht="12.75" customHeight="1" x14ac:dyDescent="0.25">
      <c r="A111" s="13"/>
      <c r="B111" s="13"/>
      <c r="C111" s="13" t="s">
        <v>164</v>
      </c>
      <c r="D111" s="13" t="s">
        <v>163</v>
      </c>
      <c r="E111" s="13"/>
      <c r="F111" s="13"/>
      <c r="G111" s="13"/>
      <c r="H111" s="13">
        <f>SUM(H93:H110)</f>
        <v>492350.43</v>
      </c>
      <c r="P111">
        <f>ROUND(SUM(P93:P110),2)</f>
        <v>103393.59</v>
      </c>
    </row>
    <row r="113" spans="1:16" ht="12.75" customHeight="1" x14ac:dyDescent="0.25">
      <c r="A113" s="13"/>
      <c r="B113" s="13"/>
      <c r="C113" s="13"/>
      <c r="D113" s="13" t="s">
        <v>54</v>
      </c>
      <c r="E113" s="13"/>
      <c r="F113" s="13"/>
      <c r="G113" s="13"/>
      <c r="H113" s="13">
        <v>0</v>
      </c>
      <c r="P113">
        <f>+P18+P55+P60+P83+P90+P111</f>
        <v>1075057.43</v>
      </c>
    </row>
  </sheetData>
  <sheetProtection formatColumns="0"/>
  <mergeCells count="7">
    <mergeCell ref="G8:H8"/>
    <mergeCell ref="A8:A9"/>
    <mergeCell ref="B8:B9"/>
    <mergeCell ref="C8:C9"/>
    <mergeCell ref="D8:D9"/>
    <mergeCell ref="E8:E9"/>
    <mergeCell ref="F8:F9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79"/>
  <sheetViews>
    <sheetView workbookViewId="0"/>
  </sheetViews>
  <sheetFormatPr defaultRowHeight="12.75" customHeight="1" x14ac:dyDescent="0.25"/>
  <cols>
    <col min="1" max="1" width="6.6640625" customWidth="1"/>
    <col min="2" max="2" width="15.6640625" customWidth="1"/>
    <col min="3" max="3" width="18.6640625" customWidth="1"/>
    <col min="4" max="4" width="75.6640625" customWidth="1"/>
    <col min="5" max="5" width="9.6640625" customWidth="1"/>
    <col min="6" max="6" width="12.6640625" customWidth="1"/>
    <col min="7" max="8" width="14.6640625" customWidth="1"/>
    <col min="15" max="16" width="9.109375" hidden="1" customWidth="1"/>
  </cols>
  <sheetData>
    <row r="1" spans="1:16" ht="12.75" customHeight="1" x14ac:dyDescent="0.25">
      <c r="A1" s="5" t="s">
        <v>13</v>
      </c>
    </row>
    <row r="2" spans="1:16" ht="12.75" customHeight="1" x14ac:dyDescent="0.25">
      <c r="C2" s="1" t="s">
        <v>14</v>
      </c>
    </row>
    <row r="4" spans="1:16" ht="12.75" customHeight="1" x14ac:dyDescent="0.25">
      <c r="A4" t="s">
        <v>15</v>
      </c>
      <c r="C4" s="5" t="s">
        <v>18</v>
      </c>
      <c r="D4" s="5" t="s">
        <v>19</v>
      </c>
      <c r="E4" s="5"/>
    </row>
    <row r="5" spans="1:16" ht="12.75" customHeight="1" x14ac:dyDescent="0.25">
      <c r="A5" t="s">
        <v>16</v>
      </c>
      <c r="C5" s="5" t="s">
        <v>55</v>
      </c>
      <c r="D5" s="5" t="s">
        <v>56</v>
      </c>
      <c r="E5" s="5"/>
    </row>
    <row r="6" spans="1:16" ht="12.75" customHeight="1" x14ac:dyDescent="0.25">
      <c r="A6" t="s">
        <v>17</v>
      </c>
      <c r="C6" s="5" t="s">
        <v>193</v>
      </c>
      <c r="D6" s="5" t="s">
        <v>194</v>
      </c>
      <c r="E6" s="5"/>
    </row>
    <row r="7" spans="1:16" ht="12.75" customHeight="1" x14ac:dyDescent="0.25">
      <c r="C7" s="5"/>
      <c r="D7" s="5"/>
      <c r="E7" s="5"/>
    </row>
    <row r="8" spans="1:16" ht="12.75" customHeight="1" x14ac:dyDescent="0.25">
      <c r="A8" s="183" t="s">
        <v>22</v>
      </c>
      <c r="B8" s="183" t="s">
        <v>24</v>
      </c>
      <c r="C8" s="183" t="s">
        <v>25</v>
      </c>
      <c r="D8" s="183" t="s">
        <v>26</v>
      </c>
      <c r="E8" s="183" t="s">
        <v>27</v>
      </c>
      <c r="F8" s="183" t="s">
        <v>28</v>
      </c>
      <c r="G8" s="183" t="s">
        <v>29</v>
      </c>
      <c r="H8" s="183"/>
      <c r="O8" t="s">
        <v>32</v>
      </c>
      <c r="P8" t="s">
        <v>11</v>
      </c>
    </row>
    <row r="9" spans="1:16" ht="13.8" x14ac:dyDescent="0.25">
      <c r="A9" s="183"/>
      <c r="B9" s="183"/>
      <c r="C9" s="183"/>
      <c r="D9" s="183"/>
      <c r="E9" s="183"/>
      <c r="F9" s="183"/>
      <c r="G9" s="4" t="s">
        <v>30</v>
      </c>
      <c r="H9" s="4" t="s">
        <v>31</v>
      </c>
      <c r="O9" t="s">
        <v>11</v>
      </c>
    </row>
    <row r="10" spans="1:16" ht="13.8" x14ac:dyDescent="0.25">
      <c r="A10" s="4" t="s">
        <v>23</v>
      </c>
      <c r="B10" s="4" t="s">
        <v>33</v>
      </c>
      <c r="C10" s="4" t="s">
        <v>34</v>
      </c>
      <c r="D10" s="4" t="s">
        <v>35</v>
      </c>
      <c r="E10" s="4" t="s">
        <v>36</v>
      </c>
      <c r="F10" s="4" t="s">
        <v>37</v>
      </c>
      <c r="G10" s="4" t="s">
        <v>38</v>
      </c>
      <c r="H10" s="4" t="s">
        <v>39</v>
      </c>
    </row>
    <row r="11" spans="1:16" ht="12.75" customHeight="1" x14ac:dyDescent="0.25">
      <c r="A11" s="7"/>
      <c r="B11" s="7"/>
      <c r="C11" s="7" t="s">
        <v>41</v>
      </c>
      <c r="D11" s="7" t="s">
        <v>40</v>
      </c>
      <c r="E11" s="7"/>
      <c r="F11" s="9"/>
      <c r="G11" s="7"/>
      <c r="H11" s="9"/>
    </row>
    <row r="12" spans="1:16" ht="13.2" x14ac:dyDescent="0.25">
      <c r="A12" s="6">
        <v>1</v>
      </c>
      <c r="B12" s="6" t="s">
        <v>59</v>
      </c>
      <c r="C12" s="6" t="s">
        <v>43</v>
      </c>
      <c r="D12" s="6" t="s">
        <v>60</v>
      </c>
      <c r="E12" s="6" t="s">
        <v>61</v>
      </c>
      <c r="F12" s="8">
        <v>1025.8320000000001</v>
      </c>
      <c r="G12" s="11">
        <v>220</v>
      </c>
      <c r="H12" s="10">
        <f>ROUND((G12*F12),2)</f>
        <v>225683.04</v>
      </c>
      <c r="O12">
        <f>rekapitulace!H9</f>
        <v>21</v>
      </c>
      <c r="P12">
        <f>O12/100*H12</f>
        <v>47393.438399999999</v>
      </c>
    </row>
    <row r="13" spans="1:16" ht="13.2" x14ac:dyDescent="0.25">
      <c r="D13" s="12" t="s">
        <v>195</v>
      </c>
    </row>
    <row r="14" spans="1:16" ht="13.2" x14ac:dyDescent="0.25">
      <c r="A14" s="6">
        <v>2</v>
      </c>
      <c r="B14" s="6" t="s">
        <v>66</v>
      </c>
      <c r="C14" s="6" t="s">
        <v>43</v>
      </c>
      <c r="D14" s="6" t="s">
        <v>67</v>
      </c>
      <c r="E14" s="6" t="s">
        <v>61</v>
      </c>
      <c r="F14" s="8">
        <v>611.82399999999996</v>
      </c>
      <c r="G14" s="11">
        <v>220</v>
      </c>
      <c r="H14" s="10">
        <f>ROUND((G14*F14),2)</f>
        <v>134601.28</v>
      </c>
      <c r="O14">
        <f>rekapitulace!H9</f>
        <v>21</v>
      </c>
      <c r="P14">
        <f>O14/100*H14</f>
        <v>28266.268799999998</v>
      </c>
    </row>
    <row r="15" spans="1:16" ht="13.2" x14ac:dyDescent="0.25">
      <c r="D15" s="12" t="s">
        <v>196</v>
      </c>
    </row>
    <row r="16" spans="1:16" ht="12.75" customHeight="1" x14ac:dyDescent="0.25">
      <c r="A16" s="13"/>
      <c r="B16" s="13"/>
      <c r="C16" s="13" t="s">
        <v>41</v>
      </c>
      <c r="D16" s="13" t="s">
        <v>40</v>
      </c>
      <c r="E16" s="13"/>
      <c r="F16" s="13"/>
      <c r="G16" s="13"/>
      <c r="H16" s="13">
        <f>SUM(H12:H15)</f>
        <v>360284.32</v>
      </c>
      <c r="P16">
        <f>ROUND(SUM(P12:P15),2)</f>
        <v>75659.710000000006</v>
      </c>
    </row>
    <row r="18" spans="1:16" ht="12.75" customHeight="1" x14ac:dyDescent="0.25">
      <c r="A18" s="7"/>
      <c r="B18" s="7"/>
      <c r="C18" s="7" t="s">
        <v>23</v>
      </c>
      <c r="D18" s="7" t="s">
        <v>69</v>
      </c>
      <c r="E18" s="7"/>
      <c r="F18" s="9"/>
      <c r="G18" s="7"/>
      <c r="H18" s="9"/>
    </row>
    <row r="19" spans="1:16" ht="13.2" x14ac:dyDescent="0.25">
      <c r="A19" s="6">
        <v>3</v>
      </c>
      <c r="B19" s="6" t="s">
        <v>90</v>
      </c>
      <c r="C19" s="6" t="s">
        <v>43</v>
      </c>
      <c r="D19" s="6" t="s">
        <v>91</v>
      </c>
      <c r="E19" s="6" t="s">
        <v>61</v>
      </c>
      <c r="F19" s="8">
        <v>615.49900000000002</v>
      </c>
      <c r="G19" s="11">
        <v>182.6</v>
      </c>
      <c r="H19" s="10">
        <f>ROUND((G19*F19),2)</f>
        <v>112390.12</v>
      </c>
      <c r="O19">
        <f>rekapitulace!H9</f>
        <v>21</v>
      </c>
      <c r="P19">
        <f>O19/100*H19</f>
        <v>23601.925199999998</v>
      </c>
    </row>
    <row r="20" spans="1:16" ht="26.4" x14ac:dyDescent="0.25">
      <c r="D20" s="12" t="s">
        <v>197</v>
      </c>
    </row>
    <row r="21" spans="1:16" ht="13.2" x14ac:dyDescent="0.25">
      <c r="A21" s="6">
        <v>4</v>
      </c>
      <c r="B21" s="6" t="s">
        <v>93</v>
      </c>
      <c r="C21" s="6" t="s">
        <v>43</v>
      </c>
      <c r="D21" s="6" t="s">
        <v>94</v>
      </c>
      <c r="E21" s="6" t="s">
        <v>61</v>
      </c>
      <c r="F21" s="8">
        <v>410.33300000000003</v>
      </c>
      <c r="G21" s="11">
        <v>408.1</v>
      </c>
      <c r="H21" s="10">
        <f>ROUND((G21*F21),2)</f>
        <v>167456.9</v>
      </c>
      <c r="O21">
        <f>rekapitulace!H9</f>
        <v>21</v>
      </c>
      <c r="P21">
        <f>O21/100*H21</f>
        <v>35165.949000000001</v>
      </c>
    </row>
    <row r="22" spans="1:16" ht="26.4" x14ac:dyDescent="0.25">
      <c r="D22" s="12" t="s">
        <v>198</v>
      </c>
    </row>
    <row r="23" spans="1:16" ht="26.4" x14ac:dyDescent="0.25">
      <c r="A23" s="6">
        <v>5</v>
      </c>
      <c r="B23" s="6" t="s">
        <v>96</v>
      </c>
      <c r="C23" s="6" t="s">
        <v>43</v>
      </c>
      <c r="D23" s="6" t="s">
        <v>97</v>
      </c>
      <c r="E23" s="6" t="s">
        <v>61</v>
      </c>
      <c r="F23" s="8">
        <v>70.902000000000001</v>
      </c>
      <c r="G23" s="11">
        <v>95.7</v>
      </c>
      <c r="H23" s="10">
        <f>ROUND((G23*F23),2)</f>
        <v>6785.32</v>
      </c>
      <c r="O23">
        <f>rekapitulace!H9</f>
        <v>21</v>
      </c>
      <c r="P23">
        <f>O23/100*H23</f>
        <v>1424.9171999999999</v>
      </c>
    </row>
    <row r="24" spans="1:16" ht="13.2" x14ac:dyDescent="0.25">
      <c r="D24" s="12" t="s">
        <v>199</v>
      </c>
    </row>
    <row r="25" spans="1:16" ht="26.4" x14ac:dyDescent="0.25">
      <c r="A25" s="6">
        <v>6</v>
      </c>
      <c r="B25" s="6" t="s">
        <v>99</v>
      </c>
      <c r="C25" s="6" t="s">
        <v>43</v>
      </c>
      <c r="D25" s="6" t="s">
        <v>100</v>
      </c>
      <c r="E25" s="6" t="s">
        <v>61</v>
      </c>
      <c r="F25" s="8">
        <v>611.82399999999996</v>
      </c>
      <c r="G25" s="11">
        <v>95.7</v>
      </c>
      <c r="H25" s="10">
        <f>ROUND((G25*F25),2)</f>
        <v>58551.56</v>
      </c>
      <c r="O25">
        <f>rekapitulace!H9</f>
        <v>21</v>
      </c>
      <c r="P25">
        <f>O25/100*H25</f>
        <v>12295.827599999999</v>
      </c>
    </row>
    <row r="26" spans="1:16" ht="39.6" x14ac:dyDescent="0.25">
      <c r="D26" s="12" t="s">
        <v>200</v>
      </c>
    </row>
    <row r="27" spans="1:16" ht="13.2" x14ac:dyDescent="0.25">
      <c r="A27" s="6">
        <v>7</v>
      </c>
      <c r="B27" s="6" t="s">
        <v>102</v>
      </c>
      <c r="C27" s="6" t="s">
        <v>43</v>
      </c>
      <c r="D27" s="6" t="s">
        <v>103</v>
      </c>
      <c r="E27" s="6" t="s">
        <v>61</v>
      </c>
      <c r="F27" s="8">
        <v>39.048000000000002</v>
      </c>
      <c r="G27" s="11">
        <v>61.6</v>
      </c>
      <c r="H27" s="10">
        <f>ROUND((G27*F27),2)</f>
        <v>2405.36</v>
      </c>
      <c r="O27">
        <f>rekapitulace!H9</f>
        <v>21</v>
      </c>
      <c r="P27">
        <f>O27/100*H27</f>
        <v>505.12560000000002</v>
      </c>
    </row>
    <row r="28" spans="1:16" ht="13.2" x14ac:dyDescent="0.25">
      <c r="D28" s="12" t="s">
        <v>201</v>
      </c>
    </row>
    <row r="29" spans="1:16" ht="13.2" x14ac:dyDescent="0.25">
      <c r="A29" s="6">
        <v>8</v>
      </c>
      <c r="B29" s="6" t="s">
        <v>105</v>
      </c>
      <c r="C29" s="6" t="s">
        <v>43</v>
      </c>
      <c r="D29" s="6" t="s">
        <v>106</v>
      </c>
      <c r="E29" s="6" t="s">
        <v>61</v>
      </c>
      <c r="F29" s="8">
        <v>1025.8320000000001</v>
      </c>
      <c r="G29" s="11">
        <v>17.600000000000001</v>
      </c>
      <c r="H29" s="10">
        <f>ROUND((G29*F29),2)</f>
        <v>18054.64</v>
      </c>
      <c r="O29">
        <f>rekapitulace!H9</f>
        <v>21</v>
      </c>
      <c r="P29">
        <f>O29/100*H29</f>
        <v>3791.4743999999996</v>
      </c>
    </row>
    <row r="30" spans="1:16" ht="13.2" x14ac:dyDescent="0.25">
      <c r="D30" s="12" t="s">
        <v>202</v>
      </c>
    </row>
    <row r="31" spans="1:16" ht="13.2" x14ac:dyDescent="0.25">
      <c r="A31" s="6">
        <v>9</v>
      </c>
      <c r="B31" s="6" t="s">
        <v>108</v>
      </c>
      <c r="C31" s="6" t="s">
        <v>43</v>
      </c>
      <c r="D31" s="6" t="s">
        <v>109</v>
      </c>
      <c r="E31" s="6" t="s">
        <v>61</v>
      </c>
      <c r="F31" s="8">
        <v>525.79399999999998</v>
      </c>
      <c r="G31" s="11">
        <v>116.6</v>
      </c>
      <c r="H31" s="10">
        <f>ROUND((G31*F31),2)</f>
        <v>61307.58</v>
      </c>
      <c r="O31">
        <f>rekapitulace!H9</f>
        <v>21</v>
      </c>
      <c r="P31">
        <f>O31/100*H31</f>
        <v>12874.5918</v>
      </c>
    </row>
    <row r="32" spans="1:16" ht="13.2" x14ac:dyDescent="0.25">
      <c r="D32" s="12" t="s">
        <v>203</v>
      </c>
    </row>
    <row r="33" spans="1:16" ht="13.2" x14ac:dyDescent="0.25">
      <c r="A33" s="6">
        <v>10</v>
      </c>
      <c r="B33" s="6" t="s">
        <v>111</v>
      </c>
      <c r="C33" s="6" t="s">
        <v>43</v>
      </c>
      <c r="D33" s="6" t="s">
        <v>112</v>
      </c>
      <c r="E33" s="6" t="s">
        <v>61</v>
      </c>
      <c r="F33" s="8">
        <v>46.981999999999999</v>
      </c>
      <c r="G33" s="11">
        <v>210.1</v>
      </c>
      <c r="H33" s="10">
        <f>ROUND((G33*F33),2)</f>
        <v>9870.92</v>
      </c>
      <c r="O33">
        <f>rekapitulace!H9</f>
        <v>21</v>
      </c>
      <c r="P33">
        <f>O33/100*H33</f>
        <v>2072.8932</v>
      </c>
    </row>
    <row r="34" spans="1:16" ht="52.8" x14ac:dyDescent="0.25">
      <c r="D34" s="12" t="s">
        <v>204</v>
      </c>
    </row>
    <row r="35" spans="1:16" ht="13.2" x14ac:dyDescent="0.25">
      <c r="A35" s="6">
        <v>11</v>
      </c>
      <c r="B35" s="6" t="s">
        <v>114</v>
      </c>
      <c r="C35" s="6" t="s">
        <v>43</v>
      </c>
      <c r="D35" s="6" t="s">
        <v>115</v>
      </c>
      <c r="E35" s="6" t="s">
        <v>72</v>
      </c>
      <c r="F35" s="8">
        <v>1182.509</v>
      </c>
      <c r="G35" s="11">
        <v>14.3</v>
      </c>
      <c r="H35" s="10">
        <f>ROUND((G35*F35),2)</f>
        <v>16909.88</v>
      </c>
      <c r="O35">
        <f>rekapitulace!H9</f>
        <v>21</v>
      </c>
      <c r="P35">
        <f>O35/100*H35</f>
        <v>3551.0747999999999</v>
      </c>
    </row>
    <row r="36" spans="1:16" ht="52.8" x14ac:dyDescent="0.25">
      <c r="D36" s="12" t="s">
        <v>205</v>
      </c>
    </row>
    <row r="37" spans="1:16" ht="13.2" x14ac:dyDescent="0.25">
      <c r="A37" s="6">
        <v>12</v>
      </c>
      <c r="B37" s="6" t="s">
        <v>117</v>
      </c>
      <c r="C37" s="6" t="s">
        <v>43</v>
      </c>
      <c r="D37" s="6" t="s">
        <v>118</v>
      </c>
      <c r="E37" s="6" t="s">
        <v>61</v>
      </c>
      <c r="F37" s="8">
        <v>70.902000000000001</v>
      </c>
      <c r="G37" s="11">
        <v>231</v>
      </c>
      <c r="H37" s="10">
        <f>ROUND((G37*F37),2)</f>
        <v>16378.36</v>
      </c>
      <c r="O37">
        <f>rekapitulace!H9</f>
        <v>21</v>
      </c>
      <c r="P37">
        <f>O37/100*H37</f>
        <v>3439.4555999999998</v>
      </c>
    </row>
    <row r="38" spans="1:16" ht="13.2" x14ac:dyDescent="0.25">
      <c r="D38" s="12" t="s">
        <v>206</v>
      </c>
    </row>
    <row r="39" spans="1:16" ht="13.2" x14ac:dyDescent="0.25">
      <c r="A39" s="6">
        <v>13</v>
      </c>
      <c r="B39" s="6" t="s">
        <v>120</v>
      </c>
      <c r="C39" s="6" t="s">
        <v>43</v>
      </c>
      <c r="D39" s="6" t="s">
        <v>121</v>
      </c>
      <c r="E39" s="6" t="s">
        <v>72</v>
      </c>
      <c r="F39" s="8">
        <v>472.68</v>
      </c>
      <c r="G39" s="11">
        <v>15.4</v>
      </c>
      <c r="H39" s="10">
        <f>ROUND((G39*F39),2)</f>
        <v>7279.27</v>
      </c>
      <c r="O39">
        <f>rekapitulace!H9</f>
        <v>21</v>
      </c>
      <c r="P39">
        <f>O39/100*H39</f>
        <v>1528.6467</v>
      </c>
    </row>
    <row r="40" spans="1:16" ht="13.2" x14ac:dyDescent="0.25">
      <c r="D40" s="12" t="s">
        <v>207</v>
      </c>
    </row>
    <row r="41" spans="1:16" ht="12.75" customHeight="1" x14ac:dyDescent="0.25">
      <c r="A41" s="13"/>
      <c r="B41" s="13"/>
      <c r="C41" s="13" t="s">
        <v>23</v>
      </c>
      <c r="D41" s="13" t="s">
        <v>69</v>
      </c>
      <c r="E41" s="13"/>
      <c r="F41" s="13"/>
      <c r="G41" s="13"/>
      <c r="H41" s="13">
        <f>SUM(H19:H40)</f>
        <v>477389.91000000003</v>
      </c>
      <c r="P41">
        <f>ROUND(SUM(P19:P40),2)</f>
        <v>100251.88</v>
      </c>
    </row>
    <row r="43" spans="1:16" ht="12.75" customHeight="1" x14ac:dyDescent="0.25">
      <c r="A43" s="7"/>
      <c r="B43" s="7"/>
      <c r="C43" s="7" t="s">
        <v>33</v>
      </c>
      <c r="D43" s="7" t="s">
        <v>123</v>
      </c>
      <c r="E43" s="7"/>
      <c r="F43" s="9"/>
      <c r="G43" s="7"/>
      <c r="H43" s="9"/>
    </row>
    <row r="44" spans="1:16" ht="13.2" x14ac:dyDescent="0.25">
      <c r="A44" s="6">
        <v>14</v>
      </c>
      <c r="B44" s="6" t="s">
        <v>124</v>
      </c>
      <c r="C44" s="6" t="s">
        <v>43</v>
      </c>
      <c r="D44" s="6" t="s">
        <v>125</v>
      </c>
      <c r="E44" s="6" t="s">
        <v>85</v>
      </c>
      <c r="F44" s="8">
        <v>147</v>
      </c>
      <c r="G44" s="11">
        <v>347.6</v>
      </c>
      <c r="H44" s="10">
        <f>ROUND((G44*F44),2)</f>
        <v>51097.2</v>
      </c>
      <c r="O44">
        <f>rekapitulace!H9</f>
        <v>21</v>
      </c>
      <c r="P44">
        <f>O44/100*H44</f>
        <v>10730.411999999998</v>
      </c>
    </row>
    <row r="45" spans="1:16" ht="13.2" x14ac:dyDescent="0.25">
      <c r="D45" s="12" t="s">
        <v>208</v>
      </c>
    </row>
    <row r="46" spans="1:16" ht="12.75" customHeight="1" x14ac:dyDescent="0.25">
      <c r="A46" s="13"/>
      <c r="B46" s="13"/>
      <c r="C46" s="13" t="s">
        <v>33</v>
      </c>
      <c r="D46" s="13" t="s">
        <v>123</v>
      </c>
      <c r="E46" s="13"/>
      <c r="F46" s="13"/>
      <c r="G46" s="13"/>
      <c r="H46" s="13">
        <f>SUM(H44:H45)</f>
        <v>51097.2</v>
      </c>
      <c r="P46">
        <f>ROUND(SUM(P44:P45),2)</f>
        <v>10730.41</v>
      </c>
    </row>
    <row r="48" spans="1:16" ht="12.75" customHeight="1" x14ac:dyDescent="0.25">
      <c r="A48" s="7"/>
      <c r="B48" s="7"/>
      <c r="C48" s="7" t="s">
        <v>36</v>
      </c>
      <c r="D48" s="7" t="s">
        <v>127</v>
      </c>
      <c r="E48" s="7"/>
      <c r="F48" s="9"/>
      <c r="G48" s="7"/>
      <c r="H48" s="9"/>
    </row>
    <row r="49" spans="1:16" ht="13.2" x14ac:dyDescent="0.25">
      <c r="A49" s="6">
        <v>15</v>
      </c>
      <c r="B49" s="6" t="s">
        <v>131</v>
      </c>
      <c r="C49" s="6" t="s">
        <v>43</v>
      </c>
      <c r="D49" s="6" t="s">
        <v>132</v>
      </c>
      <c r="E49" s="6" t="s">
        <v>61</v>
      </c>
      <c r="F49" s="8">
        <v>351.23599999999999</v>
      </c>
      <c r="G49" s="11">
        <v>757.9</v>
      </c>
      <c r="H49" s="10">
        <f>ROUND((G49*F49),2)</f>
        <v>266201.76</v>
      </c>
      <c r="O49">
        <f>rekapitulace!H9</f>
        <v>21</v>
      </c>
      <c r="P49">
        <f>O49/100*H49</f>
        <v>55902.369599999998</v>
      </c>
    </row>
    <row r="50" spans="1:16" ht="52.8" x14ac:dyDescent="0.25">
      <c r="D50" s="12" t="s">
        <v>209</v>
      </c>
    </row>
    <row r="51" spans="1:16" ht="13.2" x14ac:dyDescent="0.25">
      <c r="A51" s="6">
        <v>16</v>
      </c>
      <c r="B51" s="6" t="s">
        <v>144</v>
      </c>
      <c r="C51" s="6" t="s">
        <v>43</v>
      </c>
      <c r="D51" s="6" t="s">
        <v>145</v>
      </c>
      <c r="E51" s="6" t="s">
        <v>72</v>
      </c>
      <c r="F51" s="8">
        <v>23.413</v>
      </c>
      <c r="G51" s="11">
        <v>447.7</v>
      </c>
      <c r="H51" s="10">
        <f>ROUND((G51*F51),2)</f>
        <v>10482</v>
      </c>
      <c r="O51">
        <f>rekapitulace!H9</f>
        <v>21</v>
      </c>
      <c r="P51">
        <f>O51/100*H51</f>
        <v>2201.2199999999998</v>
      </c>
    </row>
    <row r="52" spans="1:16" ht="13.2" x14ac:dyDescent="0.25">
      <c r="D52" s="12" t="s">
        <v>210</v>
      </c>
    </row>
    <row r="53" spans="1:16" ht="13.2" x14ac:dyDescent="0.25">
      <c r="A53" s="6">
        <v>17</v>
      </c>
      <c r="B53" s="6" t="s">
        <v>147</v>
      </c>
      <c r="C53" s="6" t="s">
        <v>43</v>
      </c>
      <c r="D53" s="6" t="s">
        <v>148</v>
      </c>
      <c r="E53" s="6" t="s">
        <v>72</v>
      </c>
      <c r="F53" s="8">
        <v>885.89800000000002</v>
      </c>
      <c r="G53" s="11">
        <v>546.70000000000005</v>
      </c>
      <c r="H53" s="10">
        <f>ROUND((G53*F53),2)</f>
        <v>484320.44</v>
      </c>
      <c r="O53">
        <f>rekapitulace!H9</f>
        <v>21</v>
      </c>
      <c r="P53">
        <f>O53/100*H53</f>
        <v>101707.29239999999</v>
      </c>
    </row>
    <row r="54" spans="1:16" ht="39.6" x14ac:dyDescent="0.25">
      <c r="D54" s="12" t="s">
        <v>211</v>
      </c>
    </row>
    <row r="55" spans="1:16" ht="26.4" x14ac:dyDescent="0.25">
      <c r="A55" s="6">
        <v>18</v>
      </c>
      <c r="B55" s="6" t="s">
        <v>150</v>
      </c>
      <c r="C55" s="6" t="s">
        <v>43</v>
      </c>
      <c r="D55" s="6" t="s">
        <v>151</v>
      </c>
      <c r="E55" s="6" t="s">
        <v>72</v>
      </c>
      <c r="F55" s="8">
        <v>71.491</v>
      </c>
      <c r="G55" s="11">
        <v>625.9</v>
      </c>
      <c r="H55" s="10">
        <f>ROUND((G55*F55),2)</f>
        <v>44746.22</v>
      </c>
      <c r="O55">
        <f>rekapitulace!H9</f>
        <v>21</v>
      </c>
      <c r="P55">
        <f>O55/100*H55</f>
        <v>9396.7062000000005</v>
      </c>
    </row>
    <row r="56" spans="1:16" ht="13.2" x14ac:dyDescent="0.25">
      <c r="D56" s="12" t="s">
        <v>212</v>
      </c>
    </row>
    <row r="57" spans="1:16" ht="26.4" x14ac:dyDescent="0.25">
      <c r="A57" s="6">
        <v>19</v>
      </c>
      <c r="B57" s="6" t="s">
        <v>213</v>
      </c>
      <c r="C57" s="6" t="s">
        <v>43</v>
      </c>
      <c r="D57" s="6" t="s">
        <v>214</v>
      </c>
      <c r="E57" s="6" t="s">
        <v>72</v>
      </c>
      <c r="F57" s="8">
        <v>8.5239999999999991</v>
      </c>
      <c r="G57" s="11">
        <v>1018.6</v>
      </c>
      <c r="H57" s="10">
        <f>ROUND((G57*F57),2)</f>
        <v>8682.5499999999993</v>
      </c>
      <c r="O57">
        <f>rekapitulace!H9</f>
        <v>21</v>
      </c>
      <c r="P57">
        <f>O57/100*H57</f>
        <v>1823.3354999999997</v>
      </c>
    </row>
    <row r="58" spans="1:16" ht="13.2" x14ac:dyDescent="0.25">
      <c r="D58" s="12" t="s">
        <v>215</v>
      </c>
    </row>
    <row r="59" spans="1:16" ht="12.75" customHeight="1" x14ac:dyDescent="0.25">
      <c r="A59" s="13"/>
      <c r="B59" s="13"/>
      <c r="C59" s="13" t="s">
        <v>36</v>
      </c>
      <c r="D59" s="13" t="s">
        <v>127</v>
      </c>
      <c r="E59" s="13"/>
      <c r="F59" s="13"/>
      <c r="G59" s="13"/>
      <c r="H59" s="13">
        <f>SUM(H49:H58)</f>
        <v>814432.97</v>
      </c>
      <c r="P59">
        <f>ROUND(SUM(P49:P58),2)</f>
        <v>171030.92</v>
      </c>
    </row>
    <row r="61" spans="1:16" ht="12.75" customHeight="1" x14ac:dyDescent="0.25">
      <c r="A61" s="7"/>
      <c r="B61" s="7"/>
      <c r="C61" s="7" t="s">
        <v>39</v>
      </c>
      <c r="D61" s="7" t="s">
        <v>156</v>
      </c>
      <c r="E61" s="7"/>
      <c r="F61" s="9"/>
      <c r="G61" s="7"/>
      <c r="H61" s="9"/>
    </row>
    <row r="62" spans="1:16" ht="13.2" x14ac:dyDescent="0.25">
      <c r="A62" s="6">
        <v>20</v>
      </c>
      <c r="B62" s="6" t="s">
        <v>157</v>
      </c>
      <c r="C62" s="6" t="s">
        <v>43</v>
      </c>
      <c r="D62" s="6" t="s">
        <v>158</v>
      </c>
      <c r="E62" s="6" t="s">
        <v>50</v>
      </c>
      <c r="F62" s="8">
        <v>2</v>
      </c>
      <c r="G62" s="11">
        <v>4939</v>
      </c>
      <c r="H62" s="10">
        <f>ROUND((G62*F62),2)</f>
        <v>9878</v>
      </c>
      <c r="O62">
        <f>rekapitulace!H9</f>
        <v>21</v>
      </c>
      <c r="P62">
        <f>O62/100*H62</f>
        <v>2074.38</v>
      </c>
    </row>
    <row r="63" spans="1:16" ht="13.2" x14ac:dyDescent="0.25">
      <c r="D63" s="12" t="s">
        <v>216</v>
      </c>
    </row>
    <row r="64" spans="1:16" ht="12.75" customHeight="1" x14ac:dyDescent="0.25">
      <c r="A64" s="13"/>
      <c r="B64" s="13"/>
      <c r="C64" s="13" t="s">
        <v>39</v>
      </c>
      <c r="D64" s="13" t="s">
        <v>156</v>
      </c>
      <c r="E64" s="13"/>
      <c r="F64" s="13"/>
      <c r="G64" s="13"/>
      <c r="H64" s="13">
        <f>SUM(H62:H63)</f>
        <v>9878</v>
      </c>
      <c r="P64">
        <f>ROUND(SUM(P62:P63),2)</f>
        <v>2074.38</v>
      </c>
    </row>
    <row r="66" spans="1:16" ht="12.75" customHeight="1" x14ac:dyDescent="0.25">
      <c r="A66" s="7"/>
      <c r="B66" s="7"/>
      <c r="C66" s="7" t="s">
        <v>164</v>
      </c>
      <c r="D66" s="7" t="s">
        <v>163</v>
      </c>
      <c r="E66" s="7"/>
      <c r="F66" s="9"/>
      <c r="G66" s="7"/>
      <c r="H66" s="9"/>
    </row>
    <row r="67" spans="1:16" ht="26.4" x14ac:dyDescent="0.25">
      <c r="A67" s="6">
        <v>21</v>
      </c>
      <c r="B67" s="6" t="s">
        <v>165</v>
      </c>
      <c r="C67" s="6" t="s">
        <v>43</v>
      </c>
      <c r="D67" s="6" t="s">
        <v>166</v>
      </c>
      <c r="E67" s="6" t="s">
        <v>50</v>
      </c>
      <c r="F67" s="8">
        <v>3</v>
      </c>
      <c r="G67" s="11">
        <v>2816</v>
      </c>
      <c r="H67" s="10">
        <f>ROUND((G67*F67),2)</f>
        <v>8448</v>
      </c>
      <c r="O67">
        <f>rekapitulace!H9</f>
        <v>21</v>
      </c>
      <c r="P67">
        <f>O67/100*H67</f>
        <v>1774.08</v>
      </c>
    </row>
    <row r="68" spans="1:16" ht="13.2" x14ac:dyDescent="0.25">
      <c r="D68" s="12" t="s">
        <v>217</v>
      </c>
    </row>
    <row r="69" spans="1:16" ht="26.4" x14ac:dyDescent="0.25">
      <c r="A69" s="6">
        <v>22</v>
      </c>
      <c r="B69" s="6" t="s">
        <v>168</v>
      </c>
      <c r="C69" s="6" t="s">
        <v>43</v>
      </c>
      <c r="D69" s="6" t="s">
        <v>169</v>
      </c>
      <c r="E69" s="6" t="s">
        <v>50</v>
      </c>
      <c r="F69" s="8">
        <v>3</v>
      </c>
      <c r="G69" s="11">
        <v>1694</v>
      </c>
      <c r="H69" s="10">
        <f>ROUND((G69*F69),2)</f>
        <v>5082</v>
      </c>
      <c r="O69">
        <f>rekapitulace!H9</f>
        <v>21</v>
      </c>
      <c r="P69">
        <f>O69/100*H69</f>
        <v>1067.22</v>
      </c>
    </row>
    <row r="70" spans="1:16" ht="13.2" x14ac:dyDescent="0.25">
      <c r="D70" s="12" t="s">
        <v>218</v>
      </c>
    </row>
    <row r="71" spans="1:16" ht="13.2" x14ac:dyDescent="0.25">
      <c r="A71" s="6">
        <v>23</v>
      </c>
      <c r="B71" s="6" t="s">
        <v>174</v>
      </c>
      <c r="C71" s="6" t="s">
        <v>43</v>
      </c>
      <c r="D71" s="6" t="s">
        <v>175</v>
      </c>
      <c r="E71" s="6" t="s">
        <v>85</v>
      </c>
      <c r="F71" s="8">
        <v>19</v>
      </c>
      <c r="G71" s="11">
        <v>262.89999999999998</v>
      </c>
      <c r="H71" s="10">
        <f>ROUND((G71*F71),2)</f>
        <v>4995.1000000000004</v>
      </c>
      <c r="O71">
        <f>rekapitulace!H9</f>
        <v>21</v>
      </c>
      <c r="P71">
        <f>O71/100*H71</f>
        <v>1048.971</v>
      </c>
    </row>
    <row r="72" spans="1:16" ht="13.2" x14ac:dyDescent="0.25">
      <c r="D72" s="12" t="s">
        <v>219</v>
      </c>
    </row>
    <row r="73" spans="1:16" ht="13.2" x14ac:dyDescent="0.25">
      <c r="A73" s="6">
        <v>24</v>
      </c>
      <c r="B73" s="6" t="s">
        <v>177</v>
      </c>
      <c r="C73" s="6" t="s">
        <v>43</v>
      </c>
      <c r="D73" s="6" t="s">
        <v>178</v>
      </c>
      <c r="E73" s="6" t="s">
        <v>85</v>
      </c>
      <c r="F73" s="8">
        <v>217</v>
      </c>
      <c r="G73" s="11">
        <v>366.3</v>
      </c>
      <c r="H73" s="10">
        <f>ROUND((G73*F73),2)</f>
        <v>79487.100000000006</v>
      </c>
      <c r="O73">
        <f>rekapitulace!H9</f>
        <v>21</v>
      </c>
      <c r="P73">
        <f>O73/100*H73</f>
        <v>16692.291000000001</v>
      </c>
    </row>
    <row r="74" spans="1:16" ht="39.6" x14ac:dyDescent="0.25">
      <c r="D74" s="12" t="s">
        <v>220</v>
      </c>
    </row>
    <row r="75" spans="1:16" ht="13.2" x14ac:dyDescent="0.25">
      <c r="A75" s="6">
        <v>25</v>
      </c>
      <c r="B75" s="6" t="s">
        <v>180</v>
      </c>
      <c r="C75" s="6" t="s">
        <v>43</v>
      </c>
      <c r="D75" s="6" t="s">
        <v>181</v>
      </c>
      <c r="E75" s="6" t="s">
        <v>85</v>
      </c>
      <c r="F75" s="8">
        <v>87.4</v>
      </c>
      <c r="G75" s="11">
        <v>246.4</v>
      </c>
      <c r="H75" s="10">
        <f>ROUND((G75*F75),2)</f>
        <v>21535.360000000001</v>
      </c>
      <c r="O75">
        <f>rekapitulace!H9</f>
        <v>21</v>
      </c>
      <c r="P75">
        <f>O75/100*H75</f>
        <v>4522.4255999999996</v>
      </c>
    </row>
    <row r="76" spans="1:16" ht="39.6" x14ac:dyDescent="0.25">
      <c r="D76" s="12" t="s">
        <v>221</v>
      </c>
    </row>
    <row r="77" spans="1:16" ht="12.75" customHeight="1" x14ac:dyDescent="0.25">
      <c r="A77" s="13"/>
      <c r="B77" s="13"/>
      <c r="C77" s="13" t="s">
        <v>164</v>
      </c>
      <c r="D77" s="13" t="s">
        <v>163</v>
      </c>
      <c r="E77" s="13"/>
      <c r="F77" s="13"/>
      <c r="G77" s="13"/>
      <c r="H77" s="13">
        <f>SUM(H67:H76)</f>
        <v>119547.56000000001</v>
      </c>
      <c r="P77">
        <f>ROUND(SUM(P67:P76),2)</f>
        <v>25104.99</v>
      </c>
    </row>
    <row r="79" spans="1:16" ht="12.75" customHeight="1" x14ac:dyDescent="0.25">
      <c r="A79" s="13"/>
      <c r="B79" s="13"/>
      <c r="C79" s="13"/>
      <c r="D79" s="13" t="s">
        <v>54</v>
      </c>
      <c r="E79" s="13"/>
      <c r="F79" s="13"/>
      <c r="G79" s="13"/>
      <c r="H79" s="13">
        <v>0</v>
      </c>
      <c r="P79">
        <f>+P16+P41+P46+P59+P64+P77</f>
        <v>384852.29000000004</v>
      </c>
    </row>
  </sheetData>
  <sheetProtection formatColumns="0"/>
  <mergeCells count="7">
    <mergeCell ref="G8:H8"/>
    <mergeCell ref="A8:A9"/>
    <mergeCell ref="B8:B9"/>
    <mergeCell ref="C8:C9"/>
    <mergeCell ref="D8:D9"/>
    <mergeCell ref="E8:E9"/>
    <mergeCell ref="F8:F9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67"/>
  <sheetViews>
    <sheetView workbookViewId="0"/>
  </sheetViews>
  <sheetFormatPr defaultRowHeight="12.75" customHeight="1" x14ac:dyDescent="0.25"/>
  <cols>
    <col min="1" max="1" width="6.6640625" customWidth="1"/>
    <col min="2" max="2" width="15.6640625" customWidth="1"/>
    <col min="3" max="3" width="18.6640625" customWidth="1"/>
    <col min="4" max="4" width="75.6640625" customWidth="1"/>
    <col min="5" max="5" width="9.6640625" customWidth="1"/>
    <col min="6" max="6" width="12.6640625" customWidth="1"/>
    <col min="7" max="8" width="14.6640625" customWidth="1"/>
    <col min="15" max="16" width="9.109375" hidden="1" customWidth="1"/>
  </cols>
  <sheetData>
    <row r="1" spans="1:16" ht="12.75" customHeight="1" x14ac:dyDescent="0.25">
      <c r="A1" s="5" t="s">
        <v>13</v>
      </c>
    </row>
    <row r="2" spans="1:16" ht="12.75" customHeight="1" x14ac:dyDescent="0.25">
      <c r="C2" s="1" t="s">
        <v>14</v>
      </c>
    </row>
    <row r="4" spans="1:16" ht="12.75" customHeight="1" x14ac:dyDescent="0.25">
      <c r="A4" t="s">
        <v>15</v>
      </c>
      <c r="C4" s="5" t="s">
        <v>18</v>
      </c>
      <c r="D4" s="5" t="s">
        <v>19</v>
      </c>
      <c r="E4" s="5"/>
    </row>
    <row r="5" spans="1:16" ht="12.75" customHeight="1" x14ac:dyDescent="0.25">
      <c r="A5" t="s">
        <v>16</v>
      </c>
      <c r="C5" s="5" t="s">
        <v>55</v>
      </c>
      <c r="D5" s="5" t="s">
        <v>56</v>
      </c>
      <c r="E5" s="5"/>
    </row>
    <row r="6" spans="1:16" ht="12.75" customHeight="1" x14ac:dyDescent="0.25">
      <c r="A6" t="s">
        <v>17</v>
      </c>
      <c r="C6" s="5" t="s">
        <v>239</v>
      </c>
      <c r="D6" s="5" t="s">
        <v>240</v>
      </c>
      <c r="E6" s="5"/>
    </row>
    <row r="7" spans="1:16" ht="12.75" customHeight="1" x14ac:dyDescent="0.25">
      <c r="C7" s="5"/>
      <c r="D7" s="5"/>
      <c r="E7" s="5"/>
    </row>
    <row r="8" spans="1:16" ht="12.75" customHeight="1" x14ac:dyDescent="0.25">
      <c r="A8" s="183" t="s">
        <v>22</v>
      </c>
      <c r="B8" s="183" t="s">
        <v>24</v>
      </c>
      <c r="C8" s="183" t="s">
        <v>25</v>
      </c>
      <c r="D8" s="183" t="s">
        <v>26</v>
      </c>
      <c r="E8" s="183" t="s">
        <v>27</v>
      </c>
      <c r="F8" s="183" t="s">
        <v>28</v>
      </c>
      <c r="G8" s="183" t="s">
        <v>29</v>
      </c>
      <c r="H8" s="183"/>
      <c r="O8" t="s">
        <v>32</v>
      </c>
      <c r="P8" t="s">
        <v>11</v>
      </c>
    </row>
    <row r="9" spans="1:16" ht="13.8" x14ac:dyDescent="0.25">
      <c r="A9" s="183"/>
      <c r="B9" s="183"/>
      <c r="C9" s="183"/>
      <c r="D9" s="183"/>
      <c r="E9" s="183"/>
      <c r="F9" s="183"/>
      <c r="G9" s="4" t="s">
        <v>30</v>
      </c>
      <c r="H9" s="4" t="s">
        <v>31</v>
      </c>
      <c r="O9" t="s">
        <v>11</v>
      </c>
    </row>
    <row r="10" spans="1:16" ht="13.8" x14ac:dyDescent="0.25">
      <c r="A10" s="4" t="s">
        <v>23</v>
      </c>
      <c r="B10" s="4" t="s">
        <v>33</v>
      </c>
      <c r="C10" s="4" t="s">
        <v>34</v>
      </c>
      <c r="D10" s="4" t="s">
        <v>35</v>
      </c>
      <c r="E10" s="4" t="s">
        <v>36</v>
      </c>
      <c r="F10" s="4" t="s">
        <v>37</v>
      </c>
      <c r="G10" s="4" t="s">
        <v>38</v>
      </c>
      <c r="H10" s="4" t="s">
        <v>39</v>
      </c>
    </row>
    <row r="11" spans="1:16" ht="12.75" customHeight="1" x14ac:dyDescent="0.25">
      <c r="A11" s="7"/>
      <c r="B11" s="7"/>
      <c r="C11" s="7" t="s">
        <v>41</v>
      </c>
      <c r="D11" s="7" t="s">
        <v>40</v>
      </c>
      <c r="E11" s="7"/>
      <c r="F11" s="9"/>
      <c r="G11" s="7"/>
      <c r="H11" s="9"/>
    </row>
    <row r="12" spans="1:16" ht="13.2" x14ac:dyDescent="0.25">
      <c r="A12" s="6">
        <v>1</v>
      </c>
      <c r="B12" s="6" t="s">
        <v>59</v>
      </c>
      <c r="C12" s="6" t="s">
        <v>43</v>
      </c>
      <c r="D12" s="6" t="s">
        <v>60</v>
      </c>
      <c r="E12" s="6" t="s">
        <v>61</v>
      </c>
      <c r="F12" s="8">
        <v>249.09899999999999</v>
      </c>
      <c r="G12" s="11">
        <v>220</v>
      </c>
      <c r="H12" s="10">
        <f>ROUND((G12*F12),2)</f>
        <v>54801.78</v>
      </c>
      <c r="O12">
        <f>rekapitulace!H9</f>
        <v>21</v>
      </c>
      <c r="P12">
        <f>O12/100*H12</f>
        <v>11508.373799999999</v>
      </c>
    </row>
    <row r="13" spans="1:16" ht="13.2" x14ac:dyDescent="0.25">
      <c r="D13" s="12" t="s">
        <v>241</v>
      </c>
    </row>
    <row r="14" spans="1:16" ht="13.2" x14ac:dyDescent="0.25">
      <c r="A14" s="6">
        <v>2</v>
      </c>
      <c r="B14" s="6" t="s">
        <v>66</v>
      </c>
      <c r="C14" s="6" t="s">
        <v>43</v>
      </c>
      <c r="D14" s="6" t="s">
        <v>67</v>
      </c>
      <c r="E14" s="6" t="s">
        <v>61</v>
      </c>
      <c r="F14" s="8">
        <v>148.15700000000001</v>
      </c>
      <c r="G14" s="11">
        <v>220</v>
      </c>
      <c r="H14" s="10">
        <f>ROUND((G14*F14),2)</f>
        <v>32594.54</v>
      </c>
      <c r="O14">
        <f>rekapitulace!H9</f>
        <v>21</v>
      </c>
      <c r="P14">
        <f>O14/100*H14</f>
        <v>6844.8534</v>
      </c>
    </row>
    <row r="15" spans="1:16" ht="13.2" x14ac:dyDescent="0.25">
      <c r="D15" s="12" t="s">
        <v>242</v>
      </c>
    </row>
    <row r="16" spans="1:16" ht="12.75" customHeight="1" x14ac:dyDescent="0.25">
      <c r="A16" s="13"/>
      <c r="B16" s="13"/>
      <c r="C16" s="13" t="s">
        <v>41</v>
      </c>
      <c r="D16" s="13" t="s">
        <v>40</v>
      </c>
      <c r="E16" s="13"/>
      <c r="F16" s="13"/>
      <c r="G16" s="13"/>
      <c r="H16" s="13">
        <f>SUM(H12:H15)</f>
        <v>87396.32</v>
      </c>
      <c r="P16">
        <f>ROUND(SUM(P12:P15),2)</f>
        <v>18353.23</v>
      </c>
    </row>
    <row r="18" spans="1:16" ht="12.75" customHeight="1" x14ac:dyDescent="0.25">
      <c r="A18" s="7"/>
      <c r="B18" s="7"/>
      <c r="C18" s="7" t="s">
        <v>23</v>
      </c>
      <c r="D18" s="7" t="s">
        <v>69</v>
      </c>
      <c r="E18" s="7"/>
      <c r="F18" s="9"/>
      <c r="G18" s="7"/>
      <c r="H18" s="9"/>
    </row>
    <row r="19" spans="1:16" ht="13.2" x14ac:dyDescent="0.25">
      <c r="A19" s="6">
        <v>3</v>
      </c>
      <c r="B19" s="6" t="s">
        <v>90</v>
      </c>
      <c r="C19" s="6" t="s">
        <v>43</v>
      </c>
      <c r="D19" s="6" t="s">
        <v>91</v>
      </c>
      <c r="E19" s="6" t="s">
        <v>61</v>
      </c>
      <c r="F19" s="8">
        <v>149.459</v>
      </c>
      <c r="G19" s="11">
        <v>182.6</v>
      </c>
      <c r="H19" s="10">
        <f>ROUND((G19*F19),2)</f>
        <v>27291.21</v>
      </c>
      <c r="O19">
        <f>rekapitulace!H9</f>
        <v>21</v>
      </c>
      <c r="P19">
        <f>O19/100*H19</f>
        <v>5731.1540999999997</v>
      </c>
    </row>
    <row r="20" spans="1:16" ht="26.4" x14ac:dyDescent="0.25">
      <c r="D20" s="12" t="s">
        <v>243</v>
      </c>
    </row>
    <row r="21" spans="1:16" ht="13.2" x14ac:dyDescent="0.25">
      <c r="A21" s="6">
        <v>4</v>
      </c>
      <c r="B21" s="6" t="s">
        <v>93</v>
      </c>
      <c r="C21" s="6" t="s">
        <v>43</v>
      </c>
      <c r="D21" s="6" t="s">
        <v>94</v>
      </c>
      <c r="E21" s="6" t="s">
        <v>61</v>
      </c>
      <c r="F21" s="8">
        <v>99.64</v>
      </c>
      <c r="G21" s="11">
        <v>408.1</v>
      </c>
      <c r="H21" s="10">
        <f>ROUND((G21*F21),2)</f>
        <v>40663.08</v>
      </c>
      <c r="O21">
        <f>rekapitulace!H9</f>
        <v>21</v>
      </c>
      <c r="P21">
        <f>O21/100*H21</f>
        <v>8539.2468000000008</v>
      </c>
    </row>
    <row r="22" spans="1:16" ht="13.2" x14ac:dyDescent="0.25">
      <c r="D22" s="12" t="s">
        <v>244</v>
      </c>
    </row>
    <row r="23" spans="1:16" ht="26.4" x14ac:dyDescent="0.25">
      <c r="A23" s="6">
        <v>5</v>
      </c>
      <c r="B23" s="6" t="s">
        <v>96</v>
      </c>
      <c r="C23" s="6" t="s">
        <v>43</v>
      </c>
      <c r="D23" s="6" t="s">
        <v>97</v>
      </c>
      <c r="E23" s="6" t="s">
        <v>61</v>
      </c>
      <c r="F23" s="8">
        <v>25.292000000000002</v>
      </c>
      <c r="G23" s="11">
        <v>95.7</v>
      </c>
      <c r="H23" s="10">
        <f>ROUND((G23*F23),2)</f>
        <v>2420.44</v>
      </c>
      <c r="O23">
        <f>rekapitulace!H9</f>
        <v>21</v>
      </c>
      <c r="P23">
        <f>O23/100*H23</f>
        <v>508.29239999999999</v>
      </c>
    </row>
    <row r="24" spans="1:16" ht="13.2" x14ac:dyDescent="0.25">
      <c r="D24" s="12" t="s">
        <v>245</v>
      </c>
    </row>
    <row r="25" spans="1:16" ht="26.4" x14ac:dyDescent="0.25">
      <c r="A25" s="6">
        <v>6</v>
      </c>
      <c r="B25" s="6" t="s">
        <v>99</v>
      </c>
      <c r="C25" s="6" t="s">
        <v>43</v>
      </c>
      <c r="D25" s="6" t="s">
        <v>100</v>
      </c>
      <c r="E25" s="6" t="s">
        <v>61</v>
      </c>
      <c r="F25" s="8">
        <v>148.15700000000001</v>
      </c>
      <c r="G25" s="11">
        <v>95.7</v>
      </c>
      <c r="H25" s="10">
        <f>ROUND((G25*F25),2)</f>
        <v>14178.62</v>
      </c>
      <c r="O25">
        <f>rekapitulace!H9</f>
        <v>21</v>
      </c>
      <c r="P25">
        <f>O25/100*H25</f>
        <v>2977.5102000000002</v>
      </c>
    </row>
    <row r="26" spans="1:16" ht="39.6" x14ac:dyDescent="0.25">
      <c r="D26" s="12" t="s">
        <v>246</v>
      </c>
    </row>
    <row r="27" spans="1:16" ht="13.2" x14ac:dyDescent="0.25">
      <c r="A27" s="6">
        <v>7</v>
      </c>
      <c r="B27" s="6" t="s">
        <v>102</v>
      </c>
      <c r="C27" s="6" t="s">
        <v>43</v>
      </c>
      <c r="D27" s="6" t="s">
        <v>103</v>
      </c>
      <c r="E27" s="6" t="s">
        <v>61</v>
      </c>
      <c r="F27" s="8">
        <v>12.385999999999999</v>
      </c>
      <c r="G27" s="11">
        <v>61.6</v>
      </c>
      <c r="H27" s="10">
        <f>ROUND((G27*F27),2)</f>
        <v>762.98</v>
      </c>
      <c r="O27">
        <f>rekapitulace!H9</f>
        <v>21</v>
      </c>
      <c r="P27">
        <f>O27/100*H27</f>
        <v>160.22579999999999</v>
      </c>
    </row>
    <row r="28" spans="1:16" ht="13.2" x14ac:dyDescent="0.25">
      <c r="D28" s="12" t="s">
        <v>247</v>
      </c>
    </row>
    <row r="29" spans="1:16" ht="13.2" x14ac:dyDescent="0.25">
      <c r="A29" s="6">
        <v>8</v>
      </c>
      <c r="B29" s="6" t="s">
        <v>105</v>
      </c>
      <c r="C29" s="6" t="s">
        <v>43</v>
      </c>
      <c r="D29" s="6" t="s">
        <v>106</v>
      </c>
      <c r="E29" s="6" t="s">
        <v>61</v>
      </c>
      <c r="F29" s="8">
        <v>249.09899999999999</v>
      </c>
      <c r="G29" s="11">
        <v>17.600000000000001</v>
      </c>
      <c r="H29" s="10">
        <f>ROUND((G29*F29),2)</f>
        <v>4384.1400000000003</v>
      </c>
      <c r="O29">
        <f>rekapitulace!H9</f>
        <v>21</v>
      </c>
      <c r="P29">
        <f>O29/100*H29</f>
        <v>920.6694</v>
      </c>
    </row>
    <row r="30" spans="1:16" ht="13.2" x14ac:dyDescent="0.25">
      <c r="D30" s="12" t="s">
        <v>248</v>
      </c>
    </row>
    <row r="31" spans="1:16" ht="13.2" x14ac:dyDescent="0.25">
      <c r="A31" s="6">
        <v>9</v>
      </c>
      <c r="B31" s="6" t="s">
        <v>108</v>
      </c>
      <c r="C31" s="6" t="s">
        <v>43</v>
      </c>
      <c r="D31" s="6" t="s">
        <v>109</v>
      </c>
      <c r="E31" s="6" t="s">
        <v>61</v>
      </c>
      <c r="F31" s="8">
        <v>118.434</v>
      </c>
      <c r="G31" s="11">
        <v>116.6</v>
      </c>
      <c r="H31" s="10">
        <f>ROUND((G31*F31),2)</f>
        <v>13809.4</v>
      </c>
      <c r="O31">
        <f>rekapitulace!H9</f>
        <v>21</v>
      </c>
      <c r="P31">
        <f>O31/100*H31</f>
        <v>2899.9739999999997</v>
      </c>
    </row>
    <row r="32" spans="1:16" ht="13.2" x14ac:dyDescent="0.25">
      <c r="D32" s="12" t="s">
        <v>249</v>
      </c>
    </row>
    <row r="33" spans="1:16" ht="13.2" x14ac:dyDescent="0.25">
      <c r="A33" s="6">
        <v>10</v>
      </c>
      <c r="B33" s="6" t="s">
        <v>111</v>
      </c>
      <c r="C33" s="6" t="s">
        <v>43</v>
      </c>
      <c r="D33" s="6" t="s">
        <v>112</v>
      </c>
      <c r="E33" s="6" t="s">
        <v>61</v>
      </c>
      <c r="F33" s="8">
        <v>17.337</v>
      </c>
      <c r="G33" s="11">
        <v>210.1</v>
      </c>
      <c r="H33" s="10">
        <f>ROUND((G33*F33),2)</f>
        <v>3642.5</v>
      </c>
      <c r="O33">
        <f>rekapitulace!H9</f>
        <v>21</v>
      </c>
      <c r="P33">
        <f>O33/100*H33</f>
        <v>764.92499999999995</v>
      </c>
    </row>
    <row r="34" spans="1:16" ht="52.8" x14ac:dyDescent="0.25">
      <c r="D34" s="12" t="s">
        <v>250</v>
      </c>
    </row>
    <row r="35" spans="1:16" ht="13.2" x14ac:dyDescent="0.25">
      <c r="A35" s="6">
        <v>11</v>
      </c>
      <c r="B35" s="6" t="s">
        <v>114</v>
      </c>
      <c r="C35" s="6" t="s">
        <v>43</v>
      </c>
      <c r="D35" s="6" t="s">
        <v>115</v>
      </c>
      <c r="E35" s="6" t="s">
        <v>72</v>
      </c>
      <c r="F35" s="8">
        <v>192.55099999999999</v>
      </c>
      <c r="G35" s="11">
        <v>14.3</v>
      </c>
      <c r="H35" s="10">
        <f>ROUND((G35*F35),2)</f>
        <v>2753.48</v>
      </c>
      <c r="O35">
        <f>rekapitulace!H9</f>
        <v>21</v>
      </c>
      <c r="P35">
        <f>O35/100*H35</f>
        <v>578.23079999999993</v>
      </c>
    </row>
    <row r="36" spans="1:16" ht="13.2" x14ac:dyDescent="0.25">
      <c r="D36" s="12" t="s">
        <v>251</v>
      </c>
    </row>
    <row r="37" spans="1:16" ht="13.2" x14ac:dyDescent="0.25">
      <c r="A37" s="6">
        <v>12</v>
      </c>
      <c r="B37" s="6" t="s">
        <v>117</v>
      </c>
      <c r="C37" s="6" t="s">
        <v>43</v>
      </c>
      <c r="D37" s="6" t="s">
        <v>118</v>
      </c>
      <c r="E37" s="6" t="s">
        <v>61</v>
      </c>
      <c r="F37" s="8">
        <v>25.292000000000002</v>
      </c>
      <c r="G37" s="11">
        <v>231</v>
      </c>
      <c r="H37" s="10">
        <f>ROUND((G37*F37),2)</f>
        <v>5842.45</v>
      </c>
      <c r="O37">
        <f>rekapitulace!H9</f>
        <v>21</v>
      </c>
      <c r="P37">
        <f>O37/100*H37</f>
        <v>1226.9144999999999</v>
      </c>
    </row>
    <row r="38" spans="1:16" ht="13.2" x14ac:dyDescent="0.25">
      <c r="D38" s="12" t="s">
        <v>252</v>
      </c>
    </row>
    <row r="39" spans="1:16" ht="13.2" x14ac:dyDescent="0.25">
      <c r="A39" s="6">
        <v>13</v>
      </c>
      <c r="B39" s="6" t="s">
        <v>120</v>
      </c>
      <c r="C39" s="6" t="s">
        <v>43</v>
      </c>
      <c r="D39" s="6" t="s">
        <v>121</v>
      </c>
      <c r="E39" s="6" t="s">
        <v>72</v>
      </c>
      <c r="F39" s="8">
        <v>168.613</v>
      </c>
      <c r="G39" s="11">
        <v>15.4</v>
      </c>
      <c r="H39" s="10">
        <f>ROUND((G39*F39),2)</f>
        <v>2596.64</v>
      </c>
      <c r="O39">
        <f>rekapitulace!H9</f>
        <v>21</v>
      </c>
      <c r="P39">
        <f>O39/100*H39</f>
        <v>545.2944</v>
      </c>
    </row>
    <row r="40" spans="1:16" ht="13.2" x14ac:dyDescent="0.25">
      <c r="D40" s="12" t="s">
        <v>253</v>
      </c>
    </row>
    <row r="41" spans="1:16" ht="12.75" customHeight="1" x14ac:dyDescent="0.25">
      <c r="A41" s="13"/>
      <c r="B41" s="13"/>
      <c r="C41" s="13" t="s">
        <v>23</v>
      </c>
      <c r="D41" s="13" t="s">
        <v>69</v>
      </c>
      <c r="E41" s="13"/>
      <c r="F41" s="13"/>
      <c r="G41" s="13"/>
      <c r="H41" s="13">
        <f>SUM(H19:H40)</f>
        <v>118344.93999999999</v>
      </c>
      <c r="P41">
        <f>ROUND(SUM(P19:P40),2)</f>
        <v>24852.44</v>
      </c>
    </row>
    <row r="43" spans="1:16" ht="12.75" customHeight="1" x14ac:dyDescent="0.25">
      <c r="A43" s="7"/>
      <c r="B43" s="7"/>
      <c r="C43" s="7" t="s">
        <v>33</v>
      </c>
      <c r="D43" s="7" t="s">
        <v>123</v>
      </c>
      <c r="E43" s="7"/>
      <c r="F43" s="9"/>
      <c r="G43" s="7"/>
      <c r="H43" s="9"/>
    </row>
    <row r="44" spans="1:16" ht="13.2" x14ac:dyDescent="0.25">
      <c r="A44" s="6">
        <v>14</v>
      </c>
      <c r="B44" s="6" t="s">
        <v>124</v>
      </c>
      <c r="C44" s="6" t="s">
        <v>43</v>
      </c>
      <c r="D44" s="6" t="s">
        <v>125</v>
      </c>
      <c r="E44" s="6" t="s">
        <v>85</v>
      </c>
      <c r="F44" s="8">
        <v>44</v>
      </c>
      <c r="G44" s="11">
        <v>347.6</v>
      </c>
      <c r="H44" s="10">
        <f>ROUND((G44*F44),2)</f>
        <v>15294.4</v>
      </c>
      <c r="O44">
        <f>rekapitulace!H9</f>
        <v>21</v>
      </c>
      <c r="P44">
        <f>O44/100*H44</f>
        <v>3211.8239999999996</v>
      </c>
    </row>
    <row r="45" spans="1:16" ht="13.2" x14ac:dyDescent="0.25">
      <c r="D45" s="12" t="s">
        <v>254</v>
      </c>
    </row>
    <row r="46" spans="1:16" ht="12.75" customHeight="1" x14ac:dyDescent="0.25">
      <c r="A46" s="13"/>
      <c r="B46" s="13"/>
      <c r="C46" s="13" t="s">
        <v>33</v>
      </c>
      <c r="D46" s="13" t="s">
        <v>123</v>
      </c>
      <c r="E46" s="13"/>
      <c r="F46" s="13"/>
      <c r="G46" s="13"/>
      <c r="H46" s="13">
        <f>SUM(H44:H45)</f>
        <v>15294.4</v>
      </c>
      <c r="P46">
        <f>ROUND(SUM(P44:P45),2)</f>
        <v>3211.82</v>
      </c>
    </row>
    <row r="48" spans="1:16" ht="12.75" customHeight="1" x14ac:dyDescent="0.25">
      <c r="A48" s="7"/>
      <c r="B48" s="7"/>
      <c r="C48" s="7" t="s">
        <v>36</v>
      </c>
      <c r="D48" s="7" t="s">
        <v>127</v>
      </c>
      <c r="E48" s="7"/>
      <c r="F48" s="9"/>
      <c r="G48" s="7"/>
      <c r="H48" s="9"/>
    </row>
    <row r="49" spans="1:16" ht="13.2" x14ac:dyDescent="0.25">
      <c r="A49" s="6">
        <v>15</v>
      </c>
      <c r="B49" s="6" t="s">
        <v>131</v>
      </c>
      <c r="C49" s="6" t="s">
        <v>43</v>
      </c>
      <c r="D49" s="6" t="s">
        <v>132</v>
      </c>
      <c r="E49" s="6" t="s">
        <v>61</v>
      </c>
      <c r="F49" s="8">
        <v>57.765000000000001</v>
      </c>
      <c r="G49" s="11">
        <v>757.9</v>
      </c>
      <c r="H49" s="10">
        <f>ROUND((G49*F49),2)</f>
        <v>43780.09</v>
      </c>
      <c r="O49">
        <f>rekapitulace!H9</f>
        <v>21</v>
      </c>
      <c r="P49">
        <f>O49/100*H49</f>
        <v>9193.8188999999984</v>
      </c>
    </row>
    <row r="50" spans="1:16" ht="13.2" x14ac:dyDescent="0.25">
      <c r="D50" s="12" t="s">
        <v>255</v>
      </c>
    </row>
    <row r="51" spans="1:16" ht="13.2" x14ac:dyDescent="0.25">
      <c r="A51" s="6">
        <v>16</v>
      </c>
      <c r="B51" s="6" t="s">
        <v>147</v>
      </c>
      <c r="C51" s="6" t="s">
        <v>43</v>
      </c>
      <c r="D51" s="6" t="s">
        <v>148</v>
      </c>
      <c r="E51" s="6" t="s">
        <v>72</v>
      </c>
      <c r="F51" s="8">
        <v>160.459</v>
      </c>
      <c r="G51" s="11">
        <v>546.70000000000005</v>
      </c>
      <c r="H51" s="10">
        <f>ROUND((G51*F51),2)</f>
        <v>87722.94</v>
      </c>
      <c r="O51">
        <f>rekapitulace!H9</f>
        <v>21</v>
      </c>
      <c r="P51">
        <f>O51/100*H51</f>
        <v>18421.8174</v>
      </c>
    </row>
    <row r="52" spans="1:16" ht="13.2" x14ac:dyDescent="0.25">
      <c r="D52" s="12" t="s">
        <v>256</v>
      </c>
    </row>
    <row r="53" spans="1:16" ht="12.75" customHeight="1" x14ac:dyDescent="0.25">
      <c r="A53" s="13"/>
      <c r="B53" s="13"/>
      <c r="C53" s="13" t="s">
        <v>36</v>
      </c>
      <c r="D53" s="13" t="s">
        <v>127</v>
      </c>
      <c r="E53" s="13"/>
      <c r="F53" s="13"/>
      <c r="G53" s="13"/>
      <c r="H53" s="13">
        <f>SUM(H49:H52)</f>
        <v>131503.03</v>
      </c>
      <c r="P53">
        <f>ROUND(SUM(P49:P52),2)</f>
        <v>27615.64</v>
      </c>
    </row>
    <row r="55" spans="1:16" ht="12.75" customHeight="1" x14ac:dyDescent="0.25">
      <c r="A55" s="7"/>
      <c r="B55" s="7"/>
      <c r="C55" s="7" t="s">
        <v>39</v>
      </c>
      <c r="D55" s="7" t="s">
        <v>156</v>
      </c>
      <c r="E55" s="7"/>
      <c r="F55" s="9"/>
      <c r="G55" s="7"/>
      <c r="H55" s="9"/>
    </row>
    <row r="56" spans="1:16" ht="13.2" x14ac:dyDescent="0.25">
      <c r="A56" s="6">
        <v>17</v>
      </c>
      <c r="B56" s="6" t="s">
        <v>157</v>
      </c>
      <c r="C56" s="6" t="s">
        <v>43</v>
      </c>
      <c r="D56" s="6" t="s">
        <v>158</v>
      </c>
      <c r="E56" s="6" t="s">
        <v>50</v>
      </c>
      <c r="F56" s="8">
        <v>2</v>
      </c>
      <c r="G56" s="11">
        <v>4939</v>
      </c>
      <c r="H56" s="10">
        <f>ROUND((G56*F56),2)</f>
        <v>9878</v>
      </c>
      <c r="O56">
        <f>rekapitulace!H9</f>
        <v>21</v>
      </c>
      <c r="P56">
        <f>O56/100*H56</f>
        <v>2074.38</v>
      </c>
    </row>
    <row r="57" spans="1:16" ht="13.2" x14ac:dyDescent="0.25">
      <c r="D57" s="12" t="s">
        <v>216</v>
      </c>
    </row>
    <row r="58" spans="1:16" ht="12.75" customHeight="1" x14ac:dyDescent="0.25">
      <c r="A58" s="13"/>
      <c r="B58" s="13"/>
      <c r="C58" s="13" t="s">
        <v>39</v>
      </c>
      <c r="D58" s="13" t="s">
        <v>156</v>
      </c>
      <c r="E58" s="13"/>
      <c r="F58" s="13"/>
      <c r="G58" s="13"/>
      <c r="H58" s="13">
        <f>SUM(H56:H57)</f>
        <v>9878</v>
      </c>
      <c r="P58">
        <f>ROUND(SUM(P56:P57),2)</f>
        <v>2074.38</v>
      </c>
    </row>
    <row r="60" spans="1:16" ht="12.75" customHeight="1" x14ac:dyDescent="0.25">
      <c r="A60" s="7"/>
      <c r="B60" s="7"/>
      <c r="C60" s="7" t="s">
        <v>164</v>
      </c>
      <c r="D60" s="7" t="s">
        <v>163</v>
      </c>
      <c r="E60" s="7"/>
      <c r="F60" s="9"/>
      <c r="G60" s="7"/>
      <c r="H60" s="9"/>
    </row>
    <row r="61" spans="1:16" ht="13.2" x14ac:dyDescent="0.25">
      <c r="A61" s="6">
        <v>18</v>
      </c>
      <c r="B61" s="6" t="s">
        <v>177</v>
      </c>
      <c r="C61" s="6" t="s">
        <v>43</v>
      </c>
      <c r="D61" s="6" t="s">
        <v>178</v>
      </c>
      <c r="E61" s="6" t="s">
        <v>85</v>
      </c>
      <c r="F61" s="8">
        <v>80</v>
      </c>
      <c r="G61" s="11">
        <v>366.3</v>
      </c>
      <c r="H61" s="10">
        <f>ROUND((G61*F61),2)</f>
        <v>29304</v>
      </c>
      <c r="O61">
        <f>rekapitulace!H9</f>
        <v>21</v>
      </c>
      <c r="P61">
        <f>O61/100*H61</f>
        <v>6153.84</v>
      </c>
    </row>
    <row r="62" spans="1:16" ht="13.2" x14ac:dyDescent="0.25">
      <c r="D62" s="12" t="s">
        <v>257</v>
      </c>
    </row>
    <row r="63" spans="1:16" ht="13.2" x14ac:dyDescent="0.25">
      <c r="A63" s="6">
        <v>19</v>
      </c>
      <c r="B63" s="6" t="s">
        <v>180</v>
      </c>
      <c r="C63" s="6" t="s">
        <v>43</v>
      </c>
      <c r="D63" s="6" t="s">
        <v>181</v>
      </c>
      <c r="E63" s="6" t="s">
        <v>85</v>
      </c>
      <c r="F63" s="8">
        <v>9</v>
      </c>
      <c r="G63" s="11">
        <v>246.4</v>
      </c>
      <c r="H63" s="10">
        <f>ROUND((G63*F63),2)</f>
        <v>2217.6</v>
      </c>
      <c r="O63">
        <f>rekapitulace!H9</f>
        <v>21</v>
      </c>
      <c r="P63">
        <f>O63/100*H63</f>
        <v>465.69599999999997</v>
      </c>
    </row>
    <row r="64" spans="1:16" ht="13.2" x14ac:dyDescent="0.25">
      <c r="D64" s="12" t="s">
        <v>258</v>
      </c>
    </row>
    <row r="65" spans="1:16" ht="12.75" customHeight="1" x14ac:dyDescent="0.25">
      <c r="A65" s="13"/>
      <c r="B65" s="13"/>
      <c r="C65" s="13" t="s">
        <v>164</v>
      </c>
      <c r="D65" s="13" t="s">
        <v>163</v>
      </c>
      <c r="E65" s="13"/>
      <c r="F65" s="13"/>
      <c r="G65" s="13"/>
      <c r="H65" s="13">
        <f>SUM(H61:H64)</f>
        <v>31521.599999999999</v>
      </c>
      <c r="P65">
        <f>ROUND(SUM(P61:P64),2)</f>
        <v>6619.54</v>
      </c>
    </row>
    <row r="67" spans="1:16" ht="12.75" customHeight="1" x14ac:dyDescent="0.25">
      <c r="A67" s="13"/>
      <c r="B67" s="13"/>
      <c r="C67" s="13"/>
      <c r="D67" s="13" t="s">
        <v>54</v>
      </c>
      <c r="E67" s="13"/>
      <c r="F67" s="13"/>
      <c r="G67" s="13"/>
      <c r="H67" s="13">
        <v>0</v>
      </c>
      <c r="P67">
        <f>+P16+P41+P46+P53+P58+P65</f>
        <v>82727.05</v>
      </c>
    </row>
  </sheetData>
  <sheetProtection formatColumns="0"/>
  <mergeCells count="7">
    <mergeCell ref="G8:H8"/>
    <mergeCell ref="A8:A9"/>
    <mergeCell ref="B8:B9"/>
    <mergeCell ref="C8:C9"/>
    <mergeCell ref="D8:D9"/>
    <mergeCell ref="E8:E9"/>
    <mergeCell ref="F8:F9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7"/>
  <sheetViews>
    <sheetView workbookViewId="0"/>
  </sheetViews>
  <sheetFormatPr defaultRowHeight="12.75" customHeight="1" x14ac:dyDescent="0.25"/>
  <cols>
    <col min="1" max="1" width="6.6640625" customWidth="1"/>
    <col min="2" max="2" width="15.6640625" customWidth="1"/>
    <col min="3" max="3" width="18.6640625" customWidth="1"/>
    <col min="4" max="4" width="75.6640625" customWidth="1"/>
    <col min="5" max="5" width="9.6640625" customWidth="1"/>
    <col min="6" max="6" width="12.6640625" customWidth="1"/>
    <col min="7" max="8" width="14.6640625" customWidth="1"/>
    <col min="15" max="16" width="9.109375" hidden="1" customWidth="1"/>
  </cols>
  <sheetData>
    <row r="1" spans="1:16" ht="12.75" customHeight="1" x14ac:dyDescent="0.25">
      <c r="A1" s="5" t="s">
        <v>13</v>
      </c>
    </row>
    <row r="2" spans="1:16" ht="12.75" customHeight="1" x14ac:dyDescent="0.25">
      <c r="C2" s="1" t="s">
        <v>14</v>
      </c>
    </row>
    <row r="4" spans="1:16" ht="12.75" customHeight="1" x14ac:dyDescent="0.25">
      <c r="A4" t="s">
        <v>15</v>
      </c>
      <c r="C4" s="5" t="s">
        <v>18</v>
      </c>
      <c r="D4" s="5" t="s">
        <v>19</v>
      </c>
      <c r="E4" s="5"/>
    </row>
    <row r="5" spans="1:16" ht="12.75" customHeight="1" x14ac:dyDescent="0.25">
      <c r="A5" t="s">
        <v>16</v>
      </c>
      <c r="C5" s="5" t="s">
        <v>55</v>
      </c>
      <c r="D5" s="5" t="s">
        <v>56</v>
      </c>
      <c r="E5" s="5"/>
    </row>
    <row r="6" spans="1:16" ht="12.75" customHeight="1" x14ac:dyDescent="0.25">
      <c r="A6" t="s">
        <v>17</v>
      </c>
      <c r="C6" s="5" t="s">
        <v>259</v>
      </c>
      <c r="D6" s="5" t="s">
        <v>260</v>
      </c>
      <c r="E6" s="5"/>
    </row>
    <row r="7" spans="1:16" ht="12.75" customHeight="1" x14ac:dyDescent="0.25">
      <c r="C7" s="5"/>
      <c r="D7" s="5"/>
      <c r="E7" s="5"/>
    </row>
    <row r="8" spans="1:16" ht="12.75" customHeight="1" x14ac:dyDescent="0.25">
      <c r="A8" s="183" t="s">
        <v>22</v>
      </c>
      <c r="B8" s="183" t="s">
        <v>24</v>
      </c>
      <c r="C8" s="183" t="s">
        <v>25</v>
      </c>
      <c r="D8" s="183" t="s">
        <v>26</v>
      </c>
      <c r="E8" s="183" t="s">
        <v>27</v>
      </c>
      <c r="F8" s="183" t="s">
        <v>28</v>
      </c>
      <c r="G8" s="183" t="s">
        <v>29</v>
      </c>
      <c r="H8" s="183"/>
      <c r="O8" t="s">
        <v>32</v>
      </c>
      <c r="P8" t="s">
        <v>11</v>
      </c>
    </row>
    <row r="9" spans="1:16" ht="13.8" x14ac:dyDescent="0.25">
      <c r="A9" s="183"/>
      <c r="B9" s="183"/>
      <c r="C9" s="183"/>
      <c r="D9" s="183"/>
      <c r="E9" s="183"/>
      <c r="F9" s="183"/>
      <c r="G9" s="4" t="s">
        <v>30</v>
      </c>
      <c r="H9" s="4" t="s">
        <v>31</v>
      </c>
      <c r="O9" t="s">
        <v>11</v>
      </c>
    </row>
    <row r="10" spans="1:16" ht="13.8" x14ac:dyDescent="0.25">
      <c r="A10" s="4" t="s">
        <v>23</v>
      </c>
      <c r="B10" s="4" t="s">
        <v>33</v>
      </c>
      <c r="C10" s="4" t="s">
        <v>34</v>
      </c>
      <c r="D10" s="4" t="s">
        <v>35</v>
      </c>
      <c r="E10" s="4" t="s">
        <v>36</v>
      </c>
      <c r="F10" s="4" t="s">
        <v>37</v>
      </c>
      <c r="G10" s="4" t="s">
        <v>38</v>
      </c>
      <c r="H10" s="4" t="s">
        <v>39</v>
      </c>
    </row>
    <row r="11" spans="1:16" ht="12.75" customHeight="1" x14ac:dyDescent="0.25">
      <c r="A11" s="7"/>
      <c r="B11" s="7"/>
      <c r="C11" s="7" t="s">
        <v>41</v>
      </c>
      <c r="D11" s="7" t="s">
        <v>40</v>
      </c>
      <c r="E11" s="7"/>
      <c r="F11" s="9"/>
      <c r="G11" s="7"/>
      <c r="H11" s="9"/>
    </row>
    <row r="12" spans="1:16" ht="13.2" x14ac:dyDescent="0.25">
      <c r="A12" s="6">
        <v>1</v>
      </c>
      <c r="B12" s="6" t="s">
        <v>59</v>
      </c>
      <c r="C12" s="6" t="s">
        <v>43</v>
      </c>
      <c r="D12" s="6" t="s">
        <v>60</v>
      </c>
      <c r="E12" s="6" t="s">
        <v>61</v>
      </c>
      <c r="F12" s="8">
        <v>290.76299999999998</v>
      </c>
      <c r="G12" s="11">
        <v>220</v>
      </c>
      <c r="H12" s="10">
        <f>ROUND((G12*F12),2)</f>
        <v>63967.86</v>
      </c>
      <c r="O12">
        <f>rekapitulace!H9</f>
        <v>21</v>
      </c>
      <c r="P12">
        <f>O12/100*H12</f>
        <v>13433.250599999999</v>
      </c>
    </row>
    <row r="13" spans="1:16" ht="13.2" x14ac:dyDescent="0.25">
      <c r="D13" s="12" t="s">
        <v>261</v>
      </c>
    </row>
    <row r="14" spans="1:16" ht="13.2" x14ac:dyDescent="0.25">
      <c r="A14" s="6">
        <v>2</v>
      </c>
      <c r="B14" s="6" t="s">
        <v>66</v>
      </c>
      <c r="C14" s="6" t="s">
        <v>43</v>
      </c>
      <c r="D14" s="6" t="s">
        <v>67</v>
      </c>
      <c r="E14" s="6" t="s">
        <v>61</v>
      </c>
      <c r="F14" s="8">
        <v>169.14699999999999</v>
      </c>
      <c r="G14" s="11">
        <v>220</v>
      </c>
      <c r="H14" s="10">
        <f>ROUND((G14*F14),2)</f>
        <v>37212.339999999997</v>
      </c>
      <c r="O14">
        <f>rekapitulace!H9</f>
        <v>21</v>
      </c>
      <c r="P14">
        <f>O14/100*H14</f>
        <v>7814.5913999999993</v>
      </c>
    </row>
    <row r="15" spans="1:16" ht="13.2" x14ac:dyDescent="0.25">
      <c r="D15" s="12" t="s">
        <v>262</v>
      </c>
    </row>
    <row r="16" spans="1:16" ht="12.75" customHeight="1" x14ac:dyDescent="0.25">
      <c r="A16" s="13"/>
      <c r="B16" s="13"/>
      <c r="C16" s="13" t="s">
        <v>41</v>
      </c>
      <c r="D16" s="13" t="s">
        <v>40</v>
      </c>
      <c r="E16" s="13"/>
      <c r="F16" s="13"/>
      <c r="G16" s="13"/>
      <c r="H16" s="13">
        <f>SUM(H12:H15)</f>
        <v>101180.2</v>
      </c>
      <c r="P16">
        <f>ROUND(SUM(P12:P15),2)</f>
        <v>21247.84</v>
      </c>
    </row>
    <row r="18" spans="1:16" ht="12.75" customHeight="1" x14ac:dyDescent="0.25">
      <c r="A18" s="7"/>
      <c r="B18" s="7"/>
      <c r="C18" s="7" t="s">
        <v>23</v>
      </c>
      <c r="D18" s="7" t="s">
        <v>69</v>
      </c>
      <c r="E18" s="7"/>
      <c r="F18" s="9"/>
      <c r="G18" s="7"/>
      <c r="H18" s="9"/>
    </row>
    <row r="19" spans="1:16" ht="13.2" x14ac:dyDescent="0.25">
      <c r="A19" s="6">
        <v>3</v>
      </c>
      <c r="B19" s="6" t="s">
        <v>90</v>
      </c>
      <c r="C19" s="6" t="s">
        <v>43</v>
      </c>
      <c r="D19" s="6" t="s">
        <v>91</v>
      </c>
      <c r="E19" s="6" t="s">
        <v>61</v>
      </c>
      <c r="F19" s="8">
        <v>174.458</v>
      </c>
      <c r="G19" s="11">
        <v>182.6</v>
      </c>
      <c r="H19" s="10">
        <f>ROUND((G19*F19),2)</f>
        <v>31856.03</v>
      </c>
      <c r="O19">
        <f>rekapitulace!H9</f>
        <v>21</v>
      </c>
      <c r="P19">
        <f>O19/100*H19</f>
        <v>6689.7662999999993</v>
      </c>
    </row>
    <row r="20" spans="1:16" ht="26.4" x14ac:dyDescent="0.25">
      <c r="D20" s="12" t="s">
        <v>263</v>
      </c>
    </row>
    <row r="21" spans="1:16" ht="13.2" x14ac:dyDescent="0.25">
      <c r="A21" s="6">
        <v>4</v>
      </c>
      <c r="B21" s="6" t="s">
        <v>93</v>
      </c>
      <c r="C21" s="6" t="s">
        <v>43</v>
      </c>
      <c r="D21" s="6" t="s">
        <v>94</v>
      </c>
      <c r="E21" s="6" t="s">
        <v>61</v>
      </c>
      <c r="F21" s="8">
        <v>116.30500000000001</v>
      </c>
      <c r="G21" s="11">
        <v>408.1</v>
      </c>
      <c r="H21" s="10">
        <f>ROUND((G21*F21),2)</f>
        <v>47464.07</v>
      </c>
      <c r="O21">
        <f>rekapitulace!H9</f>
        <v>21</v>
      </c>
      <c r="P21">
        <f>O21/100*H21</f>
        <v>9967.4547000000002</v>
      </c>
    </row>
    <row r="22" spans="1:16" ht="26.4" x14ac:dyDescent="0.25">
      <c r="D22" s="12" t="s">
        <v>264</v>
      </c>
    </row>
    <row r="23" spans="1:16" ht="26.4" x14ac:dyDescent="0.25">
      <c r="A23" s="6">
        <v>5</v>
      </c>
      <c r="B23" s="6" t="s">
        <v>96</v>
      </c>
      <c r="C23" s="6" t="s">
        <v>43</v>
      </c>
      <c r="D23" s="6" t="s">
        <v>97</v>
      </c>
      <c r="E23" s="6" t="s">
        <v>61</v>
      </c>
      <c r="F23" s="8">
        <v>24.62</v>
      </c>
      <c r="G23" s="11">
        <v>95.7</v>
      </c>
      <c r="H23" s="10">
        <f>ROUND((G23*F23),2)</f>
        <v>2356.13</v>
      </c>
      <c r="O23">
        <f>rekapitulace!H9</f>
        <v>21</v>
      </c>
      <c r="P23">
        <f>O23/100*H23</f>
        <v>494.78730000000002</v>
      </c>
    </row>
    <row r="24" spans="1:16" ht="13.2" x14ac:dyDescent="0.25">
      <c r="D24" s="12" t="s">
        <v>265</v>
      </c>
    </row>
    <row r="25" spans="1:16" ht="26.4" x14ac:dyDescent="0.25">
      <c r="A25" s="6">
        <v>6</v>
      </c>
      <c r="B25" s="6" t="s">
        <v>99</v>
      </c>
      <c r="C25" s="6" t="s">
        <v>43</v>
      </c>
      <c r="D25" s="6" t="s">
        <v>100</v>
      </c>
      <c r="E25" s="6" t="s">
        <v>61</v>
      </c>
      <c r="F25" s="8">
        <v>169.14699999999999</v>
      </c>
      <c r="G25" s="11">
        <v>95.7</v>
      </c>
      <c r="H25" s="10">
        <f>ROUND((G25*F25),2)</f>
        <v>16187.37</v>
      </c>
      <c r="O25">
        <f>rekapitulace!H9</f>
        <v>21</v>
      </c>
      <c r="P25">
        <f>O25/100*H25</f>
        <v>3399.3477000000003</v>
      </c>
    </row>
    <row r="26" spans="1:16" ht="39.6" x14ac:dyDescent="0.25">
      <c r="D26" s="12" t="s">
        <v>266</v>
      </c>
    </row>
    <row r="27" spans="1:16" ht="13.2" x14ac:dyDescent="0.25">
      <c r="A27" s="6">
        <v>7</v>
      </c>
      <c r="B27" s="6" t="s">
        <v>102</v>
      </c>
      <c r="C27" s="6" t="s">
        <v>43</v>
      </c>
      <c r="D27" s="6" t="s">
        <v>103</v>
      </c>
      <c r="E27" s="6" t="s">
        <v>61</v>
      </c>
      <c r="F27" s="8">
        <v>13.542999999999999</v>
      </c>
      <c r="G27" s="11">
        <v>61.6</v>
      </c>
      <c r="H27" s="10">
        <f>ROUND((G27*F27),2)</f>
        <v>834.25</v>
      </c>
      <c r="O27">
        <f>rekapitulace!H9</f>
        <v>21</v>
      </c>
      <c r="P27">
        <f>O27/100*H27</f>
        <v>175.1925</v>
      </c>
    </row>
    <row r="28" spans="1:16" ht="13.2" x14ac:dyDescent="0.25">
      <c r="D28" s="12" t="s">
        <v>267</v>
      </c>
    </row>
    <row r="29" spans="1:16" ht="13.2" x14ac:dyDescent="0.25">
      <c r="A29" s="6">
        <v>8</v>
      </c>
      <c r="B29" s="6" t="s">
        <v>105</v>
      </c>
      <c r="C29" s="6" t="s">
        <v>43</v>
      </c>
      <c r="D29" s="6" t="s">
        <v>106</v>
      </c>
      <c r="E29" s="6" t="s">
        <v>61</v>
      </c>
      <c r="F29" s="8">
        <v>290.76299999999998</v>
      </c>
      <c r="G29" s="11">
        <v>17.600000000000001</v>
      </c>
      <c r="H29" s="10">
        <f>ROUND((G29*F29),2)</f>
        <v>5117.43</v>
      </c>
      <c r="O29">
        <f>rekapitulace!H9</f>
        <v>21</v>
      </c>
      <c r="P29">
        <f>O29/100*H29</f>
        <v>1074.6603</v>
      </c>
    </row>
    <row r="30" spans="1:16" ht="13.2" x14ac:dyDescent="0.25">
      <c r="D30" s="12" t="s">
        <v>268</v>
      </c>
    </row>
    <row r="31" spans="1:16" ht="13.2" x14ac:dyDescent="0.25">
      <c r="A31" s="6">
        <v>9</v>
      </c>
      <c r="B31" s="6" t="s">
        <v>108</v>
      </c>
      <c r="C31" s="6" t="s">
        <v>43</v>
      </c>
      <c r="D31" s="6" t="s">
        <v>109</v>
      </c>
      <c r="E31" s="6" t="s">
        <v>61</v>
      </c>
      <c r="F31" s="8">
        <v>139.24799999999999</v>
      </c>
      <c r="G31" s="11">
        <v>116.6</v>
      </c>
      <c r="H31" s="10">
        <f>ROUND((G31*F31),2)</f>
        <v>16236.32</v>
      </c>
      <c r="O31">
        <f>rekapitulace!H9</f>
        <v>21</v>
      </c>
      <c r="P31">
        <f>O31/100*H31</f>
        <v>3409.6271999999999</v>
      </c>
    </row>
    <row r="32" spans="1:16" ht="13.2" x14ac:dyDescent="0.25">
      <c r="D32" s="12" t="s">
        <v>269</v>
      </c>
    </row>
    <row r="33" spans="1:16" ht="13.2" x14ac:dyDescent="0.25">
      <c r="A33" s="6">
        <v>10</v>
      </c>
      <c r="B33" s="6" t="s">
        <v>111</v>
      </c>
      <c r="C33" s="6" t="s">
        <v>43</v>
      </c>
      <c r="D33" s="6" t="s">
        <v>112</v>
      </c>
      <c r="E33" s="6" t="s">
        <v>61</v>
      </c>
      <c r="F33" s="8">
        <v>16.356000000000002</v>
      </c>
      <c r="G33" s="11">
        <v>210.1</v>
      </c>
      <c r="H33" s="10">
        <f>ROUND((G33*F33),2)</f>
        <v>3436.4</v>
      </c>
      <c r="O33">
        <f>rekapitulace!H9</f>
        <v>21</v>
      </c>
      <c r="P33">
        <f>O33/100*H33</f>
        <v>721.64400000000001</v>
      </c>
    </row>
    <row r="34" spans="1:16" ht="52.8" x14ac:dyDescent="0.25">
      <c r="D34" s="12" t="s">
        <v>270</v>
      </c>
    </row>
    <row r="35" spans="1:16" ht="13.2" x14ac:dyDescent="0.25">
      <c r="A35" s="6">
        <v>11</v>
      </c>
      <c r="B35" s="6" t="s">
        <v>114</v>
      </c>
      <c r="C35" s="6" t="s">
        <v>43</v>
      </c>
      <c r="D35" s="6" t="s">
        <v>115</v>
      </c>
      <c r="E35" s="6" t="s">
        <v>72</v>
      </c>
      <c r="F35" s="8">
        <v>246.48699999999999</v>
      </c>
      <c r="G35" s="11">
        <v>14.3</v>
      </c>
      <c r="H35" s="10">
        <f>ROUND((G35*F35),2)</f>
        <v>3524.76</v>
      </c>
      <c r="O35">
        <f>rekapitulace!H9</f>
        <v>21</v>
      </c>
      <c r="P35">
        <f>O35/100*H35</f>
        <v>740.19960000000003</v>
      </c>
    </row>
    <row r="36" spans="1:16" ht="13.2" x14ac:dyDescent="0.25">
      <c r="D36" s="12" t="s">
        <v>271</v>
      </c>
    </row>
    <row r="37" spans="1:16" ht="13.2" x14ac:dyDescent="0.25">
      <c r="A37" s="6">
        <v>12</v>
      </c>
      <c r="B37" s="6" t="s">
        <v>117</v>
      </c>
      <c r="C37" s="6" t="s">
        <v>43</v>
      </c>
      <c r="D37" s="6" t="s">
        <v>118</v>
      </c>
      <c r="E37" s="6" t="s">
        <v>61</v>
      </c>
      <c r="F37" s="8">
        <v>24.62</v>
      </c>
      <c r="G37" s="11">
        <v>231</v>
      </c>
      <c r="H37" s="10">
        <f>ROUND((G37*F37),2)</f>
        <v>5687.22</v>
      </c>
      <c r="O37">
        <f>rekapitulace!H9</f>
        <v>21</v>
      </c>
      <c r="P37">
        <f>O37/100*H37</f>
        <v>1194.3162</v>
      </c>
    </row>
    <row r="38" spans="1:16" ht="13.2" x14ac:dyDescent="0.25">
      <c r="D38" s="12" t="s">
        <v>272</v>
      </c>
    </row>
    <row r="39" spans="1:16" ht="13.2" x14ac:dyDescent="0.25">
      <c r="A39" s="6">
        <v>13</v>
      </c>
      <c r="B39" s="6" t="s">
        <v>120</v>
      </c>
      <c r="C39" s="6" t="s">
        <v>43</v>
      </c>
      <c r="D39" s="6" t="s">
        <v>121</v>
      </c>
      <c r="E39" s="6" t="s">
        <v>72</v>
      </c>
      <c r="F39" s="8">
        <v>164.13300000000001</v>
      </c>
      <c r="G39" s="11">
        <v>15.4</v>
      </c>
      <c r="H39" s="10">
        <f>ROUND((G39*F39),2)</f>
        <v>2527.65</v>
      </c>
      <c r="O39">
        <f>rekapitulace!H9</f>
        <v>21</v>
      </c>
      <c r="P39">
        <f>O39/100*H39</f>
        <v>530.80650000000003</v>
      </c>
    </row>
    <row r="40" spans="1:16" ht="13.2" x14ac:dyDescent="0.25">
      <c r="D40" s="12" t="s">
        <v>273</v>
      </c>
    </row>
    <row r="41" spans="1:16" ht="12.75" customHeight="1" x14ac:dyDescent="0.25">
      <c r="A41" s="13"/>
      <c r="B41" s="13"/>
      <c r="C41" s="13" t="s">
        <v>23</v>
      </c>
      <c r="D41" s="13" t="s">
        <v>69</v>
      </c>
      <c r="E41" s="13"/>
      <c r="F41" s="13"/>
      <c r="G41" s="13"/>
      <c r="H41" s="13">
        <f>SUM(H19:H40)</f>
        <v>135227.62999999998</v>
      </c>
      <c r="P41">
        <f>ROUND(SUM(P19:P40),2)</f>
        <v>28397.8</v>
      </c>
    </row>
    <row r="43" spans="1:16" ht="12.75" customHeight="1" x14ac:dyDescent="0.25">
      <c r="A43" s="7"/>
      <c r="B43" s="7"/>
      <c r="C43" s="7" t="s">
        <v>33</v>
      </c>
      <c r="D43" s="7" t="s">
        <v>123</v>
      </c>
      <c r="E43" s="7"/>
      <c r="F43" s="9"/>
      <c r="G43" s="7"/>
      <c r="H43" s="9"/>
    </row>
    <row r="44" spans="1:16" ht="13.2" x14ac:dyDescent="0.25">
      <c r="A44" s="6">
        <v>14</v>
      </c>
      <c r="B44" s="6" t="s">
        <v>124</v>
      </c>
      <c r="C44" s="6" t="s">
        <v>43</v>
      </c>
      <c r="D44" s="6" t="s">
        <v>125</v>
      </c>
      <c r="E44" s="6" t="s">
        <v>85</v>
      </c>
      <c r="F44" s="8">
        <v>44</v>
      </c>
      <c r="G44" s="11">
        <v>347.6</v>
      </c>
      <c r="H44" s="10">
        <f>ROUND((G44*F44),2)</f>
        <v>15294.4</v>
      </c>
      <c r="O44">
        <f>rekapitulace!H9</f>
        <v>21</v>
      </c>
      <c r="P44">
        <f>O44/100*H44</f>
        <v>3211.8239999999996</v>
      </c>
    </row>
    <row r="45" spans="1:16" ht="13.2" x14ac:dyDescent="0.25">
      <c r="D45" s="12" t="s">
        <v>254</v>
      </c>
    </row>
    <row r="46" spans="1:16" ht="12.75" customHeight="1" x14ac:dyDescent="0.25">
      <c r="A46" s="13"/>
      <c r="B46" s="13"/>
      <c r="C46" s="13" t="s">
        <v>33</v>
      </c>
      <c r="D46" s="13" t="s">
        <v>123</v>
      </c>
      <c r="E46" s="13"/>
      <c r="F46" s="13"/>
      <c r="G46" s="13"/>
      <c r="H46" s="13">
        <f>SUM(H44:H45)</f>
        <v>15294.4</v>
      </c>
      <c r="P46">
        <f>ROUND(SUM(P44:P45),2)</f>
        <v>3211.82</v>
      </c>
    </row>
    <row r="48" spans="1:16" ht="12.75" customHeight="1" x14ac:dyDescent="0.25">
      <c r="A48" s="7"/>
      <c r="B48" s="7"/>
      <c r="C48" s="7" t="s">
        <v>36</v>
      </c>
      <c r="D48" s="7" t="s">
        <v>127</v>
      </c>
      <c r="E48" s="7"/>
      <c r="F48" s="9"/>
      <c r="G48" s="7"/>
      <c r="H48" s="9"/>
    </row>
    <row r="49" spans="1:16" ht="13.2" x14ac:dyDescent="0.25">
      <c r="A49" s="6">
        <v>15</v>
      </c>
      <c r="B49" s="6" t="s">
        <v>131</v>
      </c>
      <c r="C49" s="6" t="s">
        <v>43</v>
      </c>
      <c r="D49" s="6" t="s">
        <v>132</v>
      </c>
      <c r="E49" s="6" t="s">
        <v>61</v>
      </c>
      <c r="F49" s="8">
        <v>73.945999999999998</v>
      </c>
      <c r="G49" s="11">
        <v>757.9</v>
      </c>
      <c r="H49" s="10">
        <f>ROUND((G49*F49),2)</f>
        <v>56043.67</v>
      </c>
      <c r="O49">
        <f>rekapitulace!H9</f>
        <v>21</v>
      </c>
      <c r="P49">
        <f>O49/100*H49</f>
        <v>11769.170699999999</v>
      </c>
    </row>
    <row r="50" spans="1:16" ht="13.2" x14ac:dyDescent="0.25">
      <c r="D50" s="12" t="s">
        <v>274</v>
      </c>
    </row>
    <row r="51" spans="1:16" ht="13.2" x14ac:dyDescent="0.25">
      <c r="A51" s="6">
        <v>16</v>
      </c>
      <c r="B51" s="6" t="s">
        <v>147</v>
      </c>
      <c r="C51" s="6" t="s">
        <v>43</v>
      </c>
      <c r="D51" s="6" t="s">
        <v>148</v>
      </c>
      <c r="E51" s="6" t="s">
        <v>72</v>
      </c>
      <c r="F51" s="8">
        <v>205.40600000000001</v>
      </c>
      <c r="G51" s="11">
        <v>546.70000000000005</v>
      </c>
      <c r="H51" s="10">
        <f>ROUND((G51*F51),2)</f>
        <v>112295.46</v>
      </c>
      <c r="O51">
        <f>rekapitulace!H9</f>
        <v>21</v>
      </c>
      <c r="P51">
        <f>O51/100*H51</f>
        <v>23582.046600000001</v>
      </c>
    </row>
    <row r="52" spans="1:16" ht="13.2" x14ac:dyDescent="0.25">
      <c r="D52" s="12" t="s">
        <v>275</v>
      </c>
    </row>
    <row r="53" spans="1:16" ht="12.75" customHeight="1" x14ac:dyDescent="0.25">
      <c r="A53" s="13"/>
      <c r="B53" s="13"/>
      <c r="C53" s="13" t="s">
        <v>36</v>
      </c>
      <c r="D53" s="13" t="s">
        <v>127</v>
      </c>
      <c r="E53" s="13"/>
      <c r="F53" s="13"/>
      <c r="G53" s="13"/>
      <c r="H53" s="13">
        <f>SUM(H49:H52)</f>
        <v>168339.13</v>
      </c>
      <c r="P53">
        <f>ROUND(SUM(P49:P52),2)</f>
        <v>35351.22</v>
      </c>
    </row>
    <row r="55" spans="1:16" ht="12.75" customHeight="1" x14ac:dyDescent="0.25">
      <c r="A55" s="7"/>
      <c r="B55" s="7"/>
      <c r="C55" s="7" t="s">
        <v>39</v>
      </c>
      <c r="D55" s="7" t="s">
        <v>156</v>
      </c>
      <c r="E55" s="7"/>
      <c r="F55" s="9"/>
      <c r="G55" s="7"/>
      <c r="H55" s="9"/>
    </row>
    <row r="56" spans="1:16" ht="13.2" x14ac:dyDescent="0.25">
      <c r="A56" s="6">
        <v>17</v>
      </c>
      <c r="B56" s="6" t="s">
        <v>157</v>
      </c>
      <c r="C56" s="6" t="s">
        <v>43</v>
      </c>
      <c r="D56" s="6" t="s">
        <v>158</v>
      </c>
      <c r="E56" s="6" t="s">
        <v>50</v>
      </c>
      <c r="F56" s="8">
        <v>2</v>
      </c>
      <c r="G56" s="11">
        <v>4939</v>
      </c>
      <c r="H56" s="10">
        <f>ROUND((G56*F56),2)</f>
        <v>9878</v>
      </c>
      <c r="O56">
        <f>rekapitulace!H9</f>
        <v>21</v>
      </c>
      <c r="P56">
        <f>O56/100*H56</f>
        <v>2074.38</v>
      </c>
    </row>
    <row r="57" spans="1:16" ht="13.2" x14ac:dyDescent="0.25">
      <c r="D57" s="12" t="s">
        <v>216</v>
      </c>
    </row>
    <row r="58" spans="1:16" ht="12.75" customHeight="1" x14ac:dyDescent="0.25">
      <c r="A58" s="13"/>
      <c r="B58" s="13"/>
      <c r="C58" s="13" t="s">
        <v>39</v>
      </c>
      <c r="D58" s="13" t="s">
        <v>156</v>
      </c>
      <c r="E58" s="13"/>
      <c r="F58" s="13"/>
      <c r="G58" s="13"/>
      <c r="H58" s="13">
        <f>SUM(H56:H57)</f>
        <v>9878</v>
      </c>
      <c r="P58">
        <f>ROUND(SUM(P56:P57),2)</f>
        <v>2074.38</v>
      </c>
    </row>
    <row r="60" spans="1:16" ht="12.75" customHeight="1" x14ac:dyDescent="0.25">
      <c r="A60" s="7"/>
      <c r="B60" s="7"/>
      <c r="C60" s="7" t="s">
        <v>164</v>
      </c>
      <c r="D60" s="7" t="s">
        <v>163</v>
      </c>
      <c r="E60" s="7"/>
      <c r="F60" s="9"/>
      <c r="G60" s="7"/>
      <c r="H60" s="9"/>
    </row>
    <row r="61" spans="1:16" ht="13.2" x14ac:dyDescent="0.25">
      <c r="A61" s="6">
        <v>18</v>
      </c>
      <c r="B61" s="6" t="s">
        <v>177</v>
      </c>
      <c r="C61" s="6" t="s">
        <v>43</v>
      </c>
      <c r="D61" s="6" t="s">
        <v>178</v>
      </c>
      <c r="E61" s="6" t="s">
        <v>85</v>
      </c>
      <c r="F61" s="8">
        <v>58.5</v>
      </c>
      <c r="G61" s="11">
        <v>366.3</v>
      </c>
      <c r="H61" s="10">
        <f>ROUND((G61*F61),2)</f>
        <v>21428.55</v>
      </c>
      <c r="O61">
        <f>rekapitulace!H9</f>
        <v>21</v>
      </c>
      <c r="P61">
        <f>O61/100*H61</f>
        <v>4499.9955</v>
      </c>
    </row>
    <row r="62" spans="1:16" ht="13.2" x14ac:dyDescent="0.25">
      <c r="D62" s="12" t="s">
        <v>276</v>
      </c>
    </row>
    <row r="63" spans="1:16" ht="13.2" x14ac:dyDescent="0.25">
      <c r="A63" s="6">
        <v>19</v>
      </c>
      <c r="B63" s="6" t="s">
        <v>180</v>
      </c>
      <c r="C63" s="6" t="s">
        <v>43</v>
      </c>
      <c r="D63" s="6" t="s">
        <v>181</v>
      </c>
      <c r="E63" s="6" t="s">
        <v>85</v>
      </c>
      <c r="F63" s="8">
        <v>9</v>
      </c>
      <c r="G63" s="11">
        <v>246.4</v>
      </c>
      <c r="H63" s="10">
        <f>ROUND((G63*F63),2)</f>
        <v>2217.6</v>
      </c>
      <c r="O63">
        <f>rekapitulace!H9</f>
        <v>21</v>
      </c>
      <c r="P63">
        <f>O63/100*H63</f>
        <v>465.69599999999997</v>
      </c>
    </row>
    <row r="64" spans="1:16" ht="13.2" x14ac:dyDescent="0.25">
      <c r="D64" s="12" t="s">
        <v>258</v>
      </c>
    </row>
    <row r="65" spans="1:16" ht="12.75" customHeight="1" x14ac:dyDescent="0.25">
      <c r="A65" s="13"/>
      <c r="B65" s="13"/>
      <c r="C65" s="13" t="s">
        <v>164</v>
      </c>
      <c r="D65" s="13" t="s">
        <v>163</v>
      </c>
      <c r="E65" s="13"/>
      <c r="F65" s="13"/>
      <c r="G65" s="13"/>
      <c r="H65" s="13">
        <f>SUM(H61:H64)</f>
        <v>23646.149999999998</v>
      </c>
      <c r="P65">
        <f>ROUND(SUM(P61:P64),2)</f>
        <v>4965.6899999999996</v>
      </c>
    </row>
    <row r="67" spans="1:16" ht="12.75" customHeight="1" x14ac:dyDescent="0.25">
      <c r="A67" s="13"/>
      <c r="B67" s="13"/>
      <c r="C67" s="13"/>
      <c r="D67" s="13" t="s">
        <v>54</v>
      </c>
      <c r="E67" s="13"/>
      <c r="F67" s="13"/>
      <c r="G67" s="13"/>
      <c r="H67" s="13">
        <v>0</v>
      </c>
      <c r="P67">
        <f>+P16+P41+P46+P53+P58+P65</f>
        <v>95248.75</v>
      </c>
    </row>
  </sheetData>
  <sheetProtection formatColumns="0"/>
  <mergeCells count="7">
    <mergeCell ref="G8:H8"/>
    <mergeCell ref="A8:A9"/>
    <mergeCell ref="B8:B9"/>
    <mergeCell ref="C8:C9"/>
    <mergeCell ref="D8:D9"/>
    <mergeCell ref="E8:E9"/>
    <mergeCell ref="F8:F9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5"/>
  <sheetViews>
    <sheetView workbookViewId="0"/>
  </sheetViews>
  <sheetFormatPr defaultRowHeight="12.75" customHeight="1" x14ac:dyDescent="0.25"/>
  <cols>
    <col min="1" max="1" width="6.6640625" customWidth="1"/>
    <col min="2" max="2" width="15.6640625" customWidth="1"/>
    <col min="3" max="3" width="18.6640625" customWidth="1"/>
    <col min="4" max="4" width="75.6640625" customWidth="1"/>
    <col min="5" max="5" width="9.6640625" customWidth="1"/>
    <col min="6" max="6" width="12.6640625" customWidth="1"/>
    <col min="7" max="8" width="14.6640625" customWidth="1"/>
    <col min="15" max="16" width="9.109375" hidden="1" customWidth="1"/>
  </cols>
  <sheetData>
    <row r="1" spans="1:16" ht="12.75" customHeight="1" x14ac:dyDescent="0.25">
      <c r="A1" s="5" t="s">
        <v>13</v>
      </c>
    </row>
    <row r="2" spans="1:16" ht="12.75" customHeight="1" x14ac:dyDescent="0.25">
      <c r="C2" s="1" t="s">
        <v>14</v>
      </c>
    </row>
    <row r="4" spans="1:16" ht="12.75" customHeight="1" x14ac:dyDescent="0.25">
      <c r="A4" t="s">
        <v>15</v>
      </c>
      <c r="C4" s="5" t="s">
        <v>18</v>
      </c>
      <c r="D4" s="5" t="s">
        <v>19</v>
      </c>
      <c r="E4" s="5"/>
    </row>
    <row r="5" spans="1:16" ht="12.75" customHeight="1" x14ac:dyDescent="0.25">
      <c r="A5" t="s">
        <v>16</v>
      </c>
      <c r="C5" s="5" t="s">
        <v>55</v>
      </c>
      <c r="D5" s="5" t="s">
        <v>56</v>
      </c>
      <c r="E5" s="5"/>
    </row>
    <row r="6" spans="1:16" ht="12.75" customHeight="1" x14ac:dyDescent="0.25">
      <c r="A6" t="s">
        <v>17</v>
      </c>
      <c r="C6" s="5" t="s">
        <v>277</v>
      </c>
      <c r="D6" s="5" t="s">
        <v>278</v>
      </c>
      <c r="E6" s="5"/>
    </row>
    <row r="7" spans="1:16" ht="12.75" customHeight="1" x14ac:dyDescent="0.25">
      <c r="C7" s="5"/>
      <c r="D7" s="5"/>
      <c r="E7" s="5"/>
    </row>
    <row r="8" spans="1:16" ht="12.75" customHeight="1" x14ac:dyDescent="0.25">
      <c r="A8" s="183" t="s">
        <v>22</v>
      </c>
      <c r="B8" s="183" t="s">
        <v>24</v>
      </c>
      <c r="C8" s="183" t="s">
        <v>25</v>
      </c>
      <c r="D8" s="183" t="s">
        <v>26</v>
      </c>
      <c r="E8" s="183" t="s">
        <v>27</v>
      </c>
      <c r="F8" s="183" t="s">
        <v>28</v>
      </c>
      <c r="G8" s="183" t="s">
        <v>29</v>
      </c>
      <c r="H8" s="183"/>
      <c r="O8" t="s">
        <v>32</v>
      </c>
      <c r="P8" t="s">
        <v>11</v>
      </c>
    </row>
    <row r="9" spans="1:16" ht="13.8" x14ac:dyDescent="0.25">
      <c r="A9" s="183"/>
      <c r="B9" s="183"/>
      <c r="C9" s="183"/>
      <c r="D9" s="183"/>
      <c r="E9" s="183"/>
      <c r="F9" s="183"/>
      <c r="G9" s="4" t="s">
        <v>30</v>
      </c>
      <c r="H9" s="4" t="s">
        <v>31</v>
      </c>
      <c r="O9" t="s">
        <v>11</v>
      </c>
    </row>
    <row r="10" spans="1:16" ht="13.8" x14ac:dyDescent="0.25">
      <c r="A10" s="4" t="s">
        <v>23</v>
      </c>
      <c r="B10" s="4" t="s">
        <v>33</v>
      </c>
      <c r="C10" s="4" t="s">
        <v>34</v>
      </c>
      <c r="D10" s="4" t="s">
        <v>35</v>
      </c>
      <c r="E10" s="4" t="s">
        <v>36</v>
      </c>
      <c r="F10" s="4" t="s">
        <v>37</v>
      </c>
      <c r="G10" s="4" t="s">
        <v>38</v>
      </c>
      <c r="H10" s="4" t="s">
        <v>39</v>
      </c>
    </row>
    <row r="11" spans="1:16" ht="12.75" customHeight="1" x14ac:dyDescent="0.25">
      <c r="A11" s="7"/>
      <c r="B11" s="7"/>
      <c r="C11" s="7" t="s">
        <v>41</v>
      </c>
      <c r="D11" s="7" t="s">
        <v>40</v>
      </c>
      <c r="E11" s="7"/>
      <c r="F11" s="9"/>
      <c r="G11" s="7"/>
      <c r="H11" s="9"/>
    </row>
    <row r="12" spans="1:16" ht="13.2" x14ac:dyDescent="0.25">
      <c r="A12" s="6">
        <v>1</v>
      </c>
      <c r="B12" s="6" t="s">
        <v>59</v>
      </c>
      <c r="C12" s="6" t="s">
        <v>43</v>
      </c>
      <c r="D12" s="6" t="s">
        <v>60</v>
      </c>
      <c r="E12" s="6" t="s">
        <v>61</v>
      </c>
      <c r="F12" s="8">
        <v>351.77100000000002</v>
      </c>
      <c r="G12" s="11">
        <v>220</v>
      </c>
      <c r="H12" s="10">
        <f>ROUND((G12*F12),2)</f>
        <v>77389.62</v>
      </c>
      <c r="O12">
        <f>rekapitulace!H9</f>
        <v>21</v>
      </c>
      <c r="P12">
        <f>O12/100*H12</f>
        <v>16251.820199999998</v>
      </c>
    </row>
    <row r="13" spans="1:16" ht="13.2" x14ac:dyDescent="0.25">
      <c r="D13" s="12" t="s">
        <v>279</v>
      </c>
    </row>
    <row r="14" spans="1:16" ht="13.2" x14ac:dyDescent="0.25">
      <c r="A14" s="6">
        <v>2</v>
      </c>
      <c r="B14" s="6" t="s">
        <v>66</v>
      </c>
      <c r="C14" s="6" t="s">
        <v>43</v>
      </c>
      <c r="D14" s="6" t="s">
        <v>67</v>
      </c>
      <c r="E14" s="6" t="s">
        <v>61</v>
      </c>
      <c r="F14" s="8">
        <v>201.80600000000001</v>
      </c>
      <c r="G14" s="11">
        <v>220</v>
      </c>
      <c r="H14" s="10">
        <f>ROUND((G14*F14),2)</f>
        <v>44397.32</v>
      </c>
      <c r="O14">
        <f>rekapitulace!H9</f>
        <v>21</v>
      </c>
      <c r="P14">
        <f>O14/100*H14</f>
        <v>9323.4372000000003</v>
      </c>
    </row>
    <row r="15" spans="1:16" ht="13.2" x14ac:dyDescent="0.25">
      <c r="D15" s="12" t="s">
        <v>280</v>
      </c>
    </row>
    <row r="16" spans="1:16" ht="12.75" customHeight="1" x14ac:dyDescent="0.25">
      <c r="A16" s="13"/>
      <c r="B16" s="13"/>
      <c r="C16" s="13" t="s">
        <v>41</v>
      </c>
      <c r="D16" s="13" t="s">
        <v>40</v>
      </c>
      <c r="E16" s="13"/>
      <c r="F16" s="13"/>
      <c r="G16" s="13"/>
      <c r="H16" s="13">
        <f>SUM(H12:H15)</f>
        <v>121786.94</v>
      </c>
      <c r="P16">
        <f>ROUND(SUM(P12:P15),2)</f>
        <v>25575.26</v>
      </c>
    </row>
    <row r="18" spans="1:16" ht="12.75" customHeight="1" x14ac:dyDescent="0.25">
      <c r="A18" s="7"/>
      <c r="B18" s="7"/>
      <c r="C18" s="7" t="s">
        <v>23</v>
      </c>
      <c r="D18" s="7" t="s">
        <v>69</v>
      </c>
      <c r="E18" s="7"/>
      <c r="F18" s="9"/>
      <c r="G18" s="7"/>
      <c r="H18" s="9"/>
    </row>
    <row r="19" spans="1:16" ht="13.2" x14ac:dyDescent="0.25">
      <c r="A19" s="6">
        <v>3</v>
      </c>
      <c r="B19" s="6" t="s">
        <v>90</v>
      </c>
      <c r="C19" s="6" t="s">
        <v>43</v>
      </c>
      <c r="D19" s="6" t="s">
        <v>91</v>
      </c>
      <c r="E19" s="6" t="s">
        <v>61</v>
      </c>
      <c r="F19" s="8">
        <v>211.06299999999999</v>
      </c>
      <c r="G19" s="11">
        <v>182.6</v>
      </c>
      <c r="H19" s="10">
        <f>ROUND((G19*F19),2)</f>
        <v>38540.1</v>
      </c>
      <c r="O19">
        <f>rekapitulace!H9</f>
        <v>21</v>
      </c>
      <c r="P19">
        <f>O19/100*H19</f>
        <v>8093.4209999999994</v>
      </c>
    </row>
    <row r="20" spans="1:16" ht="26.4" x14ac:dyDescent="0.25">
      <c r="D20" s="12" t="s">
        <v>281</v>
      </c>
    </row>
    <row r="21" spans="1:16" ht="13.2" x14ac:dyDescent="0.25">
      <c r="A21" s="6">
        <v>4</v>
      </c>
      <c r="B21" s="6" t="s">
        <v>93</v>
      </c>
      <c r="C21" s="6" t="s">
        <v>43</v>
      </c>
      <c r="D21" s="6" t="s">
        <v>94</v>
      </c>
      <c r="E21" s="6" t="s">
        <v>61</v>
      </c>
      <c r="F21" s="8">
        <v>140.708</v>
      </c>
      <c r="G21" s="11">
        <v>408.1</v>
      </c>
      <c r="H21" s="10">
        <f>ROUND((G21*F21),2)</f>
        <v>57422.93</v>
      </c>
      <c r="O21">
        <f>rekapitulace!H9</f>
        <v>21</v>
      </c>
      <c r="P21">
        <f>O21/100*H21</f>
        <v>12058.8153</v>
      </c>
    </row>
    <row r="22" spans="1:16" ht="26.4" x14ac:dyDescent="0.25">
      <c r="D22" s="12" t="s">
        <v>282</v>
      </c>
    </row>
    <row r="23" spans="1:16" ht="26.4" x14ac:dyDescent="0.25">
      <c r="A23" s="6">
        <v>5</v>
      </c>
      <c r="B23" s="6" t="s">
        <v>96</v>
      </c>
      <c r="C23" s="6" t="s">
        <v>43</v>
      </c>
      <c r="D23" s="6" t="s">
        <v>97</v>
      </c>
      <c r="E23" s="6" t="s">
        <v>61</v>
      </c>
      <c r="F23" s="8">
        <v>26.721</v>
      </c>
      <c r="G23" s="11">
        <v>95.7</v>
      </c>
      <c r="H23" s="10">
        <f>ROUND((G23*F23),2)</f>
        <v>2557.1999999999998</v>
      </c>
      <c r="O23">
        <f>rekapitulace!H9</f>
        <v>21</v>
      </c>
      <c r="P23">
        <f>O23/100*H23</f>
        <v>537.01199999999994</v>
      </c>
    </row>
    <row r="24" spans="1:16" ht="13.2" x14ac:dyDescent="0.25">
      <c r="D24" s="12" t="s">
        <v>283</v>
      </c>
    </row>
    <row r="25" spans="1:16" ht="26.4" x14ac:dyDescent="0.25">
      <c r="A25" s="6">
        <v>6</v>
      </c>
      <c r="B25" s="6" t="s">
        <v>99</v>
      </c>
      <c r="C25" s="6" t="s">
        <v>43</v>
      </c>
      <c r="D25" s="6" t="s">
        <v>100</v>
      </c>
      <c r="E25" s="6" t="s">
        <v>61</v>
      </c>
      <c r="F25" s="8">
        <v>201.80600000000001</v>
      </c>
      <c r="G25" s="11">
        <v>95.7</v>
      </c>
      <c r="H25" s="10">
        <f>ROUND((G25*F25),2)</f>
        <v>19312.830000000002</v>
      </c>
      <c r="O25">
        <f>rekapitulace!H9</f>
        <v>21</v>
      </c>
      <c r="P25">
        <f>O25/100*H25</f>
        <v>4055.6943000000001</v>
      </c>
    </row>
    <row r="26" spans="1:16" ht="39.6" x14ac:dyDescent="0.25">
      <c r="D26" s="12" t="s">
        <v>284</v>
      </c>
    </row>
    <row r="27" spans="1:16" ht="13.2" x14ac:dyDescent="0.25">
      <c r="A27" s="6">
        <v>7</v>
      </c>
      <c r="B27" s="6" t="s">
        <v>102</v>
      </c>
      <c r="C27" s="6" t="s">
        <v>43</v>
      </c>
      <c r="D27" s="6" t="s">
        <v>103</v>
      </c>
      <c r="E27" s="6" t="s">
        <v>61</v>
      </c>
      <c r="F27" s="8">
        <v>10.938000000000001</v>
      </c>
      <c r="G27" s="11">
        <v>61.6</v>
      </c>
      <c r="H27" s="10">
        <f>ROUND((G27*F27),2)</f>
        <v>673.78</v>
      </c>
      <c r="O27">
        <f>rekapitulace!H9</f>
        <v>21</v>
      </c>
      <c r="P27">
        <f>O27/100*H27</f>
        <v>141.49379999999999</v>
      </c>
    </row>
    <row r="28" spans="1:16" ht="13.2" x14ac:dyDescent="0.25">
      <c r="D28" s="12" t="s">
        <v>285</v>
      </c>
    </row>
    <row r="29" spans="1:16" ht="13.2" x14ac:dyDescent="0.25">
      <c r="A29" s="6">
        <v>8</v>
      </c>
      <c r="B29" s="6" t="s">
        <v>105</v>
      </c>
      <c r="C29" s="6" t="s">
        <v>43</v>
      </c>
      <c r="D29" s="6" t="s">
        <v>106</v>
      </c>
      <c r="E29" s="6" t="s">
        <v>61</v>
      </c>
      <c r="F29" s="8">
        <v>351.77100000000002</v>
      </c>
      <c r="G29" s="11">
        <v>17.600000000000001</v>
      </c>
      <c r="H29" s="10">
        <f>ROUND((G29*F29),2)</f>
        <v>6191.17</v>
      </c>
      <c r="O29">
        <f>rekapitulace!H9</f>
        <v>21</v>
      </c>
      <c r="P29">
        <f>O29/100*H29</f>
        <v>1300.1457</v>
      </c>
    </row>
    <row r="30" spans="1:16" ht="13.2" x14ac:dyDescent="0.25">
      <c r="D30" s="12" t="s">
        <v>286</v>
      </c>
    </row>
    <row r="31" spans="1:16" ht="13.2" x14ac:dyDescent="0.25">
      <c r="A31" s="6">
        <v>9</v>
      </c>
      <c r="B31" s="6" t="s">
        <v>108</v>
      </c>
      <c r="C31" s="6" t="s">
        <v>43</v>
      </c>
      <c r="D31" s="6" t="s">
        <v>109</v>
      </c>
      <c r="E31" s="6" t="s">
        <v>61</v>
      </c>
      <c r="F31" s="8">
        <v>171.78700000000001</v>
      </c>
      <c r="G31" s="11">
        <v>116.6</v>
      </c>
      <c r="H31" s="10">
        <f>ROUND((G31*F31),2)</f>
        <v>20030.36</v>
      </c>
      <c r="O31">
        <f>rekapitulace!H9</f>
        <v>21</v>
      </c>
      <c r="P31">
        <f>O31/100*H31</f>
        <v>4206.3756000000003</v>
      </c>
    </row>
    <row r="32" spans="1:16" ht="13.2" x14ac:dyDescent="0.25">
      <c r="D32" s="12" t="s">
        <v>287</v>
      </c>
    </row>
    <row r="33" spans="1:16" ht="13.2" x14ac:dyDescent="0.25">
      <c r="A33" s="6">
        <v>10</v>
      </c>
      <c r="B33" s="6" t="s">
        <v>111</v>
      </c>
      <c r="C33" s="6" t="s">
        <v>43</v>
      </c>
      <c r="D33" s="6" t="s">
        <v>112</v>
      </c>
      <c r="E33" s="6" t="s">
        <v>61</v>
      </c>
      <c r="F33" s="8">
        <v>19.081</v>
      </c>
      <c r="G33" s="11">
        <v>210.1</v>
      </c>
      <c r="H33" s="10">
        <f>ROUND((G33*F33),2)</f>
        <v>4008.92</v>
      </c>
      <c r="O33">
        <f>rekapitulace!H9</f>
        <v>21</v>
      </c>
      <c r="P33">
        <f>O33/100*H33</f>
        <v>841.8732</v>
      </c>
    </row>
    <row r="34" spans="1:16" ht="52.8" x14ac:dyDescent="0.25">
      <c r="D34" s="12" t="s">
        <v>288</v>
      </c>
    </row>
    <row r="35" spans="1:16" ht="13.2" x14ac:dyDescent="0.25">
      <c r="A35" s="6">
        <v>11</v>
      </c>
      <c r="B35" s="6" t="s">
        <v>114</v>
      </c>
      <c r="C35" s="6" t="s">
        <v>43</v>
      </c>
      <c r="D35" s="6" t="s">
        <v>115</v>
      </c>
      <c r="E35" s="6" t="s">
        <v>72</v>
      </c>
      <c r="F35" s="8">
        <v>366.16</v>
      </c>
      <c r="G35" s="11">
        <v>14.3</v>
      </c>
      <c r="H35" s="10">
        <f>ROUND((G35*F35),2)</f>
        <v>5236.09</v>
      </c>
      <c r="O35">
        <f>rekapitulace!H9</f>
        <v>21</v>
      </c>
      <c r="P35">
        <f>O35/100*H35</f>
        <v>1099.5789</v>
      </c>
    </row>
    <row r="36" spans="1:16" ht="13.2" x14ac:dyDescent="0.25">
      <c r="D36" s="12" t="s">
        <v>289</v>
      </c>
    </row>
    <row r="37" spans="1:16" ht="13.2" x14ac:dyDescent="0.25">
      <c r="A37" s="6">
        <v>12</v>
      </c>
      <c r="B37" s="6" t="s">
        <v>117</v>
      </c>
      <c r="C37" s="6" t="s">
        <v>43</v>
      </c>
      <c r="D37" s="6" t="s">
        <v>118</v>
      </c>
      <c r="E37" s="6" t="s">
        <v>61</v>
      </c>
      <c r="F37" s="8">
        <v>26.721</v>
      </c>
      <c r="G37" s="11">
        <v>231</v>
      </c>
      <c r="H37" s="10">
        <f>ROUND((G37*F37),2)</f>
        <v>6172.55</v>
      </c>
      <c r="O37">
        <f>rekapitulace!H9</f>
        <v>21</v>
      </c>
      <c r="P37">
        <f>O37/100*H37</f>
        <v>1296.2355</v>
      </c>
    </row>
    <row r="38" spans="1:16" ht="13.2" x14ac:dyDescent="0.25">
      <c r="D38" s="12" t="s">
        <v>290</v>
      </c>
    </row>
    <row r="39" spans="1:16" ht="13.2" x14ac:dyDescent="0.25">
      <c r="A39" s="6">
        <v>13</v>
      </c>
      <c r="B39" s="6" t="s">
        <v>120</v>
      </c>
      <c r="C39" s="6" t="s">
        <v>43</v>
      </c>
      <c r="D39" s="6" t="s">
        <v>121</v>
      </c>
      <c r="E39" s="6" t="s">
        <v>72</v>
      </c>
      <c r="F39" s="8">
        <v>178.14</v>
      </c>
      <c r="G39" s="11">
        <v>15.4</v>
      </c>
      <c r="H39" s="10">
        <f>ROUND((G39*F39),2)</f>
        <v>2743.36</v>
      </c>
      <c r="O39">
        <f>rekapitulace!H9</f>
        <v>21</v>
      </c>
      <c r="P39">
        <f>O39/100*H39</f>
        <v>576.10559999999998</v>
      </c>
    </row>
    <row r="40" spans="1:16" ht="13.2" x14ac:dyDescent="0.25">
      <c r="D40" s="12" t="s">
        <v>291</v>
      </c>
    </row>
    <row r="41" spans="1:16" ht="12.75" customHeight="1" x14ac:dyDescent="0.25">
      <c r="A41" s="13"/>
      <c r="B41" s="13"/>
      <c r="C41" s="13" t="s">
        <v>23</v>
      </c>
      <c r="D41" s="13" t="s">
        <v>69</v>
      </c>
      <c r="E41" s="13"/>
      <c r="F41" s="13"/>
      <c r="G41" s="13"/>
      <c r="H41" s="13">
        <f>SUM(H19:H40)</f>
        <v>162889.28999999998</v>
      </c>
      <c r="P41">
        <f>ROUND(SUM(P19:P40),2)</f>
        <v>34206.75</v>
      </c>
    </row>
    <row r="43" spans="1:16" ht="12.75" customHeight="1" x14ac:dyDescent="0.25">
      <c r="A43" s="7"/>
      <c r="B43" s="7"/>
      <c r="C43" s="7" t="s">
        <v>33</v>
      </c>
      <c r="D43" s="7" t="s">
        <v>123</v>
      </c>
      <c r="E43" s="7"/>
      <c r="F43" s="9"/>
      <c r="G43" s="7"/>
      <c r="H43" s="9"/>
    </row>
    <row r="44" spans="1:16" ht="13.2" x14ac:dyDescent="0.25">
      <c r="A44" s="6">
        <v>14</v>
      </c>
      <c r="B44" s="6" t="s">
        <v>124</v>
      </c>
      <c r="C44" s="6" t="s">
        <v>43</v>
      </c>
      <c r="D44" s="6" t="s">
        <v>125</v>
      </c>
      <c r="E44" s="6" t="s">
        <v>85</v>
      </c>
      <c r="F44" s="8">
        <v>64</v>
      </c>
      <c r="G44" s="11">
        <v>347.6</v>
      </c>
      <c r="H44" s="10">
        <f>ROUND((G44*F44),2)</f>
        <v>22246.400000000001</v>
      </c>
      <c r="O44">
        <f>rekapitulace!H9</f>
        <v>21</v>
      </c>
      <c r="P44">
        <f>O44/100*H44</f>
        <v>4671.7439999999997</v>
      </c>
    </row>
    <row r="45" spans="1:16" ht="13.2" x14ac:dyDescent="0.25">
      <c r="D45" s="12" t="s">
        <v>292</v>
      </c>
    </row>
    <row r="46" spans="1:16" ht="12.75" customHeight="1" x14ac:dyDescent="0.25">
      <c r="A46" s="13"/>
      <c r="B46" s="13"/>
      <c r="C46" s="13" t="s">
        <v>33</v>
      </c>
      <c r="D46" s="13" t="s">
        <v>123</v>
      </c>
      <c r="E46" s="13"/>
      <c r="F46" s="13"/>
      <c r="G46" s="13"/>
      <c r="H46" s="13">
        <f>SUM(H44:H45)</f>
        <v>22246.400000000001</v>
      </c>
      <c r="P46">
        <f>ROUND(SUM(P44:P45),2)</f>
        <v>4671.74</v>
      </c>
    </row>
    <row r="48" spans="1:16" ht="12.75" customHeight="1" x14ac:dyDescent="0.25">
      <c r="A48" s="7"/>
      <c r="B48" s="7"/>
      <c r="C48" s="7" t="s">
        <v>36</v>
      </c>
      <c r="D48" s="7" t="s">
        <v>127</v>
      </c>
      <c r="E48" s="7"/>
      <c r="F48" s="9"/>
      <c r="G48" s="7"/>
      <c r="H48" s="9"/>
    </row>
    <row r="49" spans="1:16" ht="13.2" x14ac:dyDescent="0.25">
      <c r="A49" s="6">
        <v>15</v>
      </c>
      <c r="B49" s="6" t="s">
        <v>131</v>
      </c>
      <c r="C49" s="6" t="s">
        <v>43</v>
      </c>
      <c r="D49" s="6" t="s">
        <v>132</v>
      </c>
      <c r="E49" s="6" t="s">
        <v>61</v>
      </c>
      <c r="F49" s="8">
        <v>109.848</v>
      </c>
      <c r="G49" s="11">
        <v>757.9</v>
      </c>
      <c r="H49" s="10">
        <f>ROUND((G49*F49),2)</f>
        <v>83253.8</v>
      </c>
      <c r="O49">
        <f>rekapitulace!H9</f>
        <v>21</v>
      </c>
      <c r="P49">
        <f>O49/100*H49</f>
        <v>17483.297999999999</v>
      </c>
    </row>
    <row r="50" spans="1:16" ht="13.2" x14ac:dyDescent="0.25">
      <c r="D50" s="12" t="s">
        <v>293</v>
      </c>
    </row>
    <row r="51" spans="1:16" ht="13.2" x14ac:dyDescent="0.25">
      <c r="A51" s="6">
        <v>16</v>
      </c>
      <c r="B51" s="6" t="s">
        <v>147</v>
      </c>
      <c r="C51" s="6" t="s">
        <v>43</v>
      </c>
      <c r="D51" s="6" t="s">
        <v>148</v>
      </c>
      <c r="E51" s="6" t="s">
        <v>72</v>
      </c>
      <c r="F51" s="8">
        <v>273.233</v>
      </c>
      <c r="G51" s="11">
        <v>546.70000000000005</v>
      </c>
      <c r="H51" s="10">
        <f>ROUND((G51*F51),2)</f>
        <v>149376.48000000001</v>
      </c>
      <c r="O51">
        <f>rekapitulace!H9</f>
        <v>21</v>
      </c>
      <c r="P51">
        <f>O51/100*H51</f>
        <v>31369.060799999999</v>
      </c>
    </row>
    <row r="52" spans="1:16" ht="39.6" x14ac:dyDescent="0.25">
      <c r="D52" s="12" t="s">
        <v>294</v>
      </c>
    </row>
    <row r="53" spans="1:16" ht="26.4" x14ac:dyDescent="0.25">
      <c r="A53" s="6">
        <v>17</v>
      </c>
      <c r="B53" s="6" t="s">
        <v>150</v>
      </c>
      <c r="C53" s="6" t="s">
        <v>43</v>
      </c>
      <c r="D53" s="6" t="s">
        <v>151</v>
      </c>
      <c r="E53" s="6" t="s">
        <v>72</v>
      </c>
      <c r="F53" s="8">
        <v>27.5</v>
      </c>
      <c r="G53" s="11">
        <v>625.9</v>
      </c>
      <c r="H53" s="10">
        <f>ROUND((G53*F53),2)</f>
        <v>17212.25</v>
      </c>
      <c r="O53">
        <f>rekapitulace!H9</f>
        <v>21</v>
      </c>
      <c r="P53">
        <f>O53/100*H53</f>
        <v>3614.5724999999998</v>
      </c>
    </row>
    <row r="54" spans="1:16" ht="13.2" x14ac:dyDescent="0.25">
      <c r="D54" s="12" t="s">
        <v>295</v>
      </c>
    </row>
    <row r="55" spans="1:16" ht="13.2" x14ac:dyDescent="0.25">
      <c r="A55" s="6">
        <v>18</v>
      </c>
      <c r="B55" s="6" t="s">
        <v>213</v>
      </c>
      <c r="C55" s="6" t="s">
        <v>43</v>
      </c>
      <c r="D55" s="6" t="s">
        <v>230</v>
      </c>
      <c r="E55" s="6" t="s">
        <v>72</v>
      </c>
      <c r="F55" s="8">
        <v>4.4000000000000004</v>
      </c>
      <c r="G55" s="11">
        <v>1018.6</v>
      </c>
      <c r="H55" s="10">
        <f>ROUND((G55*F55),2)</f>
        <v>4481.84</v>
      </c>
      <c r="O55">
        <f>rekapitulace!H9</f>
        <v>21</v>
      </c>
      <c r="P55">
        <f>O55/100*H55</f>
        <v>941.18640000000005</v>
      </c>
    </row>
    <row r="56" spans="1:16" ht="13.2" x14ac:dyDescent="0.25">
      <c r="D56" s="12" t="s">
        <v>296</v>
      </c>
    </row>
    <row r="57" spans="1:16" ht="12.75" customHeight="1" x14ac:dyDescent="0.25">
      <c r="A57" s="13"/>
      <c r="B57" s="13"/>
      <c r="C57" s="13" t="s">
        <v>36</v>
      </c>
      <c r="D57" s="13" t="s">
        <v>127</v>
      </c>
      <c r="E57" s="13"/>
      <c r="F57" s="13"/>
      <c r="G57" s="13"/>
      <c r="H57" s="13">
        <f>SUM(H49:H56)</f>
        <v>254324.37000000002</v>
      </c>
      <c r="P57">
        <f>ROUND(SUM(P49:P56),2)</f>
        <v>53408.12</v>
      </c>
    </row>
    <row r="59" spans="1:16" ht="12.75" customHeight="1" x14ac:dyDescent="0.25">
      <c r="A59" s="7"/>
      <c r="B59" s="7"/>
      <c r="C59" s="7" t="s">
        <v>39</v>
      </c>
      <c r="D59" s="7" t="s">
        <v>156</v>
      </c>
      <c r="E59" s="7"/>
      <c r="F59" s="9"/>
      <c r="G59" s="7"/>
      <c r="H59" s="9"/>
    </row>
    <row r="60" spans="1:16" ht="13.2" x14ac:dyDescent="0.25">
      <c r="A60" s="6">
        <v>19</v>
      </c>
      <c r="B60" s="6" t="s">
        <v>157</v>
      </c>
      <c r="C60" s="6" t="s">
        <v>43</v>
      </c>
      <c r="D60" s="6" t="s">
        <v>158</v>
      </c>
      <c r="E60" s="6" t="s">
        <v>50</v>
      </c>
      <c r="F60" s="8">
        <v>1</v>
      </c>
      <c r="G60" s="11">
        <v>4939</v>
      </c>
      <c r="H60" s="10">
        <f>ROUND((G60*F60),2)</f>
        <v>4939</v>
      </c>
      <c r="O60">
        <f>rekapitulace!H9</f>
        <v>21</v>
      </c>
      <c r="P60">
        <f>O60/100*H60</f>
        <v>1037.19</v>
      </c>
    </row>
    <row r="61" spans="1:16" ht="13.2" x14ac:dyDescent="0.25">
      <c r="D61" s="12" t="s">
        <v>51</v>
      </c>
    </row>
    <row r="62" spans="1:16" ht="12.75" customHeight="1" x14ac:dyDescent="0.25">
      <c r="A62" s="13"/>
      <c r="B62" s="13"/>
      <c r="C62" s="13" t="s">
        <v>39</v>
      </c>
      <c r="D62" s="13" t="s">
        <v>156</v>
      </c>
      <c r="E62" s="13"/>
      <c r="F62" s="13"/>
      <c r="G62" s="13"/>
      <c r="H62" s="13">
        <f>SUM(H60:H61)</f>
        <v>4939</v>
      </c>
      <c r="P62">
        <f>ROUND(SUM(P60:P61),2)</f>
        <v>1037.19</v>
      </c>
    </row>
    <row r="64" spans="1:16" ht="12.75" customHeight="1" x14ac:dyDescent="0.25">
      <c r="A64" s="7"/>
      <c r="B64" s="7"/>
      <c r="C64" s="7" t="s">
        <v>164</v>
      </c>
      <c r="D64" s="7" t="s">
        <v>163</v>
      </c>
      <c r="E64" s="7"/>
      <c r="F64" s="9"/>
      <c r="G64" s="7"/>
      <c r="H64" s="9"/>
    </row>
    <row r="65" spans="1:16" ht="26.4" x14ac:dyDescent="0.25">
      <c r="A65" s="6">
        <v>20</v>
      </c>
      <c r="B65" s="6" t="s">
        <v>165</v>
      </c>
      <c r="C65" s="6" t="s">
        <v>43</v>
      </c>
      <c r="D65" s="6" t="s">
        <v>166</v>
      </c>
      <c r="E65" s="6" t="s">
        <v>50</v>
      </c>
      <c r="F65" s="8">
        <v>4</v>
      </c>
      <c r="G65" s="11">
        <v>2816</v>
      </c>
      <c r="H65" s="10">
        <f>ROUND((G65*F65),2)</f>
        <v>11264</v>
      </c>
      <c r="O65">
        <f>rekapitulace!H9</f>
        <v>21</v>
      </c>
      <c r="P65">
        <f>O65/100*H65</f>
        <v>2365.44</v>
      </c>
    </row>
    <row r="66" spans="1:16" ht="13.2" x14ac:dyDescent="0.25">
      <c r="D66" s="12" t="s">
        <v>297</v>
      </c>
    </row>
    <row r="67" spans="1:16" ht="26.4" x14ac:dyDescent="0.25">
      <c r="A67" s="6">
        <v>21</v>
      </c>
      <c r="B67" s="6" t="s">
        <v>168</v>
      </c>
      <c r="C67" s="6" t="s">
        <v>43</v>
      </c>
      <c r="D67" s="6" t="s">
        <v>169</v>
      </c>
      <c r="E67" s="6" t="s">
        <v>50</v>
      </c>
      <c r="F67" s="8">
        <v>4</v>
      </c>
      <c r="G67" s="11">
        <v>1694</v>
      </c>
      <c r="H67" s="10">
        <f>ROUND((G67*F67),2)</f>
        <v>6776</v>
      </c>
      <c r="O67">
        <f>rekapitulace!H9</f>
        <v>21</v>
      </c>
      <c r="P67">
        <f>O67/100*H67</f>
        <v>1422.96</v>
      </c>
    </row>
    <row r="68" spans="1:16" ht="13.2" x14ac:dyDescent="0.25">
      <c r="D68" s="12" t="s">
        <v>298</v>
      </c>
    </row>
    <row r="69" spans="1:16" ht="13.2" x14ac:dyDescent="0.25">
      <c r="A69" s="6">
        <v>22</v>
      </c>
      <c r="B69" s="6" t="s">
        <v>177</v>
      </c>
      <c r="C69" s="6" t="s">
        <v>43</v>
      </c>
      <c r="D69" s="6" t="s">
        <v>178</v>
      </c>
      <c r="E69" s="6" t="s">
        <v>85</v>
      </c>
      <c r="F69" s="8">
        <v>101</v>
      </c>
      <c r="G69" s="11">
        <v>366.3</v>
      </c>
      <c r="H69" s="10">
        <f>ROUND((G69*F69),2)</f>
        <v>36996.300000000003</v>
      </c>
      <c r="O69">
        <f>rekapitulace!H9</f>
        <v>21</v>
      </c>
      <c r="P69">
        <f>O69/100*H69</f>
        <v>7769.223</v>
      </c>
    </row>
    <row r="70" spans="1:16" ht="52.8" x14ac:dyDescent="0.25">
      <c r="D70" s="12" t="s">
        <v>299</v>
      </c>
    </row>
    <row r="71" spans="1:16" ht="13.2" x14ac:dyDescent="0.25">
      <c r="A71" s="6">
        <v>23</v>
      </c>
      <c r="B71" s="6" t="s">
        <v>180</v>
      </c>
      <c r="C71" s="6" t="s">
        <v>43</v>
      </c>
      <c r="D71" s="6" t="s">
        <v>181</v>
      </c>
      <c r="E71" s="6" t="s">
        <v>85</v>
      </c>
      <c r="F71" s="8">
        <v>34</v>
      </c>
      <c r="G71" s="11">
        <v>246.4</v>
      </c>
      <c r="H71" s="10">
        <f>ROUND((G71*F71),2)</f>
        <v>8377.6</v>
      </c>
      <c r="O71">
        <f>rekapitulace!H9</f>
        <v>21</v>
      </c>
      <c r="P71">
        <f>O71/100*H71</f>
        <v>1759.296</v>
      </c>
    </row>
    <row r="72" spans="1:16" ht="13.2" x14ac:dyDescent="0.25">
      <c r="D72" s="12" t="s">
        <v>300</v>
      </c>
    </row>
    <row r="73" spans="1:16" ht="12.75" customHeight="1" x14ac:dyDescent="0.25">
      <c r="A73" s="13"/>
      <c r="B73" s="13"/>
      <c r="C73" s="13" t="s">
        <v>164</v>
      </c>
      <c r="D73" s="13" t="s">
        <v>163</v>
      </c>
      <c r="E73" s="13"/>
      <c r="F73" s="13"/>
      <c r="G73" s="13"/>
      <c r="H73" s="13">
        <f>SUM(H65:H72)</f>
        <v>63413.9</v>
      </c>
      <c r="P73">
        <f>ROUND(SUM(P65:P72),2)</f>
        <v>13316.92</v>
      </c>
    </row>
    <row r="75" spans="1:16" ht="12.75" customHeight="1" x14ac:dyDescent="0.25">
      <c r="A75" s="13"/>
      <c r="B75" s="13"/>
      <c r="C75" s="13"/>
      <c r="D75" s="13" t="s">
        <v>54</v>
      </c>
      <c r="E75" s="13"/>
      <c r="F75" s="13"/>
      <c r="G75" s="13"/>
      <c r="H75" s="13">
        <v>0</v>
      </c>
      <c r="P75">
        <f>+P16+P41+P46+P57+P62+P73</f>
        <v>132215.98000000001</v>
      </c>
    </row>
  </sheetData>
  <sheetProtection formatColumns="0"/>
  <mergeCells count="7">
    <mergeCell ref="G8:H8"/>
    <mergeCell ref="A8:A9"/>
    <mergeCell ref="B8:B9"/>
    <mergeCell ref="C8:C9"/>
    <mergeCell ref="D8:D9"/>
    <mergeCell ref="E8:E9"/>
    <mergeCell ref="F8:F9"/>
  </mergeCells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13</vt:i4>
      </vt:variant>
      <vt:variant>
        <vt:lpstr>Pojmenované oblasti</vt:lpstr>
      </vt:variant>
      <vt:variant>
        <vt:i4>1</vt:i4>
      </vt:variant>
    </vt:vector>
  </HeadingPairs>
  <TitlesOfParts>
    <vt:vector size="14" baseType="lpstr">
      <vt:lpstr>rekapitulace</vt:lpstr>
      <vt:lpstr>REKAP</vt:lpstr>
      <vt:lpstr>Zjišťovací_protokol</vt:lpstr>
      <vt:lpstr>rozpočet</vt:lpstr>
      <vt:lpstr>101.01</vt:lpstr>
      <vt:lpstr>101.02</vt:lpstr>
      <vt:lpstr>101.07</vt:lpstr>
      <vt:lpstr>101.08</vt:lpstr>
      <vt:lpstr>101.09</vt:lpstr>
      <vt:lpstr>101.10</vt:lpstr>
      <vt:lpstr>101.11</vt:lpstr>
      <vt:lpstr>101.12</vt:lpstr>
      <vt:lpstr>202</vt:lpstr>
      <vt:lpstr>rekapitulace!Oblast_tisku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Hrdina</dc:creator>
  <cp:lastModifiedBy>Martin Remeň</cp:lastModifiedBy>
  <cp:lastPrinted>2019-12-11T12:38:54Z</cp:lastPrinted>
  <dcterms:created xsi:type="dcterms:W3CDTF">2018-09-28T08:15:16Z</dcterms:created>
  <dcterms:modified xsi:type="dcterms:W3CDTF">2020-12-30T11:24:04Z</dcterms:modified>
</cp:coreProperties>
</file>