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44534346182ec6/2022/23.24 Northern Saints U9 ELite/"/>
    </mc:Choice>
  </mc:AlternateContent>
  <xr:revisionPtr revIDLastSave="15" documentId="8_{42809562-9755-44DC-B537-2EB6F1980B65}" xr6:coauthVersionLast="47" xr6:coauthVersionMax="47" xr10:uidLastSave="{E6862345-FFB0-4D49-8965-102B39E5DB0E}"/>
  <bookViews>
    <workbookView xWindow="-110" yWindow="-110" windowWidth="19420" windowHeight="10420" activeTab="5" xr2:uid="{C734D1FC-AD80-4E0D-B1DB-F3AE87A87F2E}"/>
  </bookViews>
  <sheets>
    <sheet name="RAW" sheetId="1" r:id="rId1"/>
    <sheet name="050123_Old" sheetId="2" r:id="rId2"/>
    <sheet name="July 4.2023" sheetId="3" r:id="rId3"/>
    <sheet name="9.21.23 Update" sheetId="5" r:id="rId4"/>
    <sheet name="Sheet3" sheetId="6" r:id="rId5"/>
    <sheet name="NSTransaction Report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5" l="1"/>
  <c r="E20" i="5"/>
  <c r="H17" i="5"/>
  <c r="C15" i="5"/>
  <c r="C14" i="5"/>
  <c r="C33" i="5" s="1"/>
  <c r="C8" i="5"/>
  <c r="C9" i="5" s="1"/>
  <c r="C35" i="5" s="1"/>
  <c r="C36" i="5" s="1"/>
  <c r="C7" i="5"/>
  <c r="C31" i="4" l="1"/>
  <c r="H21" i="4"/>
  <c r="J16" i="4" a="1"/>
  <c r="J16" i="4" s="1"/>
  <c r="H16" i="4"/>
  <c r="C14" i="4"/>
  <c r="J13" i="4"/>
  <c r="C13" i="4"/>
  <c r="C32" i="4" s="1"/>
  <c r="J12" i="4"/>
  <c r="C9" i="4"/>
  <c r="C8" i="4"/>
  <c r="C7" i="4"/>
  <c r="E20" i="2"/>
  <c r="J16" i="3" a="1"/>
  <c r="J16" i="3" s="1"/>
  <c r="J12" i="3"/>
  <c r="J13" i="3"/>
  <c r="H21" i="3"/>
  <c r="C31" i="3"/>
  <c r="H16" i="3"/>
  <c r="C14" i="3"/>
  <c r="C13" i="3"/>
  <c r="C8" i="3"/>
  <c r="C9" i="3" s="1"/>
  <c r="C7" i="3"/>
  <c r="C8" i="2"/>
  <c r="C7" i="2"/>
  <c r="H17" i="2"/>
  <c r="C32" i="2"/>
  <c r="C15" i="2"/>
  <c r="C14" i="2"/>
  <c r="G16" i="1"/>
  <c r="G15" i="1"/>
  <c r="G14" i="1"/>
  <c r="G13" i="1"/>
  <c r="G12" i="1"/>
  <c r="E48" i="1"/>
  <c r="G33" i="1"/>
  <c r="E4" i="1"/>
  <c r="E3" i="1"/>
  <c r="F2" i="1"/>
  <c r="C34" i="4" l="1"/>
  <c r="C35" i="4" s="1"/>
  <c r="C32" i="3"/>
  <c r="C34" i="3"/>
  <c r="C35" i="3" s="1"/>
  <c r="C33" i="2"/>
  <c r="C9" i="2"/>
  <c r="E42" i="1"/>
  <c r="E51" i="1" s="1" a="1"/>
  <c r="E51" i="1" s="1"/>
  <c r="F51" i="1" s="1"/>
  <c r="C35" i="2" l="1"/>
  <c r="C36" i="2" s="1"/>
  <c r="F4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<sst xmlns="http://schemas.openxmlformats.org/spreadsheetml/2006/main" count="232" uniqueCount="80">
  <si>
    <t>Northern Saints Org.</t>
  </si>
  <si>
    <t>(TBC)</t>
  </si>
  <si>
    <t>Ice Cost (3-hours x 28weeks)</t>
  </si>
  <si>
    <t>Referee Expenses  (Exhibition Games) 8-10</t>
  </si>
  <si>
    <t>Timekeeper Expenses</t>
  </si>
  <si>
    <t xml:space="preserve">Extra Ice Rentals </t>
  </si>
  <si>
    <t>Team Development</t>
  </si>
  <si>
    <t>Player Developmental</t>
  </si>
  <si>
    <t xml:space="preserve"> Included </t>
  </si>
  <si>
    <t>Practice/Trainer Equipment (Plyons,pucks, bags, etc)</t>
  </si>
  <si>
    <t>Practice Jerseys &amp; Socks $50/player</t>
  </si>
  <si>
    <t>Game Jerseys/Soc/Shells/Gloves $200/player</t>
  </si>
  <si>
    <t>Track jacket (x17)</t>
  </si>
  <si>
    <t>Track pants (x17)</t>
  </si>
  <si>
    <t>Warm-up Shirts (x17)</t>
  </si>
  <si>
    <t>Winter Coats (x17)</t>
  </si>
  <si>
    <t xml:space="preserve">Hockey Bags (x17) </t>
  </si>
  <si>
    <t>Helmet Decals (x17)</t>
  </si>
  <si>
    <t>Staff Apparell</t>
  </si>
  <si>
    <t xml:space="preserve">Sponsor Artwork/Screening </t>
  </si>
  <si>
    <t>Game Day Banner</t>
  </si>
  <si>
    <t>OTHER TEAM EXPENSES</t>
  </si>
  <si>
    <t>Christmas Gift for Players (x17)</t>
  </si>
  <si>
    <t>Year-End Gift for Players (x17)</t>
  </si>
  <si>
    <t xml:space="preserve">social commitee </t>
  </si>
  <si>
    <t>Team Functions</t>
  </si>
  <si>
    <t xml:space="preserve"> $                                  -   </t>
  </si>
  <si>
    <t>Tournaments</t>
  </si>
  <si>
    <t xml:space="preserve"> included </t>
  </si>
  <si>
    <t>TOTAL TOURNAMENT</t>
  </si>
  <si>
    <t>Bank &amp; Office Expenses</t>
  </si>
  <si>
    <t>TOTAL TEAM EXPENSES</t>
  </si>
  <si>
    <t>NET SURPLUS</t>
  </si>
  <si>
    <t>Budget</t>
  </si>
  <si>
    <t>Registration Fees</t>
  </si>
  <si>
    <t>Deposit 1</t>
  </si>
  <si>
    <t>Deposit 2</t>
  </si>
  <si>
    <t>Deposit 3</t>
  </si>
  <si>
    <t>Deposit 4</t>
  </si>
  <si>
    <t>Deposit 5</t>
  </si>
  <si>
    <t xml:space="preserve">Away </t>
  </si>
  <si>
    <t>$5K</t>
  </si>
  <si>
    <t>Home</t>
  </si>
  <si>
    <t>Practice Jersey</t>
  </si>
  <si>
    <t>$2K</t>
  </si>
  <si>
    <t>Revenues</t>
  </si>
  <si>
    <t>Banner Sponsor (8)</t>
  </si>
  <si>
    <t>Jersey Sponsor</t>
  </si>
  <si>
    <t>Trad Sponsors</t>
  </si>
  <si>
    <t>Pant Cover (x17)</t>
  </si>
  <si>
    <t>Gloves</t>
  </si>
  <si>
    <t>Proposed 2023/2024 U9 Northern Saints Budget</t>
  </si>
  <si>
    <t>Player Contributions</t>
  </si>
  <si>
    <t>Expenses</t>
  </si>
  <si>
    <t>Revenue</t>
  </si>
  <si>
    <t>Subtotal</t>
  </si>
  <si>
    <t>Total</t>
  </si>
  <si>
    <t>Team Deposit Schedule</t>
  </si>
  <si>
    <t>Home Jersey</t>
  </si>
  <si>
    <t>Away Jersey</t>
  </si>
  <si>
    <t>Equipment Bag</t>
  </si>
  <si>
    <t>Banner</t>
  </si>
  <si>
    <t>Pre-Season Tournament: The Last Dance (400 Cup)</t>
  </si>
  <si>
    <t>Notes</t>
  </si>
  <si>
    <t>We can not include this number if its optional</t>
  </si>
  <si>
    <t>How much did you pay for the extra ice?</t>
  </si>
  <si>
    <t>Confirmed. (What is included in this fee i.e. timekeepers, pant shells…)</t>
  </si>
  <si>
    <t>o/s</t>
  </si>
  <si>
    <t>What is the cost per?</t>
  </si>
  <si>
    <t>Gloves bulk order so this is good</t>
  </si>
  <si>
    <t>Payment Schedule</t>
  </si>
  <si>
    <t>PAID JULY 5TH RBC</t>
  </si>
  <si>
    <t>LESS STAFF CLOTHING</t>
  </si>
  <si>
    <t>ORIGINAL REQUEST AMOUNT</t>
  </si>
  <si>
    <t>FEES BEFORE TAX</t>
  </si>
  <si>
    <t>FEES AFTER TAX. RBC 091923</t>
  </si>
  <si>
    <t>SPONSORS PAID - HEARING HEALTHCARE (091523)</t>
  </si>
  <si>
    <t>SPONSORS PAID - ASSINCK STONE WORKS  (091523)</t>
  </si>
  <si>
    <t>SPONSORS PAID - TWISTED FORK  (091523)</t>
  </si>
  <si>
    <t>SPONSORSHIP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</si>
</sst>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61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8"/>
      <color rgb="FF000000"/>
      <name val="Calibri"/>
      <family val="2"/>
      <scheme val="minor"/>
    </font>
    <font>
      <strike/>
      <sz val="11"/>
      <color rgb="FF0061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2" borderId="0" xfId="0" applyFont="1" applyFill="1" applyAlignment="1">
      <alignment horizontal="center" vertical="center"/>
    </xf>
    <xf numFmtId="6" fontId="0" fillId="0" borderId="0" xfId="0" applyNumberFormat="1"/>
    <xf numFmtId="6" fontId="4" fillId="2" borderId="1" xfId="0" applyNumberFormat="1" applyFont="1" applyFill="1" applyBorder="1" applyAlignment="1">
      <alignment horizontal="center" vertical="center"/>
    </xf>
    <xf numFmtId="6" fontId="4" fillId="2" borderId="2" xfId="0" applyNumberFormat="1" applyFont="1" applyFill="1" applyBorder="1" applyAlignment="1">
      <alignment horizontal="center" vertical="center"/>
    </xf>
    <xf numFmtId="6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6" fontId="5" fillId="0" borderId="1" xfId="0" applyNumberFormat="1" applyFont="1" applyBorder="1" applyAlignment="1">
      <alignment horizontal="center" vertical="center"/>
    </xf>
    <xf numFmtId="6" fontId="6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0" applyFont="1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6" fontId="9" fillId="4" borderId="2" xfId="0" applyNumberFormat="1" applyFont="1" applyFill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0" fillId="0" borderId="3" xfId="0" applyBorder="1"/>
    <xf numFmtId="0" fontId="15" fillId="0" borderId="0" xfId="0" applyFont="1"/>
    <xf numFmtId="0" fontId="3" fillId="0" borderId="0" xfId="0" applyFont="1"/>
    <xf numFmtId="0" fontId="11" fillId="0" borderId="3" xfId="0" applyFont="1" applyBorder="1" applyAlignment="1">
      <alignment horizontal="left"/>
    </xf>
    <xf numFmtId="0" fontId="12" fillId="0" borderId="0" xfId="0" applyFont="1" applyAlignment="1">
      <alignment horizontal="left" vertical="center"/>
    </xf>
    <xf numFmtId="0" fontId="13" fillId="0" borderId="3" xfId="0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164" fontId="11" fillId="0" borderId="0" xfId="0" applyNumberFormat="1" applyFont="1" applyAlignment="1">
      <alignment horizontal="left"/>
    </xf>
    <xf numFmtId="164" fontId="11" fillId="0" borderId="3" xfId="0" applyNumberFormat="1" applyFont="1" applyBorder="1" applyAlignment="1">
      <alignment horizontal="left"/>
    </xf>
    <xf numFmtId="164" fontId="10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/>
    </xf>
    <xf numFmtId="164" fontId="8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0" fontId="0" fillId="0" borderId="3" xfId="0" applyBorder="1" applyAlignment="1">
      <alignment horizontal="left"/>
    </xf>
    <xf numFmtId="16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8" fontId="11" fillId="0" borderId="0" xfId="0" applyNumberFormat="1" applyFont="1" applyAlignment="1">
      <alignment horizontal="left"/>
    </xf>
    <xf numFmtId="0" fontId="20" fillId="2" borderId="0" xfId="0" applyFont="1" applyFill="1" applyAlignment="1">
      <alignment horizontal="center" vertical="center"/>
    </xf>
    <xf numFmtId="6" fontId="19" fillId="0" borderId="2" xfId="0" applyNumberFormat="1" applyFont="1" applyBorder="1" applyAlignment="1">
      <alignment horizontal="center" vertical="center"/>
    </xf>
    <xf numFmtId="6" fontId="18" fillId="0" borderId="0" xfId="0" applyNumberFormat="1" applyFont="1"/>
    <xf numFmtId="164" fontId="16" fillId="0" borderId="0" xfId="0" applyNumberFormat="1" applyFont="1" applyAlignment="1">
      <alignment horizontal="left" vertical="center"/>
    </xf>
    <xf numFmtId="0" fontId="21" fillId="0" borderId="0" xfId="0" applyFont="1"/>
    <xf numFmtId="0" fontId="21" fillId="0" borderId="3" xfId="0" applyFont="1" applyBorder="1"/>
    <xf numFmtId="0" fontId="22" fillId="0" borderId="0" xfId="0" applyFont="1"/>
    <xf numFmtId="0" fontId="23" fillId="0" borderId="0" xfId="0" applyFont="1"/>
    <xf numFmtId="164" fontId="16" fillId="0" borderId="0" xfId="0" applyNumberFormat="1" applyFont="1" applyAlignment="1">
      <alignment horizontal="left"/>
    </xf>
    <xf numFmtId="164" fontId="0" fillId="0" borderId="0" xfId="0" applyNumberFormat="1"/>
    <xf numFmtId="0" fontId="24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0" fontId="19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1859-7DAB-4A01-8AD4-40A2BEC041B5}">
  <dimension ref="A1:O52"/>
  <sheetViews>
    <sheetView workbookViewId="0">
      <selection activeCell="E3" sqref="E3"/>
    </sheetView>
  </sheetViews>
  <sheetFormatPr defaultRowHeight="14.5" x14ac:dyDescent="0.35"/>
  <cols>
    <col min="1" max="1" width="18.90625" customWidth="1"/>
    <col min="4" max="4" width="16.7265625" customWidth="1"/>
    <col min="5" max="5" width="8.7265625" style="11"/>
    <col min="13" max="13" width="18.81640625" customWidth="1"/>
    <col min="14" max="14" width="8.7265625" style="17"/>
  </cols>
  <sheetData>
    <row r="1" spans="1:14" ht="15" thickBot="1" x14ac:dyDescent="0.4">
      <c r="A1" t="s">
        <v>33</v>
      </c>
    </row>
    <row r="2" spans="1:14" ht="15" thickBot="1" x14ac:dyDescent="0.4">
      <c r="A2" s="65" t="s">
        <v>0</v>
      </c>
      <c r="B2" s="65"/>
      <c r="C2" s="1"/>
      <c r="D2" s="1" t="s">
        <v>1</v>
      </c>
      <c r="E2" s="12">
        <v>4300</v>
      </c>
      <c r="F2" s="3">
        <f>5800-1500</f>
        <v>4300</v>
      </c>
    </row>
    <row r="3" spans="1:14" ht="15" thickBot="1" x14ac:dyDescent="0.4">
      <c r="A3" s="65" t="s">
        <v>2</v>
      </c>
      <c r="B3" s="65"/>
      <c r="C3" s="65"/>
      <c r="D3" s="1"/>
      <c r="E3" s="12">
        <f>220*95</f>
        <v>20900</v>
      </c>
      <c r="F3" s="4">
        <v>37000</v>
      </c>
    </row>
    <row r="4" spans="1:14" ht="15" thickBot="1" x14ac:dyDescent="0.4">
      <c r="A4" s="62" t="s">
        <v>3</v>
      </c>
      <c r="B4" s="62"/>
      <c r="C4" s="62"/>
      <c r="E4" s="11">
        <f>10*60</f>
        <v>600</v>
      </c>
      <c r="F4" s="5">
        <v>1500</v>
      </c>
    </row>
    <row r="5" spans="1:14" ht="15" thickBot="1" x14ac:dyDescent="0.4">
      <c r="A5" s="62" t="s">
        <v>4</v>
      </c>
      <c r="B5" s="62"/>
      <c r="E5" s="11">
        <v>0</v>
      </c>
      <c r="F5" s="5">
        <v>250</v>
      </c>
    </row>
    <row r="6" spans="1:14" ht="15" thickBot="1" x14ac:dyDescent="0.4">
      <c r="A6" s="62" t="s">
        <v>5</v>
      </c>
      <c r="B6" s="62"/>
      <c r="E6" s="11">
        <v>0</v>
      </c>
      <c r="F6" s="5">
        <v>1000</v>
      </c>
    </row>
    <row r="7" spans="1:14" ht="15" thickBot="1" x14ac:dyDescent="0.4">
      <c r="A7" s="62" t="s">
        <v>6</v>
      </c>
      <c r="B7" s="62"/>
      <c r="E7" s="11">
        <v>0</v>
      </c>
      <c r="F7" s="5">
        <v>5000</v>
      </c>
    </row>
    <row r="8" spans="1:14" ht="15" thickBot="1" x14ac:dyDescent="0.4">
      <c r="A8" s="62" t="s">
        <v>7</v>
      </c>
      <c r="B8" s="62"/>
      <c r="F8" s="6" t="s">
        <v>8</v>
      </c>
      <c r="H8" t="s">
        <v>34</v>
      </c>
    </row>
    <row r="9" spans="1:14" ht="15" thickBot="1" x14ac:dyDescent="0.4">
      <c r="A9" s="65" t="s">
        <v>9</v>
      </c>
      <c r="B9" s="65"/>
      <c r="C9" s="65"/>
      <c r="D9" s="1"/>
      <c r="E9" s="12">
        <v>0</v>
      </c>
      <c r="F9" s="4">
        <v>350</v>
      </c>
    </row>
    <row r="10" spans="1:14" ht="15" thickBot="1" x14ac:dyDescent="0.4">
      <c r="A10" s="65" t="s">
        <v>10</v>
      </c>
      <c r="B10" s="65"/>
      <c r="C10" s="65"/>
      <c r="D10" s="1"/>
      <c r="E10" s="12">
        <v>850</v>
      </c>
      <c r="F10" s="4">
        <v>850</v>
      </c>
    </row>
    <row r="11" spans="1:14" ht="15" thickBot="1" x14ac:dyDescent="0.4">
      <c r="A11" s="65" t="s">
        <v>11</v>
      </c>
      <c r="B11" s="65"/>
      <c r="C11" s="65"/>
      <c r="D11" s="1"/>
      <c r="E11" s="12">
        <v>3400</v>
      </c>
      <c r="F11" s="4">
        <v>3400</v>
      </c>
    </row>
    <row r="12" spans="1:14" s="48" customFormat="1" ht="15" thickBot="1" x14ac:dyDescent="0.4">
      <c r="A12" s="64" t="s">
        <v>12</v>
      </c>
      <c r="B12" s="64"/>
      <c r="E12" s="51">
        <v>0</v>
      </c>
      <c r="F12" s="52">
        <v>1020</v>
      </c>
      <c r="G12" s="53">
        <f>F12/17</f>
        <v>60</v>
      </c>
      <c r="N12" s="49"/>
    </row>
    <row r="13" spans="1:14" s="48" customFormat="1" ht="15" thickBot="1" x14ac:dyDescent="0.4">
      <c r="A13" s="64" t="s">
        <v>13</v>
      </c>
      <c r="B13" s="64"/>
      <c r="E13" s="51">
        <v>0</v>
      </c>
      <c r="F13" s="52">
        <v>680</v>
      </c>
      <c r="G13" s="53">
        <f>F13/17</f>
        <v>40</v>
      </c>
      <c r="N13" s="49"/>
    </row>
    <row r="14" spans="1:14" s="48" customFormat="1" ht="15" thickBot="1" x14ac:dyDescent="0.4">
      <c r="A14" s="64" t="s">
        <v>14</v>
      </c>
      <c r="B14" s="64"/>
      <c r="E14" s="51">
        <v>0</v>
      </c>
      <c r="F14" s="52">
        <v>425</v>
      </c>
      <c r="G14" s="53">
        <f>F14/17</f>
        <v>25</v>
      </c>
      <c r="N14" s="49"/>
    </row>
    <row r="15" spans="1:14" s="48" customFormat="1" ht="15" thickBot="1" x14ac:dyDescent="0.4">
      <c r="A15" s="64" t="s">
        <v>15</v>
      </c>
      <c r="B15" s="64"/>
      <c r="E15" s="51">
        <v>0</v>
      </c>
      <c r="F15" s="52">
        <v>1700</v>
      </c>
      <c r="G15" s="53">
        <f>F15/17</f>
        <v>100</v>
      </c>
      <c r="N15" s="49"/>
    </row>
    <row r="16" spans="1:14" s="48" customFormat="1" ht="15" thickBot="1" x14ac:dyDescent="0.4">
      <c r="A16" s="64" t="s">
        <v>16</v>
      </c>
      <c r="B16" s="64"/>
      <c r="E16" s="51">
        <v>0</v>
      </c>
      <c r="F16" s="52">
        <v>1360</v>
      </c>
      <c r="G16" s="53">
        <f>F16/17</f>
        <v>80</v>
      </c>
      <c r="N16" s="49"/>
    </row>
    <row r="17" spans="1:6" ht="15" thickBot="1" x14ac:dyDescent="0.4">
      <c r="A17" s="21" t="s">
        <v>50</v>
      </c>
      <c r="B17" s="21"/>
      <c r="C17" s="22"/>
      <c r="D17" s="22"/>
      <c r="E17" s="23"/>
      <c r="F17" s="24"/>
    </row>
    <row r="18" spans="1:6" ht="15" thickBot="1" x14ac:dyDescent="0.4">
      <c r="A18" s="21" t="s">
        <v>49</v>
      </c>
      <c r="B18" s="21"/>
      <c r="C18" s="22"/>
      <c r="D18" s="22"/>
      <c r="E18" s="23"/>
      <c r="F18" s="24"/>
    </row>
    <row r="19" spans="1:6" ht="15" thickBot="1" x14ac:dyDescent="0.4">
      <c r="A19" s="62" t="s">
        <v>17</v>
      </c>
      <c r="B19" s="62"/>
      <c r="F19" s="5">
        <v>250</v>
      </c>
    </row>
    <row r="20" spans="1:6" ht="15" thickBot="1" x14ac:dyDescent="0.4">
      <c r="A20" s="62" t="s">
        <v>18</v>
      </c>
      <c r="B20" s="62"/>
      <c r="E20" s="12">
        <v>0</v>
      </c>
      <c r="F20" s="5">
        <v>750</v>
      </c>
    </row>
    <row r="21" spans="1:6" ht="15" thickBot="1" x14ac:dyDescent="0.4">
      <c r="A21" s="65" t="s">
        <v>19</v>
      </c>
      <c r="B21" s="65"/>
      <c r="C21" s="1"/>
      <c r="D21" s="1"/>
      <c r="E21" s="12">
        <v>0</v>
      </c>
      <c r="F21" s="4">
        <v>750</v>
      </c>
    </row>
    <row r="22" spans="1:6" ht="15" thickBot="1" x14ac:dyDescent="0.4">
      <c r="A22" s="62" t="s">
        <v>20</v>
      </c>
      <c r="B22" s="62"/>
      <c r="E22" s="12">
        <v>400</v>
      </c>
      <c r="F22" s="5">
        <v>500</v>
      </c>
    </row>
    <row r="23" spans="1:6" ht="15" thickBot="1" x14ac:dyDescent="0.4">
      <c r="A23" s="66" t="s">
        <v>21</v>
      </c>
      <c r="B23" s="66"/>
      <c r="F23" s="6"/>
    </row>
    <row r="24" spans="1:6" ht="15" thickBot="1" x14ac:dyDescent="0.4">
      <c r="A24" s="62" t="s">
        <v>22</v>
      </c>
      <c r="B24" s="62"/>
      <c r="C24" s="62"/>
      <c r="E24" s="12">
        <v>0</v>
      </c>
      <c r="F24" s="5">
        <v>1700</v>
      </c>
    </row>
    <row r="25" spans="1:6" ht="15" thickBot="1" x14ac:dyDescent="0.4">
      <c r="A25" s="62" t="s">
        <v>23</v>
      </c>
      <c r="B25" s="62"/>
      <c r="C25" s="62"/>
      <c r="E25" s="12">
        <v>0</v>
      </c>
      <c r="F25" s="5">
        <v>1700</v>
      </c>
    </row>
    <row r="26" spans="1:6" ht="15" thickBot="1" x14ac:dyDescent="0.4">
      <c r="A26" s="62" t="s">
        <v>24</v>
      </c>
      <c r="B26" s="62"/>
      <c r="E26" s="12">
        <v>0</v>
      </c>
      <c r="F26" s="5">
        <v>500</v>
      </c>
    </row>
    <row r="27" spans="1:6" ht="15" thickBot="1" x14ac:dyDescent="0.4">
      <c r="A27" s="62" t="s">
        <v>25</v>
      </c>
      <c r="B27" s="62"/>
      <c r="C27" s="7">
        <v>1</v>
      </c>
      <c r="E27" s="12">
        <v>0</v>
      </c>
      <c r="F27" s="5">
        <v>1000</v>
      </c>
    </row>
    <row r="28" spans="1:6" ht="15" thickBot="1" x14ac:dyDescent="0.4">
      <c r="A28" s="63"/>
      <c r="B28" s="63"/>
      <c r="C28" s="7">
        <v>2</v>
      </c>
      <c r="E28" s="12">
        <v>0</v>
      </c>
      <c r="F28" s="5">
        <v>1000</v>
      </c>
    </row>
    <row r="29" spans="1:6" ht="15" thickBot="1" x14ac:dyDescent="0.4">
      <c r="A29" s="63"/>
      <c r="B29" s="63"/>
      <c r="C29" s="7">
        <v>3</v>
      </c>
      <c r="E29" s="12">
        <v>0</v>
      </c>
      <c r="F29" s="5">
        <v>1000</v>
      </c>
    </row>
    <row r="30" spans="1:6" ht="15" thickBot="1" x14ac:dyDescent="0.4">
      <c r="A30" s="63"/>
      <c r="B30" s="63"/>
      <c r="C30" s="7">
        <v>4</v>
      </c>
      <c r="E30" s="12">
        <v>0</v>
      </c>
      <c r="F30" s="5">
        <v>1000</v>
      </c>
    </row>
    <row r="31" spans="1:6" ht="15" thickBot="1" x14ac:dyDescent="0.4">
      <c r="A31" s="63"/>
      <c r="B31" s="63"/>
      <c r="E31" s="11">
        <v>0</v>
      </c>
      <c r="F31" s="6" t="s">
        <v>26</v>
      </c>
    </row>
    <row r="32" spans="1:6" ht="15" thickBot="1" x14ac:dyDescent="0.4">
      <c r="A32" s="63"/>
      <c r="B32" s="63"/>
    </row>
    <row r="33" spans="1:15" ht="15" thickBot="1" x14ac:dyDescent="0.4">
      <c r="A33" s="62" t="s">
        <v>27</v>
      </c>
      <c r="B33" s="62"/>
      <c r="C33" s="7">
        <v>1</v>
      </c>
      <c r="E33" s="11">
        <v>2500</v>
      </c>
      <c r="F33" s="8">
        <v>2500</v>
      </c>
      <c r="G33" s="2">
        <f>F33/4</f>
        <v>625</v>
      </c>
      <c r="H33" s="15"/>
      <c r="I33" t="s">
        <v>35</v>
      </c>
      <c r="J33" s="16">
        <v>45061</v>
      </c>
      <c r="K33">
        <v>600</v>
      </c>
      <c r="M33" t="s">
        <v>40</v>
      </c>
      <c r="N33" s="17" t="s">
        <v>41</v>
      </c>
    </row>
    <row r="34" spans="1:15" ht="15" thickBot="1" x14ac:dyDescent="0.4">
      <c r="A34" s="63"/>
      <c r="B34" s="63"/>
      <c r="C34" s="7">
        <v>2</v>
      </c>
      <c r="E34" s="11">
        <v>2500</v>
      </c>
      <c r="F34" s="5">
        <v>2500</v>
      </c>
      <c r="I34" t="s">
        <v>36</v>
      </c>
      <c r="J34" s="16">
        <v>45170</v>
      </c>
      <c r="K34">
        <v>600</v>
      </c>
      <c r="M34" t="s">
        <v>42</v>
      </c>
      <c r="N34" s="17" t="s">
        <v>41</v>
      </c>
    </row>
    <row r="35" spans="1:15" ht="15" thickBot="1" x14ac:dyDescent="0.4">
      <c r="A35" s="63"/>
      <c r="B35" s="63"/>
      <c r="C35" s="7">
        <v>3</v>
      </c>
      <c r="E35" s="11">
        <v>2500</v>
      </c>
      <c r="F35" s="5">
        <v>2500</v>
      </c>
      <c r="I35" t="s">
        <v>37</v>
      </c>
      <c r="J35" s="16">
        <v>45231</v>
      </c>
      <c r="K35">
        <v>600</v>
      </c>
      <c r="M35" t="s">
        <v>43</v>
      </c>
      <c r="N35" s="18" t="s">
        <v>44</v>
      </c>
    </row>
    <row r="36" spans="1:15" ht="15" thickBot="1" x14ac:dyDescent="0.4">
      <c r="A36" s="63"/>
      <c r="B36" s="63"/>
      <c r="C36" s="7">
        <v>4</v>
      </c>
      <c r="E36" s="11">
        <v>2500</v>
      </c>
      <c r="F36" s="5">
        <v>2500</v>
      </c>
      <c r="I36" t="s">
        <v>38</v>
      </c>
      <c r="J36" s="15">
        <v>44927</v>
      </c>
      <c r="K36">
        <v>600</v>
      </c>
      <c r="M36" t="s">
        <v>46</v>
      </c>
      <c r="N36" s="18">
        <v>4</v>
      </c>
      <c r="O36" s="18">
        <v>500</v>
      </c>
    </row>
    <row r="37" spans="1:15" ht="15" thickBot="1" x14ac:dyDescent="0.4">
      <c r="A37" s="63"/>
      <c r="B37" s="63"/>
      <c r="C37" s="7">
        <v>5</v>
      </c>
      <c r="E37" s="11">
        <v>2500</v>
      </c>
      <c r="F37" s="5">
        <v>2500</v>
      </c>
      <c r="I37" t="s">
        <v>39</v>
      </c>
      <c r="J37" s="16">
        <v>44986</v>
      </c>
      <c r="K37">
        <v>500</v>
      </c>
    </row>
    <row r="38" spans="1:15" ht="15" thickBot="1" x14ac:dyDescent="0.4">
      <c r="A38" s="63"/>
      <c r="B38" s="63"/>
      <c r="C38" s="7">
        <v>6</v>
      </c>
      <c r="E38" s="11">
        <v>2500</v>
      </c>
      <c r="F38" s="5">
        <v>2500</v>
      </c>
    </row>
    <row r="39" spans="1:15" ht="15" thickBot="1" x14ac:dyDescent="0.4">
      <c r="A39" s="63"/>
      <c r="B39" s="63"/>
      <c r="C39" s="7">
        <v>7</v>
      </c>
      <c r="F39" s="6" t="s">
        <v>28</v>
      </c>
    </row>
    <row r="40" spans="1:15" ht="15" thickBot="1" x14ac:dyDescent="0.4">
      <c r="A40" s="63"/>
      <c r="B40" s="63"/>
      <c r="D40" s="7" t="s">
        <v>29</v>
      </c>
      <c r="E40" s="13">
        <v>15000</v>
      </c>
      <c r="F40" s="9">
        <v>15000</v>
      </c>
    </row>
    <row r="41" spans="1:15" ht="15" thickBot="1" x14ac:dyDescent="0.4">
      <c r="A41" s="62" t="s">
        <v>30</v>
      </c>
      <c r="B41" s="62"/>
      <c r="E41" s="11">
        <v>200</v>
      </c>
      <c r="F41" s="5">
        <v>250</v>
      </c>
    </row>
    <row r="42" spans="1:15" ht="15" thickBot="1" x14ac:dyDescent="0.4">
      <c r="A42" s="63"/>
      <c r="B42" s="63"/>
      <c r="D42" s="10" t="s">
        <v>31</v>
      </c>
      <c r="E42" s="14">
        <f>SUM(E2:E41)</f>
        <v>60650</v>
      </c>
      <c r="F42" s="5">
        <v>85735</v>
      </c>
    </row>
    <row r="43" spans="1:15" ht="15" thickBot="1" x14ac:dyDescent="0.4">
      <c r="A43" s="63"/>
      <c r="B43" s="63"/>
    </row>
    <row r="44" spans="1:15" ht="15" thickBot="1" x14ac:dyDescent="0.4">
      <c r="A44" s="63"/>
      <c r="B44" s="63"/>
      <c r="D44" s="10" t="s">
        <v>32</v>
      </c>
      <c r="E44" s="14"/>
      <c r="F44" s="8">
        <v>12515</v>
      </c>
    </row>
    <row r="45" spans="1:15" x14ac:dyDescent="0.35">
      <c r="A45" s="63"/>
      <c r="B45" s="63"/>
    </row>
    <row r="46" spans="1:15" x14ac:dyDescent="0.35">
      <c r="F46">
        <f>E42/17</f>
        <v>3567.6470588235293</v>
      </c>
    </row>
    <row r="48" spans="1:15" x14ac:dyDescent="0.35">
      <c r="A48" s="20" t="s">
        <v>45</v>
      </c>
      <c r="B48" s="20"/>
      <c r="C48" s="20"/>
      <c r="D48" s="20" t="s">
        <v>47</v>
      </c>
      <c r="E48" s="19">
        <f>750*17</f>
        <v>12750</v>
      </c>
    </row>
    <row r="49" spans="2:6" x14ac:dyDescent="0.35">
      <c r="B49" s="20"/>
      <c r="C49" s="20"/>
      <c r="D49" s="20" t="s">
        <v>48</v>
      </c>
      <c r="E49" s="19">
        <v>6000</v>
      </c>
    </row>
    <row r="51" spans="2:6" x14ac:dyDescent="0.35">
      <c r="E51" s="11" cm="1">
        <f t="array" ref="E51:E52">E42-E48:E49</f>
        <v>47900</v>
      </c>
      <c r="F51" s="20">
        <f>E51/17</f>
        <v>2817.6470588235293</v>
      </c>
    </row>
    <row r="52" spans="2:6" x14ac:dyDescent="0.35">
      <c r="E52" s="11">
        <v>54650</v>
      </c>
    </row>
  </sheetData>
  <mergeCells count="42">
    <mergeCell ref="A13:B13"/>
    <mergeCell ref="A2:B2"/>
    <mergeCell ref="A3:C3"/>
    <mergeCell ref="A4:C4"/>
    <mergeCell ref="A5:B5"/>
    <mergeCell ref="A6:B6"/>
    <mergeCell ref="A7:B7"/>
    <mergeCell ref="A8:B8"/>
    <mergeCell ref="A9:C9"/>
    <mergeCell ref="A10:C10"/>
    <mergeCell ref="A11:C11"/>
    <mergeCell ref="A12:B12"/>
    <mergeCell ref="A27:B27"/>
    <mergeCell ref="A14:B14"/>
    <mergeCell ref="A15:B15"/>
    <mergeCell ref="A16:B16"/>
    <mergeCell ref="A19:B19"/>
    <mergeCell ref="A20:B20"/>
    <mergeCell ref="A21:B21"/>
    <mergeCell ref="A22:B22"/>
    <mergeCell ref="A23:B23"/>
    <mergeCell ref="A24:C24"/>
    <mergeCell ref="A25:C25"/>
    <mergeCell ref="A26:B26"/>
    <mergeCell ref="A31:B31"/>
    <mergeCell ref="A32:B32"/>
    <mergeCell ref="A33:B33"/>
    <mergeCell ref="A34:B34"/>
    <mergeCell ref="A28:B28"/>
    <mergeCell ref="A29:B29"/>
    <mergeCell ref="A30:B30"/>
    <mergeCell ref="A38:B38"/>
    <mergeCell ref="A39:B39"/>
    <mergeCell ref="A40:B40"/>
    <mergeCell ref="A35:B35"/>
    <mergeCell ref="A36:B36"/>
    <mergeCell ref="A37:B37"/>
    <mergeCell ref="A41:B41"/>
    <mergeCell ref="A42:B42"/>
    <mergeCell ref="A43:B43"/>
    <mergeCell ref="A44:B44"/>
    <mergeCell ref="A45:B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3336-4B05-49FA-A449-BA8ABDBB073D}">
  <dimension ref="A1:I36"/>
  <sheetViews>
    <sheetView topLeftCell="A18" workbookViewId="0">
      <selection activeCell="C13" sqref="C13"/>
    </sheetView>
  </sheetViews>
  <sheetFormatPr defaultRowHeight="14.5" x14ac:dyDescent="0.35"/>
  <cols>
    <col min="1" max="1" width="41.36328125" customWidth="1"/>
    <col min="2" max="2" width="9.26953125" style="17" customWidth="1"/>
    <col min="3" max="3" width="13.36328125" style="17" customWidth="1"/>
    <col min="4" max="4" width="45.81640625" style="55" customWidth="1"/>
    <col min="5" max="5" width="7.54296875" customWidth="1"/>
    <col min="6" max="6" width="14" customWidth="1"/>
    <col min="7" max="7" width="10.453125" style="17" customWidth="1"/>
    <col min="8" max="8" width="8.7265625" style="17"/>
    <col min="9" max="9" width="1.36328125" customWidth="1"/>
  </cols>
  <sheetData>
    <row r="1" spans="1:9" ht="15.5" x14ac:dyDescent="0.35">
      <c r="A1" s="30" t="s">
        <v>51</v>
      </c>
      <c r="B1" s="27"/>
      <c r="C1" s="27"/>
    </row>
    <row r="2" spans="1:9" x14ac:dyDescent="0.35">
      <c r="A2" s="25"/>
      <c r="B2" s="27"/>
      <c r="C2" s="27"/>
    </row>
    <row r="3" spans="1:9" ht="15.5" x14ac:dyDescent="0.35">
      <c r="A3" s="30" t="s">
        <v>54</v>
      </c>
      <c r="B3" s="27"/>
      <c r="C3" s="27"/>
    </row>
    <row r="4" spans="1:9" x14ac:dyDescent="0.35">
      <c r="A4" s="28" t="s">
        <v>58</v>
      </c>
      <c r="B4" s="27"/>
      <c r="C4" s="50">
        <v>5000</v>
      </c>
    </row>
    <row r="5" spans="1:9" x14ac:dyDescent="0.35">
      <c r="A5" s="28" t="s">
        <v>59</v>
      </c>
      <c r="B5" s="27"/>
      <c r="C5" s="50">
        <v>0</v>
      </c>
    </row>
    <row r="6" spans="1:9" x14ac:dyDescent="0.35">
      <c r="A6" s="28" t="s">
        <v>60</v>
      </c>
      <c r="B6" s="27"/>
      <c r="C6" s="50">
        <v>3500</v>
      </c>
    </row>
    <row r="7" spans="1:9" x14ac:dyDescent="0.35">
      <c r="A7" s="28" t="s">
        <v>61</v>
      </c>
      <c r="B7" s="27"/>
      <c r="C7" s="50">
        <f>250*17</f>
        <v>4250</v>
      </c>
    </row>
    <row r="8" spans="1:9" x14ac:dyDescent="0.35">
      <c r="A8" s="34" t="s">
        <v>52</v>
      </c>
      <c r="B8" s="32"/>
      <c r="C8" s="38">
        <f>2832.35*17</f>
        <v>48149.95</v>
      </c>
      <c r="D8" s="56"/>
      <c r="E8" s="29"/>
      <c r="F8" s="29"/>
      <c r="G8" s="45"/>
      <c r="H8" s="45"/>
      <c r="I8" s="29"/>
    </row>
    <row r="9" spans="1:9" x14ac:dyDescent="0.35">
      <c r="A9" s="25"/>
      <c r="B9" s="27"/>
      <c r="C9" s="39">
        <f>SUM(C8:C8)</f>
        <v>48149.95</v>
      </c>
    </row>
    <row r="10" spans="1:9" x14ac:dyDescent="0.35">
      <c r="A10" s="25"/>
      <c r="B10" s="27"/>
      <c r="C10" s="27"/>
    </row>
    <row r="11" spans="1:9" ht="15.5" x14ac:dyDescent="0.35">
      <c r="A11" s="30" t="s">
        <v>53</v>
      </c>
      <c r="B11" s="27"/>
      <c r="C11" s="27"/>
      <c r="D11" s="57" t="s">
        <v>63</v>
      </c>
      <c r="F11" s="31" t="s">
        <v>57</v>
      </c>
    </row>
    <row r="12" spans="1:9" x14ac:dyDescent="0.35">
      <c r="A12" s="28" t="s">
        <v>62</v>
      </c>
      <c r="C12" s="59">
        <v>2028.35</v>
      </c>
      <c r="D12" s="58" t="s">
        <v>64</v>
      </c>
      <c r="F12" s="31"/>
    </row>
    <row r="13" spans="1:9" x14ac:dyDescent="0.35">
      <c r="A13" s="28" t="s">
        <v>0</v>
      </c>
      <c r="B13" s="33" t="s">
        <v>1</v>
      </c>
      <c r="C13" s="54">
        <v>20076.330000000002</v>
      </c>
      <c r="D13" s="58" t="s">
        <v>66</v>
      </c>
      <c r="F13" t="s">
        <v>35</v>
      </c>
      <c r="G13" s="46">
        <v>45107</v>
      </c>
      <c r="H13" s="44">
        <v>700</v>
      </c>
    </row>
    <row r="14" spans="1:9" x14ac:dyDescent="0.35">
      <c r="A14" s="36" t="s">
        <v>2</v>
      </c>
      <c r="B14" s="33"/>
      <c r="C14" s="54">
        <f>220*95</f>
        <v>20900</v>
      </c>
      <c r="D14" s="58" t="s">
        <v>65</v>
      </c>
      <c r="F14" t="s">
        <v>36</v>
      </c>
      <c r="G14" s="46">
        <v>45151</v>
      </c>
      <c r="H14" s="44">
        <v>900</v>
      </c>
    </row>
    <row r="15" spans="1:9" x14ac:dyDescent="0.35">
      <c r="A15" s="28" t="s">
        <v>3</v>
      </c>
      <c r="B15" s="27"/>
      <c r="C15" s="37">
        <f>10*60</f>
        <v>600</v>
      </c>
      <c r="F15" t="s">
        <v>37</v>
      </c>
      <c r="G15" s="46">
        <v>45231</v>
      </c>
      <c r="H15" s="44">
        <v>700</v>
      </c>
    </row>
    <row r="16" spans="1:9" x14ac:dyDescent="0.35">
      <c r="A16" s="28" t="s">
        <v>4</v>
      </c>
      <c r="B16" s="27"/>
      <c r="C16" s="37">
        <v>0</v>
      </c>
      <c r="F16" t="s">
        <v>38</v>
      </c>
      <c r="G16" s="47">
        <v>44927</v>
      </c>
      <c r="H16" s="44">
        <v>532.35</v>
      </c>
    </row>
    <row r="17" spans="1:8" x14ac:dyDescent="0.35">
      <c r="A17" s="28" t="s">
        <v>5</v>
      </c>
      <c r="B17" s="27"/>
      <c r="C17" s="37">
        <v>0</v>
      </c>
      <c r="G17" s="46"/>
      <c r="H17" s="44">
        <f>SUM(H13:H16)</f>
        <v>2832.35</v>
      </c>
    </row>
    <row r="18" spans="1:8" x14ac:dyDescent="0.35">
      <c r="A18" s="28" t="s">
        <v>6</v>
      </c>
      <c r="B18" s="27"/>
      <c r="C18" s="37">
        <v>0</v>
      </c>
    </row>
    <row r="19" spans="1:8" x14ac:dyDescent="0.35">
      <c r="A19" s="28" t="s">
        <v>7</v>
      </c>
      <c r="B19" s="27"/>
      <c r="C19" s="37">
        <v>0</v>
      </c>
      <c r="D19" s="61" t="s">
        <v>73</v>
      </c>
      <c r="E19">
        <v>20076.330000000002</v>
      </c>
    </row>
    <row r="20" spans="1:8" x14ac:dyDescent="0.35">
      <c r="A20" s="28" t="s">
        <v>9</v>
      </c>
      <c r="B20" s="33"/>
      <c r="C20" s="44">
        <v>0</v>
      </c>
      <c r="D20" s="61" t="s">
        <v>72</v>
      </c>
      <c r="E20">
        <f>20076.33-750</f>
        <v>19326.330000000002</v>
      </c>
    </row>
    <row r="21" spans="1:8" x14ac:dyDescent="0.35">
      <c r="A21" s="28" t="s">
        <v>10</v>
      </c>
      <c r="B21" s="33"/>
      <c r="C21" s="44">
        <v>850</v>
      </c>
      <c r="D21" s="61" t="s">
        <v>71</v>
      </c>
      <c r="E21">
        <v>8626.66</v>
      </c>
    </row>
    <row r="22" spans="1:8" x14ac:dyDescent="0.35">
      <c r="A22" s="28" t="s">
        <v>11</v>
      </c>
      <c r="B22" s="33"/>
      <c r="C22" s="44">
        <v>3400</v>
      </c>
      <c r="D22" s="61"/>
    </row>
    <row r="23" spans="1:8" x14ac:dyDescent="0.35">
      <c r="A23" s="28" t="s">
        <v>12</v>
      </c>
      <c r="B23" s="27"/>
      <c r="C23" s="44">
        <v>0</v>
      </c>
      <c r="D23" s="61" t="s">
        <v>74</v>
      </c>
      <c r="E23">
        <v>10700.34</v>
      </c>
    </row>
    <row r="24" spans="1:8" x14ac:dyDescent="0.35">
      <c r="A24" s="28" t="s">
        <v>13</v>
      </c>
      <c r="B24" s="27"/>
      <c r="C24" s="44">
        <v>0</v>
      </c>
      <c r="D24" s="61"/>
    </row>
    <row r="25" spans="1:8" x14ac:dyDescent="0.35">
      <c r="A25" s="28" t="s">
        <v>14</v>
      </c>
      <c r="B25" s="27"/>
      <c r="C25" s="44">
        <v>0</v>
      </c>
      <c r="D25" s="61" t="s">
        <v>75</v>
      </c>
      <c r="E25">
        <v>12091.38</v>
      </c>
    </row>
    <row r="26" spans="1:8" x14ac:dyDescent="0.35">
      <c r="A26" s="28" t="s">
        <v>16</v>
      </c>
      <c r="B26" s="27"/>
      <c r="C26" s="44">
        <v>0</v>
      </c>
    </row>
    <row r="27" spans="1:8" x14ac:dyDescent="0.35">
      <c r="A27" s="28" t="s">
        <v>17</v>
      </c>
      <c r="B27" s="27"/>
      <c r="C27" s="37">
        <v>0</v>
      </c>
      <c r="D27" s="61" t="s">
        <v>79</v>
      </c>
    </row>
    <row r="28" spans="1:8" x14ac:dyDescent="0.35">
      <c r="A28" s="28" t="s">
        <v>18</v>
      </c>
      <c r="B28" s="27"/>
      <c r="C28" s="44">
        <v>0</v>
      </c>
      <c r="D28" s="55" t="s">
        <v>76</v>
      </c>
      <c r="E28">
        <v>5000</v>
      </c>
    </row>
    <row r="29" spans="1:8" x14ac:dyDescent="0.35">
      <c r="A29" s="28" t="s">
        <v>19</v>
      </c>
      <c r="B29" s="33"/>
      <c r="C29" s="44">
        <v>0</v>
      </c>
      <c r="D29" s="55" t="s">
        <v>77</v>
      </c>
      <c r="E29">
        <v>250</v>
      </c>
    </row>
    <row r="30" spans="1:8" x14ac:dyDescent="0.35">
      <c r="A30" s="28" t="s">
        <v>20</v>
      </c>
      <c r="B30" s="27"/>
      <c r="C30" s="44">
        <v>400</v>
      </c>
      <c r="D30" s="55" t="s">
        <v>78</v>
      </c>
      <c r="E30">
        <v>250</v>
      </c>
    </row>
    <row r="31" spans="1:8" x14ac:dyDescent="0.35">
      <c r="A31" s="28" t="s">
        <v>30</v>
      </c>
      <c r="B31" s="27"/>
      <c r="C31" s="37">
        <v>200</v>
      </c>
    </row>
    <row r="32" spans="1:8" x14ac:dyDescent="0.35">
      <c r="A32" s="34" t="s">
        <v>27</v>
      </c>
      <c r="B32" s="32">
        <v>7</v>
      </c>
      <c r="C32" s="38">
        <f>2500*7</f>
        <v>17500</v>
      </c>
    </row>
    <row r="33" spans="1:3" x14ac:dyDescent="0.35">
      <c r="A33" s="26"/>
      <c r="B33" s="43" t="s">
        <v>55</v>
      </c>
      <c r="C33" s="40">
        <f>SUM(C13:C32)</f>
        <v>63926.33</v>
      </c>
    </row>
    <row r="34" spans="1:3" x14ac:dyDescent="0.35">
      <c r="C34" s="41"/>
    </row>
    <row r="35" spans="1:3" x14ac:dyDescent="0.35">
      <c r="B35" s="35" t="s">
        <v>56</v>
      </c>
      <c r="C35" s="42">
        <f>C9-C33</f>
        <v>-15776.380000000005</v>
      </c>
    </row>
    <row r="36" spans="1:3" x14ac:dyDescent="0.35">
      <c r="C36" s="41">
        <f>C35/17</f>
        <v>-928.02235294117679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B2A4D-A0A7-46D8-B29F-4E3AED1CAB7A}">
  <dimension ref="A1:J35"/>
  <sheetViews>
    <sheetView topLeftCell="A4" zoomScale="106" zoomScaleNormal="106" workbookViewId="0">
      <selection activeCell="A4" sqref="A1:XFD1048576"/>
    </sheetView>
  </sheetViews>
  <sheetFormatPr defaultRowHeight="14.5" x14ac:dyDescent="0.35"/>
  <cols>
    <col min="1" max="1" width="45.1796875" customWidth="1"/>
    <col min="2" max="2" width="10.81640625" style="17" customWidth="1"/>
    <col min="3" max="3" width="13.36328125" style="17" customWidth="1"/>
    <col min="4" max="4" width="45.81640625" style="55" customWidth="1"/>
    <col min="5" max="5" width="1.90625" customWidth="1"/>
    <col min="6" max="6" width="18.08984375" customWidth="1"/>
    <col min="7" max="7" width="10.453125" style="17" customWidth="1"/>
    <col min="8" max="8" width="8.7265625" style="17"/>
    <col min="9" max="9" width="1.36328125" customWidth="1"/>
    <col min="10" max="10" width="15.26953125" customWidth="1"/>
  </cols>
  <sheetData>
    <row r="1" spans="1:10" ht="15.5" x14ac:dyDescent="0.35">
      <c r="A1" s="30" t="s">
        <v>51</v>
      </c>
      <c r="B1" s="27"/>
      <c r="C1" s="27"/>
    </row>
    <row r="2" spans="1:10" x14ac:dyDescent="0.35">
      <c r="A2" s="25"/>
      <c r="B2" s="27"/>
      <c r="C2" s="27"/>
    </row>
    <row r="3" spans="1:10" ht="15.5" x14ac:dyDescent="0.35">
      <c r="A3" s="30" t="s">
        <v>54</v>
      </c>
      <c r="B3" s="27"/>
      <c r="C3" s="27"/>
    </row>
    <row r="4" spans="1:10" x14ac:dyDescent="0.35">
      <c r="A4" s="28" t="s">
        <v>58</v>
      </c>
      <c r="B4" s="27"/>
      <c r="C4" s="50">
        <v>5000</v>
      </c>
    </row>
    <row r="5" spans="1:10" x14ac:dyDescent="0.35">
      <c r="A5" s="28" t="s">
        <v>59</v>
      </c>
      <c r="B5" s="27"/>
      <c r="C5" s="50">
        <v>0</v>
      </c>
    </row>
    <row r="6" spans="1:10" x14ac:dyDescent="0.35">
      <c r="A6" s="28" t="s">
        <v>60</v>
      </c>
      <c r="B6" s="27"/>
      <c r="C6" s="50">
        <v>3500</v>
      </c>
    </row>
    <row r="7" spans="1:10" x14ac:dyDescent="0.35">
      <c r="A7" s="28" t="s">
        <v>61</v>
      </c>
      <c r="B7" s="27"/>
      <c r="C7" s="50">
        <f>250*17</f>
        <v>4250</v>
      </c>
    </row>
    <row r="8" spans="1:10" x14ac:dyDescent="0.35">
      <c r="A8" s="34" t="s">
        <v>52</v>
      </c>
      <c r="B8" s="32"/>
      <c r="C8" s="38">
        <f>2832.35*17</f>
        <v>48149.95</v>
      </c>
      <c r="D8" s="56"/>
      <c r="E8" s="29"/>
      <c r="F8" s="29"/>
      <c r="G8" s="45"/>
      <c r="H8" s="45"/>
      <c r="I8" s="29"/>
    </row>
    <row r="9" spans="1:10" x14ac:dyDescent="0.35">
      <c r="A9" s="25"/>
      <c r="B9" s="27"/>
      <c r="C9" s="39">
        <f>SUM(C8:C8)</f>
        <v>48149.95</v>
      </c>
    </row>
    <row r="10" spans="1:10" x14ac:dyDescent="0.35">
      <c r="A10" s="25"/>
      <c r="B10" s="27"/>
      <c r="C10" s="27"/>
    </row>
    <row r="11" spans="1:10" ht="15.5" x14ac:dyDescent="0.35">
      <c r="A11" s="30" t="s">
        <v>53</v>
      </c>
      <c r="B11" s="27"/>
      <c r="C11" s="27"/>
      <c r="D11" s="57" t="s">
        <v>63</v>
      </c>
      <c r="F11" s="31" t="s">
        <v>57</v>
      </c>
    </row>
    <row r="12" spans="1:10" x14ac:dyDescent="0.35">
      <c r="A12" s="28" t="s">
        <v>0</v>
      </c>
      <c r="B12" s="33"/>
      <c r="C12" s="54">
        <v>4300</v>
      </c>
      <c r="D12" s="58" t="s">
        <v>66</v>
      </c>
      <c r="F12" t="s">
        <v>35</v>
      </c>
      <c r="G12" s="46">
        <v>45107</v>
      </c>
      <c r="H12" s="44">
        <v>700</v>
      </c>
      <c r="J12" s="60">
        <f>H12*17</f>
        <v>11900</v>
      </c>
    </row>
    <row r="13" spans="1:10" x14ac:dyDescent="0.35">
      <c r="A13" s="36" t="s">
        <v>2</v>
      </c>
      <c r="B13" s="33"/>
      <c r="C13" s="54">
        <f>220*95</f>
        <v>20900</v>
      </c>
      <c r="D13" s="58" t="s">
        <v>65</v>
      </c>
      <c r="F13" t="s">
        <v>36</v>
      </c>
      <c r="G13" s="46">
        <v>45151</v>
      </c>
      <c r="H13" s="44">
        <v>900</v>
      </c>
      <c r="J13" s="60">
        <f>H13*17</f>
        <v>15300</v>
      </c>
    </row>
    <row r="14" spans="1:10" x14ac:dyDescent="0.35">
      <c r="A14" s="28" t="s">
        <v>3</v>
      </c>
      <c r="B14" s="27"/>
      <c r="C14" s="37">
        <f>10*60</f>
        <v>600</v>
      </c>
      <c r="D14" s="55" t="s">
        <v>68</v>
      </c>
      <c r="F14" t="s">
        <v>37</v>
      </c>
      <c r="G14" s="46">
        <v>45231</v>
      </c>
      <c r="H14" s="44">
        <v>700</v>
      </c>
    </row>
    <row r="15" spans="1:10" x14ac:dyDescent="0.35">
      <c r="A15" s="28" t="s">
        <v>4</v>
      </c>
      <c r="B15" s="27"/>
      <c r="C15" s="37">
        <v>0</v>
      </c>
      <c r="F15" t="s">
        <v>38</v>
      </c>
      <c r="G15" s="47">
        <v>44927</v>
      </c>
      <c r="H15" s="44">
        <v>532.35</v>
      </c>
    </row>
    <row r="16" spans="1:10" x14ac:dyDescent="0.35">
      <c r="A16" s="28" t="s">
        <v>5</v>
      </c>
      <c r="B16" s="27"/>
      <c r="C16" s="37">
        <v>0</v>
      </c>
      <c r="G16" s="46"/>
      <c r="H16" s="44">
        <f>SUM(H12:H15)</f>
        <v>2832.35</v>
      </c>
      <c r="J16" s="60" cm="1">
        <f t="array" ref="J16:J19">J12:J15</f>
        <v>11900</v>
      </c>
    </row>
    <row r="17" spans="1:10" x14ac:dyDescent="0.35">
      <c r="A17" s="28" t="s">
        <v>6</v>
      </c>
      <c r="B17" s="27"/>
      <c r="C17" s="37">
        <v>0</v>
      </c>
      <c r="J17">
        <v>15300</v>
      </c>
    </row>
    <row r="18" spans="1:10" x14ac:dyDescent="0.35">
      <c r="A18" s="28" t="s">
        <v>7</v>
      </c>
      <c r="B18" s="27"/>
      <c r="C18" s="37">
        <v>0</v>
      </c>
      <c r="F18" t="s">
        <v>70</v>
      </c>
      <c r="G18" s="46">
        <v>45113</v>
      </c>
      <c r="H18" s="17">
        <v>7633.33</v>
      </c>
      <c r="J18">
        <v>0</v>
      </c>
    </row>
    <row r="19" spans="1:10" x14ac:dyDescent="0.35">
      <c r="A19" s="28" t="s">
        <v>9</v>
      </c>
      <c r="B19" s="33"/>
      <c r="C19" s="44">
        <v>0</v>
      </c>
      <c r="G19" s="46">
        <v>45153</v>
      </c>
      <c r="H19" s="17">
        <v>10133.33</v>
      </c>
      <c r="J19">
        <v>0</v>
      </c>
    </row>
    <row r="20" spans="1:10" x14ac:dyDescent="0.35">
      <c r="A20" s="28" t="s">
        <v>10</v>
      </c>
      <c r="B20" s="33"/>
      <c r="C20" s="44">
        <v>850</v>
      </c>
    </row>
    <row r="21" spans="1:10" x14ac:dyDescent="0.35">
      <c r="A21" s="28" t="s">
        <v>11</v>
      </c>
      <c r="B21" s="33"/>
      <c r="C21" s="44">
        <v>3400</v>
      </c>
      <c r="D21" s="55" t="s">
        <v>69</v>
      </c>
      <c r="H21" s="17">
        <f>H18+H19</f>
        <v>17766.66</v>
      </c>
    </row>
    <row r="22" spans="1:10" x14ac:dyDescent="0.35">
      <c r="A22" s="28" t="s">
        <v>12</v>
      </c>
      <c r="B22" s="27"/>
      <c r="C22" s="44">
        <v>0</v>
      </c>
    </row>
    <row r="23" spans="1:10" x14ac:dyDescent="0.35">
      <c r="A23" s="28" t="s">
        <v>13</v>
      </c>
      <c r="B23" s="27"/>
      <c r="C23" s="44">
        <v>0</v>
      </c>
    </row>
    <row r="24" spans="1:10" x14ac:dyDescent="0.35">
      <c r="A24" s="28" t="s">
        <v>14</v>
      </c>
      <c r="B24" s="27"/>
      <c r="C24" s="44">
        <v>0</v>
      </c>
    </row>
    <row r="25" spans="1:10" x14ac:dyDescent="0.35">
      <c r="A25" s="28" t="s">
        <v>16</v>
      </c>
      <c r="B25" s="27"/>
      <c r="C25" s="44">
        <v>0</v>
      </c>
    </row>
    <row r="26" spans="1:10" x14ac:dyDescent="0.35">
      <c r="A26" s="28" t="s">
        <v>17</v>
      </c>
      <c r="B26" s="27"/>
      <c r="C26" s="37">
        <v>0</v>
      </c>
    </row>
    <row r="27" spans="1:10" x14ac:dyDescent="0.35">
      <c r="A27" s="28" t="s">
        <v>18</v>
      </c>
      <c r="B27" s="27"/>
      <c r="C27" s="44">
        <v>0</v>
      </c>
    </row>
    <row r="28" spans="1:10" x14ac:dyDescent="0.35">
      <c r="A28" s="28" t="s">
        <v>19</v>
      </c>
      <c r="B28" s="33"/>
      <c r="C28" s="44">
        <v>0</v>
      </c>
    </row>
    <row r="29" spans="1:10" x14ac:dyDescent="0.35">
      <c r="A29" s="28" t="s">
        <v>20</v>
      </c>
      <c r="B29" s="27"/>
      <c r="C29" s="44">
        <v>400</v>
      </c>
    </row>
    <row r="30" spans="1:10" x14ac:dyDescent="0.35">
      <c r="A30" s="28" t="s">
        <v>30</v>
      </c>
      <c r="B30" s="27"/>
      <c r="C30" s="37">
        <v>200</v>
      </c>
    </row>
    <row r="31" spans="1:10" x14ac:dyDescent="0.35">
      <c r="A31" s="34" t="s">
        <v>27</v>
      </c>
      <c r="B31" s="32">
        <v>6</v>
      </c>
      <c r="C31" s="38">
        <f>2500*6</f>
        <v>15000</v>
      </c>
    </row>
    <row r="32" spans="1:10" x14ac:dyDescent="0.35">
      <c r="A32" s="26"/>
      <c r="B32" s="43" t="s">
        <v>55</v>
      </c>
      <c r="C32" s="40">
        <f>SUM(C12:C31)</f>
        <v>45650</v>
      </c>
    </row>
    <row r="33" spans="2:3" x14ac:dyDescent="0.35">
      <c r="C33" s="41"/>
    </row>
    <row r="34" spans="2:3" x14ac:dyDescent="0.35">
      <c r="B34" s="35" t="s">
        <v>56</v>
      </c>
      <c r="C34" s="42">
        <f>C9-C32</f>
        <v>2499.9499999999971</v>
      </c>
    </row>
    <row r="35" spans="2:3" x14ac:dyDescent="0.35">
      <c r="B35" s="35" t="s">
        <v>67</v>
      </c>
      <c r="C35" s="41">
        <f>C34/17</f>
        <v>147.05588235294101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99B2-8B32-4E6C-8400-F8B02DB0D0B2}">
  <dimension ref="A1:I36"/>
  <sheetViews>
    <sheetView workbookViewId="0">
      <selection activeCell="D17" sqref="D17"/>
    </sheetView>
  </sheetViews>
  <sheetFormatPr defaultRowHeight="14.5" x14ac:dyDescent="0.35"/>
  <cols>
    <col min="1" max="1" width="41.36328125" customWidth="1"/>
    <col min="2" max="2" width="9.26953125" style="17" customWidth="1"/>
    <col min="3" max="3" width="13.36328125" style="17" customWidth="1"/>
    <col min="4" max="4" width="45.81640625" style="55" customWidth="1"/>
    <col min="5" max="5" width="7.54296875" customWidth="1"/>
    <col min="6" max="6" width="14" customWidth="1"/>
    <col min="7" max="7" width="10.453125" style="17" customWidth="1"/>
    <col min="8" max="8" width="8.7265625" style="17"/>
    <col min="9" max="9" width="1.36328125" customWidth="1"/>
  </cols>
  <sheetData>
    <row r="1" spans="1:9" ht="15.5" x14ac:dyDescent="0.35">
      <c r="A1" s="30" t="s">
        <v>51</v>
      </c>
      <c r="B1" s="27"/>
      <c r="C1" s="27"/>
    </row>
    <row r="2" spans="1:9" x14ac:dyDescent="0.35">
      <c r="A2" s="25"/>
      <c r="B2" s="27"/>
      <c r="C2" s="27"/>
    </row>
    <row r="3" spans="1:9" ht="15.5" x14ac:dyDescent="0.35">
      <c r="A3" s="30" t="s">
        <v>54</v>
      </c>
      <c r="B3" s="27"/>
      <c r="C3" s="27"/>
    </row>
    <row r="4" spans="1:9" x14ac:dyDescent="0.35">
      <c r="A4" s="28" t="s">
        <v>58</v>
      </c>
      <c r="B4" s="27"/>
      <c r="C4" s="50">
        <v>5000</v>
      </c>
    </row>
    <row r="5" spans="1:9" x14ac:dyDescent="0.35">
      <c r="A5" s="28" t="s">
        <v>59</v>
      </c>
      <c r="B5" s="27"/>
      <c r="C5" s="50">
        <v>0</v>
      </c>
    </row>
    <row r="6" spans="1:9" x14ac:dyDescent="0.35">
      <c r="A6" s="28" t="s">
        <v>60</v>
      </c>
      <c r="B6" s="27"/>
      <c r="C6" s="50">
        <v>3500</v>
      </c>
    </row>
    <row r="7" spans="1:9" x14ac:dyDescent="0.35">
      <c r="A7" s="28" t="s">
        <v>61</v>
      </c>
      <c r="B7" s="27"/>
      <c r="C7" s="50">
        <f>250*17</f>
        <v>4250</v>
      </c>
    </row>
    <row r="8" spans="1:9" x14ac:dyDescent="0.35">
      <c r="A8" s="34" t="s">
        <v>52</v>
      </c>
      <c r="B8" s="32"/>
      <c r="C8" s="38">
        <f>2832.35*17</f>
        <v>48149.95</v>
      </c>
      <c r="D8" s="56"/>
      <c r="E8" s="29"/>
      <c r="F8" s="29"/>
      <c r="G8" s="45"/>
      <c r="H8" s="45"/>
      <c r="I8" s="29"/>
    </row>
    <row r="9" spans="1:9" x14ac:dyDescent="0.35">
      <c r="A9" s="25"/>
      <c r="B9" s="27"/>
      <c r="C9" s="39">
        <f>SUM(C8:C8)</f>
        <v>48149.95</v>
      </c>
    </row>
    <row r="10" spans="1:9" x14ac:dyDescent="0.35">
      <c r="A10" s="25"/>
      <c r="B10" s="27"/>
      <c r="C10" s="27"/>
    </row>
    <row r="11" spans="1:9" ht="15.5" x14ac:dyDescent="0.35">
      <c r="A11" s="30" t="s">
        <v>53</v>
      </c>
      <c r="B11" s="27"/>
      <c r="C11" s="27"/>
      <c r="D11" s="57" t="s">
        <v>63</v>
      </c>
      <c r="F11" s="31" t="s">
        <v>57</v>
      </c>
    </row>
    <row r="12" spans="1:9" x14ac:dyDescent="0.35">
      <c r="A12" s="28" t="s">
        <v>62</v>
      </c>
      <c r="C12" s="59">
        <v>2028.35</v>
      </c>
      <c r="D12" s="58" t="s">
        <v>64</v>
      </c>
      <c r="F12" s="31"/>
    </row>
    <row r="13" spans="1:9" x14ac:dyDescent="0.35">
      <c r="A13" s="28" t="s">
        <v>0</v>
      </c>
      <c r="B13" s="33" t="s">
        <v>1</v>
      </c>
      <c r="C13" s="54">
        <v>20076.330000000002</v>
      </c>
      <c r="D13" s="58" t="s">
        <v>66</v>
      </c>
      <c r="F13" t="s">
        <v>35</v>
      </c>
      <c r="G13" s="46">
        <v>45107</v>
      </c>
      <c r="H13" s="44">
        <v>700</v>
      </c>
    </row>
    <row r="14" spans="1:9" x14ac:dyDescent="0.35">
      <c r="A14" s="36" t="s">
        <v>2</v>
      </c>
      <c r="B14" s="33"/>
      <c r="C14" s="54">
        <f>220*95</f>
        <v>20900</v>
      </c>
      <c r="D14" s="58" t="s">
        <v>65</v>
      </c>
      <c r="F14" t="s">
        <v>36</v>
      </c>
      <c r="G14" s="46">
        <v>45151</v>
      </c>
      <c r="H14" s="44">
        <v>900</v>
      </c>
    </row>
    <row r="15" spans="1:9" x14ac:dyDescent="0.35">
      <c r="A15" s="28" t="s">
        <v>3</v>
      </c>
      <c r="B15" s="27"/>
      <c r="C15" s="37">
        <f>10*60</f>
        <v>600</v>
      </c>
      <c r="F15" t="s">
        <v>37</v>
      </c>
      <c r="G15" s="46">
        <v>45231</v>
      </c>
      <c r="H15" s="44">
        <v>700</v>
      </c>
    </row>
    <row r="16" spans="1:9" x14ac:dyDescent="0.35">
      <c r="A16" s="28" t="s">
        <v>4</v>
      </c>
      <c r="B16" s="27"/>
      <c r="C16" s="37">
        <v>0</v>
      </c>
      <c r="F16" t="s">
        <v>38</v>
      </c>
      <c r="G16" s="47">
        <v>44927</v>
      </c>
      <c r="H16" s="44">
        <v>532.35</v>
      </c>
    </row>
    <row r="17" spans="1:8" x14ac:dyDescent="0.35">
      <c r="A17" s="28" t="s">
        <v>5</v>
      </c>
      <c r="B17" s="27"/>
      <c r="C17" s="37">
        <v>0</v>
      </c>
      <c r="G17" s="46"/>
      <c r="H17" s="44">
        <f>SUM(H13:H16)</f>
        <v>2832.35</v>
      </c>
    </row>
    <row r="18" spans="1:8" x14ac:dyDescent="0.35">
      <c r="A18" s="28" t="s">
        <v>6</v>
      </c>
      <c r="B18" s="27"/>
      <c r="C18" s="37">
        <v>0</v>
      </c>
    </row>
    <row r="19" spans="1:8" x14ac:dyDescent="0.35">
      <c r="A19" s="28" t="s">
        <v>7</v>
      </c>
      <c r="B19" s="27"/>
      <c r="C19" s="37">
        <v>0</v>
      </c>
      <c r="D19" s="61" t="s">
        <v>73</v>
      </c>
      <c r="E19">
        <v>20076.330000000002</v>
      </c>
    </row>
    <row r="20" spans="1:8" x14ac:dyDescent="0.35">
      <c r="A20" s="28" t="s">
        <v>9</v>
      </c>
      <c r="B20" s="33"/>
      <c r="C20" s="44">
        <v>0</v>
      </c>
      <c r="D20" s="61" t="s">
        <v>72</v>
      </c>
      <c r="E20">
        <f>20076.33-750</f>
        <v>19326.330000000002</v>
      </c>
    </row>
    <row r="21" spans="1:8" x14ac:dyDescent="0.35">
      <c r="A21" s="28" t="s">
        <v>10</v>
      </c>
      <c r="B21" s="33"/>
      <c r="C21" s="44">
        <v>850</v>
      </c>
      <c r="D21" s="61" t="s">
        <v>71</v>
      </c>
      <c r="E21">
        <v>8626.66</v>
      </c>
    </row>
    <row r="22" spans="1:8" x14ac:dyDescent="0.35">
      <c r="A22" s="28" t="s">
        <v>11</v>
      </c>
      <c r="B22" s="33"/>
      <c r="C22" s="44">
        <v>3400</v>
      </c>
      <c r="D22" s="61"/>
    </row>
    <row r="23" spans="1:8" x14ac:dyDescent="0.35">
      <c r="A23" s="28" t="s">
        <v>12</v>
      </c>
      <c r="B23" s="27"/>
      <c r="C23" s="44">
        <v>0</v>
      </c>
      <c r="D23" s="61" t="s">
        <v>74</v>
      </c>
      <c r="E23">
        <v>10700.34</v>
      </c>
    </row>
    <row r="24" spans="1:8" x14ac:dyDescent="0.35">
      <c r="A24" s="28" t="s">
        <v>13</v>
      </c>
      <c r="B24" s="27"/>
      <c r="C24" s="44">
        <v>0</v>
      </c>
      <c r="D24" s="61"/>
    </row>
    <row r="25" spans="1:8" x14ac:dyDescent="0.35">
      <c r="A25" s="28" t="s">
        <v>14</v>
      </c>
      <c r="B25" s="27"/>
      <c r="C25" s="44">
        <v>0</v>
      </c>
      <c r="D25" s="61" t="s">
        <v>75</v>
      </c>
      <c r="E25">
        <v>12091.38</v>
      </c>
    </row>
    <row r="26" spans="1:8" x14ac:dyDescent="0.35">
      <c r="A26" s="28" t="s">
        <v>16</v>
      </c>
      <c r="B26" s="27"/>
      <c r="C26" s="44">
        <v>0</v>
      </c>
    </row>
    <row r="27" spans="1:8" x14ac:dyDescent="0.35">
      <c r="A27" s="28" t="s">
        <v>17</v>
      </c>
      <c r="B27" s="27"/>
      <c r="C27" s="37">
        <v>0</v>
      </c>
    </row>
    <row r="28" spans="1:8" x14ac:dyDescent="0.35">
      <c r="A28" s="28" t="s">
        <v>18</v>
      </c>
      <c r="B28" s="27"/>
      <c r="C28" s="44">
        <v>0</v>
      </c>
    </row>
    <row r="29" spans="1:8" x14ac:dyDescent="0.35">
      <c r="A29" s="28" t="s">
        <v>19</v>
      </c>
      <c r="B29" s="33"/>
      <c r="C29" s="44">
        <v>0</v>
      </c>
    </row>
    <row r="30" spans="1:8" x14ac:dyDescent="0.35">
      <c r="A30" s="28" t="s">
        <v>20</v>
      </c>
      <c r="B30" s="27"/>
      <c r="C30" s="44">
        <v>400</v>
      </c>
    </row>
    <row r="31" spans="1:8" x14ac:dyDescent="0.35">
      <c r="A31" s="28" t="s">
        <v>30</v>
      </c>
      <c r="B31" s="27"/>
      <c r="C31" s="37">
        <v>200</v>
      </c>
    </row>
    <row r="32" spans="1:8" x14ac:dyDescent="0.35">
      <c r="A32" s="34" t="s">
        <v>27</v>
      </c>
      <c r="B32" s="32">
        <v>7</v>
      </c>
      <c r="C32" s="38">
        <f>2500*7</f>
        <v>17500</v>
      </c>
    </row>
    <row r="33" spans="1:3" x14ac:dyDescent="0.35">
      <c r="A33" s="26"/>
      <c r="B33" s="43" t="s">
        <v>55</v>
      </c>
      <c r="C33" s="40">
        <f>SUM(C13:C32)</f>
        <v>63926.33</v>
      </c>
    </row>
    <row r="34" spans="1:3" x14ac:dyDescent="0.35">
      <c r="C34" s="41"/>
    </row>
    <row r="35" spans="1:3" x14ac:dyDescent="0.35">
      <c r="B35" s="35" t="s">
        <v>56</v>
      </c>
      <c r="C35" s="42">
        <f>C9-C33</f>
        <v>-15776.380000000005</v>
      </c>
    </row>
    <row r="36" spans="1:3" x14ac:dyDescent="0.35">
      <c r="C36" s="41">
        <f>C35/17</f>
        <v>-928.02235294117679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A2E5-7AAE-4541-9944-02238E2E15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09A9-A2E4-4645-9142-976A47DB23B9}">
  <dimension ref="A1:J35"/>
  <sheetViews>
    <sheetView tabSelected="1" topLeftCell="A3" workbookViewId="0">
      <selection activeCell="D20" sqref="D20"/>
    </sheetView>
  </sheetViews>
  <sheetFormatPr defaultRowHeight="14.5" x14ac:dyDescent="0.35"/>
  <cols>
    <col min="1" max="1" width="45.1796875" customWidth="1"/>
    <col min="2" max="2" width="10.81640625" style="17" customWidth="1"/>
    <col min="3" max="3" width="13.36328125" style="17" customWidth="1"/>
    <col min="4" max="4" width="45.81640625" style="55" customWidth="1"/>
    <col min="5" max="5" width="1.90625" customWidth="1"/>
    <col min="6" max="6" width="18.08984375" customWidth="1"/>
    <col min="7" max="7" width="10.453125" style="17" customWidth="1"/>
    <col min="8" max="8" width="8.7265625" style="17"/>
    <col min="9" max="9" width="1.36328125" customWidth="1"/>
    <col min="10" max="10" width="15.26953125" customWidth="1"/>
  </cols>
  <sheetData>
    <row r="1" spans="1:10" ht="15.5" x14ac:dyDescent="0.35">
      <c r="A1" s="30" t="s">
        <v>51</v>
      </c>
      <c r="B1" s="27"/>
      <c r="C1" s="27"/>
    </row>
    <row r="2" spans="1:10" x14ac:dyDescent="0.35">
      <c r="A2" s="25"/>
      <c r="B2" s="27"/>
      <c r="C2" s="27"/>
    </row>
    <row r="3" spans="1:10" ht="15.5" x14ac:dyDescent="0.35">
      <c r="A3" s="30" t="s">
        <v>54</v>
      </c>
      <c r="B3" s="27"/>
      <c r="C3" s="27"/>
    </row>
    <row r="4" spans="1:10" x14ac:dyDescent="0.35">
      <c r="A4" s="28" t="s">
        <v>58</v>
      </c>
      <c r="B4" s="27"/>
      <c r="C4" s="50">
        <v>5000</v>
      </c>
    </row>
    <row r="5" spans="1:10" x14ac:dyDescent="0.35">
      <c r="A5" s="28" t="s">
        <v>59</v>
      </c>
      <c r="B5" s="27"/>
      <c r="C5" s="50">
        <v>0</v>
      </c>
    </row>
    <row r="6" spans="1:10" x14ac:dyDescent="0.35">
      <c r="A6" s="28" t="s">
        <v>60</v>
      </c>
      <c r="B6" s="27"/>
      <c r="C6" s="50">
        <v>3500</v>
      </c>
    </row>
    <row r="7" spans="1:10" x14ac:dyDescent="0.35">
      <c r="A7" s="28" t="s">
        <v>61</v>
      </c>
      <c r="B7" s="27"/>
      <c r="C7" s="50">
        <f>250*17</f>
        <v>4250</v>
      </c>
    </row>
    <row r="8" spans="1:10" x14ac:dyDescent="0.35">
      <c r="A8" s="34" t="s">
        <v>52</v>
      </c>
      <c r="B8" s="32"/>
      <c r="C8" s="38">
        <f>2832.35*17</f>
        <v>48149.95</v>
      </c>
      <c r="D8" s="56"/>
      <c r="E8" s="29"/>
      <c r="F8" s="29"/>
      <c r="G8" s="45"/>
      <c r="H8" s="45"/>
      <c r="I8" s="29"/>
    </row>
    <row r="9" spans="1:10" x14ac:dyDescent="0.35">
      <c r="A9" s="25"/>
      <c r="B9" s="27"/>
      <c r="C9" s="39">
        <f>SUM(C8:C8)</f>
        <v>48149.95</v>
      </c>
    </row>
    <row r="10" spans="1:10" x14ac:dyDescent="0.35">
      <c r="A10" s="25"/>
      <c r="B10" s="27"/>
      <c r="C10" s="27"/>
    </row>
    <row r="11" spans="1:10" ht="15.5" x14ac:dyDescent="0.35">
      <c r="A11" s="30" t="s">
        <v>53</v>
      </c>
      <c r="B11" s="27"/>
      <c r="C11" s="27"/>
      <c r="D11" s="57" t="s">
        <v>63</v>
      </c>
      <c r="F11" s="31" t="s">
        <v>57</v>
      </c>
    </row>
    <row r="12" spans="1:10" x14ac:dyDescent="0.35">
      <c r="A12" s="28" t="s">
        <v>0</v>
      </c>
      <c r="B12" s="33"/>
      <c r="C12" s="54">
        <v>4300</v>
      </c>
      <c r="D12" s="58" t="s">
        <v>66</v>
      </c>
      <c r="F12" t="s">
        <v>35</v>
      </c>
      <c r="G12" s="46">
        <v>45107</v>
      </c>
      <c r="H12" s="44">
        <v>700</v>
      </c>
      <c r="J12" s="60">
        <f>H12*17</f>
        <v>11900</v>
      </c>
    </row>
    <row r="13" spans="1:10" x14ac:dyDescent="0.35">
      <c r="A13" s="36" t="s">
        <v>2</v>
      </c>
      <c r="B13" s="33"/>
      <c r="C13" s="54">
        <f>220*95</f>
        <v>20900</v>
      </c>
      <c r="D13" s="58" t="s">
        <v>65</v>
      </c>
      <c r="F13" t="s">
        <v>36</v>
      </c>
      <c r="G13" s="46">
        <v>45151</v>
      </c>
      <c r="H13" s="44">
        <v>900</v>
      </c>
      <c r="J13" s="60">
        <f>H13*17</f>
        <v>15300</v>
      </c>
    </row>
    <row r="14" spans="1:10" x14ac:dyDescent="0.35">
      <c r="A14" s="28" t="s">
        <v>3</v>
      </c>
      <c r="B14" s="27"/>
      <c r="C14" s="37">
        <f>10*60</f>
        <v>600</v>
      </c>
      <c r="D14" s="55" t="s">
        <v>68</v>
      </c>
      <c r="F14" t="s">
        <v>37</v>
      </c>
      <c r="G14" s="46">
        <v>45251</v>
      </c>
      <c r="H14" s="44">
        <v>900</v>
      </c>
    </row>
    <row r="15" spans="1:10" x14ac:dyDescent="0.35">
      <c r="A15" s="28" t="s">
        <v>4</v>
      </c>
      <c r="B15" s="27"/>
      <c r="C15" s="37">
        <v>0</v>
      </c>
      <c r="F15" t="s">
        <v>38</v>
      </c>
      <c r="G15" s="46">
        <v>45260</v>
      </c>
      <c r="H15" s="44">
        <v>400</v>
      </c>
    </row>
    <row r="16" spans="1:10" x14ac:dyDescent="0.35">
      <c r="A16" s="28" t="s">
        <v>5</v>
      </c>
      <c r="B16" s="27"/>
      <c r="C16" s="37">
        <v>0</v>
      </c>
      <c r="G16" s="46"/>
      <c r="H16" s="44">
        <f>SUM(H12:H15)</f>
        <v>2900</v>
      </c>
      <c r="J16" s="60" cm="1">
        <f t="array" ref="J16:J19">J12:J15</f>
        <v>11900</v>
      </c>
    </row>
    <row r="17" spans="1:10" x14ac:dyDescent="0.35">
      <c r="A17" s="28" t="s">
        <v>6</v>
      </c>
      <c r="B17" s="27"/>
      <c r="C17" s="37">
        <v>0</v>
      </c>
      <c r="J17">
        <v>15300</v>
      </c>
    </row>
    <row r="18" spans="1:10" x14ac:dyDescent="0.35">
      <c r="A18" s="28" t="s">
        <v>7</v>
      </c>
      <c r="B18" s="27"/>
      <c r="C18" s="37">
        <v>0</v>
      </c>
      <c r="F18" t="s">
        <v>70</v>
      </c>
      <c r="G18" s="46">
        <v>45113</v>
      </c>
      <c r="H18" s="17">
        <v>7633.33</v>
      </c>
      <c r="J18">
        <v>0</v>
      </c>
    </row>
    <row r="19" spans="1:10" x14ac:dyDescent="0.35">
      <c r="A19" s="28" t="s">
        <v>9</v>
      </c>
      <c r="B19" s="33"/>
      <c r="C19" s="44">
        <v>0</v>
      </c>
      <c r="G19" s="46">
        <v>45153</v>
      </c>
      <c r="H19" s="17">
        <v>10133.33</v>
      </c>
      <c r="J19">
        <v>0</v>
      </c>
    </row>
    <row r="20" spans="1:10" x14ac:dyDescent="0.35">
      <c r="A20" s="28" t="s">
        <v>10</v>
      </c>
      <c r="B20" s="33"/>
      <c r="C20" s="44">
        <v>850</v>
      </c>
    </row>
    <row r="21" spans="1:10" x14ac:dyDescent="0.35">
      <c r="A21" s="28" t="s">
        <v>11</v>
      </c>
      <c r="B21" s="33"/>
      <c r="C21" s="44">
        <v>3400</v>
      </c>
      <c r="D21" s="55" t="s">
        <v>69</v>
      </c>
      <c r="H21" s="17">
        <f>H18+H19</f>
        <v>17766.66</v>
      </c>
    </row>
    <row r="22" spans="1:10" x14ac:dyDescent="0.35">
      <c r="A22" s="28" t="s">
        <v>12</v>
      </c>
      <c r="B22" s="27"/>
      <c r="C22" s="44">
        <v>0</v>
      </c>
    </row>
    <row r="23" spans="1:10" x14ac:dyDescent="0.35">
      <c r="A23" s="28" t="s">
        <v>13</v>
      </c>
      <c r="B23" s="27"/>
      <c r="C23" s="44">
        <v>0</v>
      </c>
    </row>
    <row r="24" spans="1:10" x14ac:dyDescent="0.35">
      <c r="A24" s="28" t="s">
        <v>14</v>
      </c>
      <c r="B24" s="27"/>
      <c r="C24" s="44">
        <v>0</v>
      </c>
    </row>
    <row r="25" spans="1:10" x14ac:dyDescent="0.35">
      <c r="A25" s="28" t="s">
        <v>16</v>
      </c>
      <c r="B25" s="27"/>
      <c r="C25" s="44">
        <v>0</v>
      </c>
    </row>
    <row r="26" spans="1:10" x14ac:dyDescent="0.35">
      <c r="A26" s="28" t="s">
        <v>17</v>
      </c>
      <c r="B26" s="27"/>
      <c r="C26" s="37">
        <v>0</v>
      </c>
    </row>
    <row r="27" spans="1:10" x14ac:dyDescent="0.35">
      <c r="A27" s="28" t="s">
        <v>18</v>
      </c>
      <c r="B27" s="27"/>
      <c r="C27" s="44">
        <v>0</v>
      </c>
    </row>
    <row r="28" spans="1:10" x14ac:dyDescent="0.35">
      <c r="A28" s="28" t="s">
        <v>19</v>
      </c>
      <c r="B28" s="33"/>
      <c r="C28" s="44">
        <v>0</v>
      </c>
    </row>
    <row r="29" spans="1:10" x14ac:dyDescent="0.35">
      <c r="A29" s="28" t="s">
        <v>20</v>
      </c>
      <c r="B29" s="27"/>
      <c r="C29" s="44">
        <v>400</v>
      </c>
    </row>
    <row r="30" spans="1:10" x14ac:dyDescent="0.35">
      <c r="A30" s="28" t="s">
        <v>30</v>
      </c>
      <c r="B30" s="27"/>
      <c r="C30" s="37">
        <v>200</v>
      </c>
    </row>
    <row r="31" spans="1:10" x14ac:dyDescent="0.35">
      <c r="A31" s="34" t="s">
        <v>27</v>
      </c>
      <c r="B31" s="32">
        <v>6</v>
      </c>
      <c r="C31" s="38">
        <f>2500*6</f>
        <v>15000</v>
      </c>
    </row>
    <row r="32" spans="1:10" x14ac:dyDescent="0.35">
      <c r="A32" s="26"/>
      <c r="B32" s="43" t="s">
        <v>55</v>
      </c>
      <c r="C32" s="40">
        <f>SUM(C12:C31)</f>
        <v>45650</v>
      </c>
    </row>
    <row r="33" spans="2:3" x14ac:dyDescent="0.35">
      <c r="C33" s="41"/>
    </row>
    <row r="34" spans="2:3" x14ac:dyDescent="0.35">
      <c r="B34" s="35" t="s">
        <v>56</v>
      </c>
      <c r="C34" s="42">
        <f>C9-C32</f>
        <v>2499.9499999999971</v>
      </c>
    </row>
    <row r="35" spans="2:3" x14ac:dyDescent="0.35">
      <c r="B35" s="35" t="s">
        <v>67</v>
      </c>
      <c r="C35" s="41">
        <f>C34/17</f>
        <v>147.05588235294101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050123_Old</vt:lpstr>
      <vt:lpstr>July 4.2023</vt:lpstr>
      <vt:lpstr>9.21.23 Update</vt:lpstr>
      <vt:lpstr>Sheet3</vt:lpstr>
      <vt:lpstr>NSTransaction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WACADS</dc:creator>
  <cp:lastModifiedBy>Liz Cripps</cp:lastModifiedBy>
  <cp:lastPrinted>2023-05-02T20:25:55Z</cp:lastPrinted>
  <dcterms:created xsi:type="dcterms:W3CDTF">2023-05-02T02:03:40Z</dcterms:created>
  <dcterms:modified xsi:type="dcterms:W3CDTF">2023-11-12T13:09:17Z</dcterms:modified>
</cp:coreProperties>
</file>