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C:\Users\Romit\Desktop\hritika\"/>
    </mc:Choice>
  </mc:AlternateContent>
  <xr:revisionPtr revIDLastSave="0" documentId="13_ncr:1_{F34EA920-4C6B-438F-835F-C72B41938229}" xr6:coauthVersionLast="47" xr6:coauthVersionMax="47" xr10:uidLastSave="{00000000-0000-0000-0000-000000000000}"/>
  <bookViews>
    <workbookView xWindow="-110" yWindow="-110" windowWidth="19420" windowHeight="10420" firstSheet="10" activeTab="13" xr2:uid="{B65E40EF-F47D-416E-B535-F85E1510DAA8}"/>
  </bookViews>
  <sheets>
    <sheet name="Mean,Median&amp;Mode" sheetId="1" r:id="rId1"/>
    <sheet name="Sum,Sumif&amp;Sumifs" sheetId="3" r:id="rId2"/>
    <sheet name="Count,Counta&amp;Countifs" sheetId="4" r:id="rId3"/>
    <sheet name="Vlookup,Hlookup&amp;Xlookup" sheetId="5" r:id="rId4"/>
    <sheet name="If" sheetId="6" r:id="rId5"/>
    <sheet name="Ifs" sheetId="7" r:id="rId6"/>
    <sheet name=" IFNA&amp;Index" sheetId="8" r:id="rId7"/>
    <sheet name="Date&amp;Time" sheetId="10" r:id="rId8"/>
    <sheet name="Table range for pivot table" sheetId="11" r:id="rId9"/>
    <sheet name="Pivot table1" sheetId="12" r:id="rId10"/>
    <sheet name="Pivot Table2" sheetId="14" r:id="rId11"/>
    <sheet name="Visualization using graphs" sheetId="20" r:id="rId12"/>
    <sheet name=" Source Data for Dashboard" sheetId="21" r:id="rId13"/>
    <sheet name="Dashboard" sheetId="23" r:id="rId14"/>
  </sheets>
  <definedNames>
    <definedName name="Slicer_Category">#N/A</definedName>
    <definedName name="Slicer_Quarter">#N/A</definedName>
  </definedNames>
  <calcPr calcId="191029"/>
  <pivotCaches>
    <pivotCache cacheId="0" r:id="rId15"/>
    <pivotCache cacheId="1" r:id="rId16"/>
    <pivotCache cacheId="2" r:id="rId17"/>
    <pivotCache cacheId="32"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288" i="21" l="1"/>
  <c r="C5" i="7"/>
  <c r="C8" i="10"/>
  <c r="B8" i="10"/>
  <c r="C7" i="10"/>
  <c r="B7" i="10"/>
  <c r="C6" i="10"/>
  <c r="B6" i="10"/>
  <c r="C5" i="10"/>
  <c r="B5" i="10"/>
  <c r="C4" i="10"/>
  <c r="B4" i="10"/>
  <c r="B3" i="10"/>
  <c r="C3" i="10"/>
  <c r="J8" i="10"/>
  <c r="K8" i="10" s="1"/>
  <c r="I8" i="10"/>
  <c r="J7" i="10"/>
  <c r="K7" i="10" s="1"/>
  <c r="I7" i="10"/>
  <c r="K6" i="10"/>
  <c r="J6" i="10"/>
  <c r="I6" i="10"/>
  <c r="K5" i="10"/>
  <c r="J5" i="10"/>
  <c r="I5" i="10"/>
  <c r="J4" i="10"/>
  <c r="K4" i="10" s="1"/>
  <c r="I4" i="10"/>
  <c r="J3" i="10"/>
  <c r="K3" i="10" s="1"/>
  <c r="I3" i="10"/>
  <c r="G13" i="8"/>
  <c r="G11" i="8"/>
  <c r="C12" i="8"/>
  <c r="C11" i="8"/>
  <c r="C10" i="7"/>
  <c r="C3" i="7"/>
  <c r="C4" i="7"/>
  <c r="C6" i="7"/>
  <c r="C7" i="7"/>
  <c r="C8" i="7"/>
  <c r="C9" i="7"/>
  <c r="C2" i="7"/>
  <c r="G2" i="6"/>
  <c r="G3" i="6"/>
  <c r="G4" i="6"/>
  <c r="G5" i="6"/>
  <c r="G6" i="6"/>
  <c r="G7" i="6"/>
  <c r="G8" i="6"/>
  <c r="G9" i="6"/>
  <c r="G10" i="6"/>
  <c r="G11" i="6"/>
  <c r="G12" i="6"/>
  <c r="G13" i="6"/>
  <c r="G14" i="6"/>
  <c r="G15" i="6"/>
  <c r="G16" i="6"/>
  <c r="G17" i="6"/>
  <c r="G18" i="6"/>
  <c r="G19" i="6"/>
  <c r="G20" i="6"/>
  <c r="K10" i="5"/>
  <c r="K9" i="5"/>
  <c r="F6" i="5"/>
  <c r="F5" i="5"/>
  <c r="F4" i="5"/>
  <c r="K15" i="4"/>
  <c r="K8" i="4"/>
  <c r="K5" i="4"/>
  <c r="L16" i="3"/>
  <c r="M9" i="3"/>
  <c r="L4" i="3"/>
  <c r="K9" i="1"/>
  <c r="K6" i="1"/>
  <c r="K3" i="1"/>
  <c r="D8" i="10" l="1"/>
  <c r="D7" i="10"/>
  <c r="D6" i="10"/>
  <c r="D5" i="10"/>
  <c r="D4" i="10"/>
  <c r="D3" i="10"/>
</calcChain>
</file>

<file path=xl/sharedStrings.xml><?xml version="1.0" encoding="utf-8"?>
<sst xmlns="http://schemas.openxmlformats.org/spreadsheetml/2006/main" count="1875" uniqueCount="320">
  <si>
    <t>OrderDate</t>
  </si>
  <si>
    <t>Region</t>
  </si>
  <si>
    <t>Manager</t>
  </si>
  <si>
    <t>SalesMan</t>
  </si>
  <si>
    <t>Item</t>
  </si>
  <si>
    <t>Units</t>
  </si>
  <si>
    <t>East</t>
  </si>
  <si>
    <t>Martha</t>
  </si>
  <si>
    <t>Alexander</t>
  </si>
  <si>
    <t>Television</t>
  </si>
  <si>
    <t>1/23/18</t>
  </si>
  <si>
    <t>Central</t>
  </si>
  <si>
    <t>Hermann</t>
  </si>
  <si>
    <t>Shelli</t>
  </si>
  <si>
    <t>Home Theater</t>
  </si>
  <si>
    <t>Luis</t>
  </si>
  <si>
    <t>2/26/18</t>
  </si>
  <si>
    <t>Timothy</t>
  </si>
  <si>
    <t>David</t>
  </si>
  <si>
    <t>Cell Phone</t>
  </si>
  <si>
    <t>3/15/18</t>
  </si>
  <si>
    <t>West</t>
  </si>
  <si>
    <t>Stephen</t>
  </si>
  <si>
    <t>4/18/18</t>
  </si>
  <si>
    <t>Steven</t>
  </si>
  <si>
    <t>5/22/18</t>
  </si>
  <si>
    <t>Douglas</t>
  </si>
  <si>
    <t>Michael</t>
  </si>
  <si>
    <t>6/25/18</t>
  </si>
  <si>
    <t>Sigal</t>
  </si>
  <si>
    <t>Diana</t>
  </si>
  <si>
    <t>7/29/18</t>
  </si>
  <si>
    <t>Karen</t>
  </si>
  <si>
    <t>8/15/18</t>
  </si>
  <si>
    <t>John</t>
  </si>
  <si>
    <t>Desk</t>
  </si>
  <si>
    <t>9/18/18</t>
  </si>
  <si>
    <t>Video Games</t>
  </si>
  <si>
    <t>10/22/18</t>
  </si>
  <si>
    <t>11/25/18</t>
  </si>
  <si>
    <t>12/29/18</t>
  </si>
  <si>
    <t>1/15/19</t>
  </si>
  <si>
    <t>2/18/19</t>
  </si>
  <si>
    <t>3/24/19</t>
  </si>
  <si>
    <t>4/27/19</t>
  </si>
  <si>
    <t>5/14/19</t>
  </si>
  <si>
    <t>5/31/19</t>
  </si>
  <si>
    <t>6/17/19</t>
  </si>
  <si>
    <t>7/21/19</t>
  </si>
  <si>
    <t>8/24/19</t>
  </si>
  <si>
    <t>9/27/19</t>
  </si>
  <si>
    <t>10/14/19</t>
  </si>
  <si>
    <t>10/31/19</t>
  </si>
  <si>
    <t>11/17/19</t>
  </si>
  <si>
    <t>12/21/19</t>
  </si>
  <si>
    <t>Mean</t>
  </si>
  <si>
    <t>UNITS</t>
  </si>
  <si>
    <t>Median</t>
  </si>
  <si>
    <t>UNIT PRICE</t>
  </si>
  <si>
    <t>Mode</t>
  </si>
  <si>
    <t>Sales amt</t>
  </si>
  <si>
    <t>SALES AMT</t>
  </si>
  <si>
    <t>Unit price</t>
  </si>
  <si>
    <t>Sum</t>
  </si>
  <si>
    <t>Sum If</t>
  </si>
  <si>
    <t>REGION AND UNITS</t>
  </si>
  <si>
    <t>EAST</t>
  </si>
  <si>
    <t>CRITERIA:-</t>
  </si>
  <si>
    <t>Sum Ifs</t>
  </si>
  <si>
    <t>MANAGER:-</t>
  </si>
  <si>
    <t>ITEM:-</t>
  </si>
  <si>
    <t>UNITS,MANAGER,ITEM</t>
  </si>
  <si>
    <t>ITEMS:-</t>
  </si>
  <si>
    <t>COUNT</t>
  </si>
  <si>
    <t>COUNTA</t>
  </si>
  <si>
    <t>COUNTIFS</t>
  </si>
  <si>
    <t>UNITS AND ITEM</t>
  </si>
  <si>
    <t>UNITS:-</t>
  </si>
  <si>
    <t>Student ID</t>
  </si>
  <si>
    <t>Test Score</t>
  </si>
  <si>
    <t>Grade</t>
  </si>
  <si>
    <t>A</t>
  </si>
  <si>
    <t>B</t>
  </si>
  <si>
    <t>VLOOKUP</t>
  </si>
  <si>
    <t>Student id</t>
  </si>
  <si>
    <t>F</t>
  </si>
  <si>
    <t>HLOOKUP</t>
  </si>
  <si>
    <t xml:space="preserve">Team </t>
  </si>
  <si>
    <t>Borussia</t>
  </si>
  <si>
    <t>Milan</t>
  </si>
  <si>
    <t>Manchester United</t>
  </si>
  <si>
    <t>Hamburger</t>
  </si>
  <si>
    <t>Country</t>
  </si>
  <si>
    <t>Germany</t>
  </si>
  <si>
    <t>Italy</t>
  </si>
  <si>
    <t>England</t>
  </si>
  <si>
    <t>Champions league</t>
  </si>
  <si>
    <t>Yes</t>
  </si>
  <si>
    <t>No</t>
  </si>
  <si>
    <t>Games played</t>
  </si>
  <si>
    <t>Points earned</t>
  </si>
  <si>
    <t>Team</t>
  </si>
  <si>
    <t>Name</t>
  </si>
  <si>
    <t>Street Address</t>
  </si>
  <si>
    <t>City</t>
  </si>
  <si>
    <t>State</t>
  </si>
  <si>
    <t>Zip</t>
  </si>
  <si>
    <t>Silvia Armstrong</t>
  </si>
  <si>
    <t>2219 Andell Road</t>
  </si>
  <si>
    <t>Columbus</t>
  </si>
  <si>
    <t>OH</t>
  </si>
  <si>
    <t>Kara Booker</t>
  </si>
  <si>
    <t>839 Warner Street</t>
  </si>
  <si>
    <t>Casper</t>
  </si>
  <si>
    <t>WY</t>
  </si>
  <si>
    <t>Susan Brown</t>
  </si>
  <si>
    <t>4208 Fannie Street</t>
  </si>
  <si>
    <t>Wharton</t>
  </si>
  <si>
    <t>TX</t>
  </si>
  <si>
    <t>Melissa Dales</t>
  </si>
  <si>
    <t>1505 Saint Clair Street</t>
  </si>
  <si>
    <t>Southaven</t>
  </si>
  <si>
    <t>MS</t>
  </si>
  <si>
    <t>Bessie Dandridge</t>
  </si>
  <si>
    <t>4884 Meadow Drive</t>
  </si>
  <si>
    <t>Oklahoma City</t>
  </si>
  <si>
    <t>OK</t>
  </si>
  <si>
    <t>Barbara Fallis</t>
  </si>
  <si>
    <t>4884 Cunningham Court</t>
  </si>
  <si>
    <t>Farmington Hills</t>
  </si>
  <si>
    <t>MI</t>
  </si>
  <si>
    <t>Jeffrey Hegwood</t>
  </si>
  <si>
    <t>2663 Butternut Lane</t>
  </si>
  <si>
    <t>Benton</t>
  </si>
  <si>
    <t>IL</t>
  </si>
  <si>
    <t>Cindy Hoch</t>
  </si>
  <si>
    <t>4187 Straford Park</t>
  </si>
  <si>
    <t>Lexington</t>
  </si>
  <si>
    <t>KY</t>
  </si>
  <si>
    <t>Judith Jamison</t>
  </si>
  <si>
    <t>2433 Byers Lane</t>
  </si>
  <si>
    <t>Marysville</t>
  </si>
  <si>
    <t>CA</t>
  </si>
  <si>
    <t>Kim Johnson</t>
  </si>
  <si>
    <t>2037 Lochmere Lane</t>
  </si>
  <si>
    <t>Plainville</t>
  </si>
  <si>
    <t>CT</t>
  </si>
  <si>
    <t>Laura Juarez</t>
  </si>
  <si>
    <t>1916 Horseshoe Lane</t>
  </si>
  <si>
    <t>Fort Washington</t>
  </si>
  <si>
    <t>PA</t>
  </si>
  <si>
    <t>Kathleen McMullen</t>
  </si>
  <si>
    <t>1564 Daylene Drive</t>
  </si>
  <si>
    <t>Ann Arbor</t>
  </si>
  <si>
    <t>Sherry Michel</t>
  </si>
  <si>
    <t>1870 Franklin Avenue</t>
  </si>
  <si>
    <t>Corpus Christi</t>
  </si>
  <si>
    <t>Dustin Moore</t>
  </si>
  <si>
    <t>4793 Oakway Lane</t>
  </si>
  <si>
    <t>Los Angeles</t>
  </si>
  <si>
    <t>Pedro Penton</t>
  </si>
  <si>
    <t>4316 Pickens Way</t>
  </si>
  <si>
    <t>Pecan Gap</t>
  </si>
  <si>
    <t>Stanley Pino</t>
  </si>
  <si>
    <t>2155 Zappia Drive</t>
  </si>
  <si>
    <t>Charlene Schafer</t>
  </si>
  <si>
    <t>2046 Comfort Court</t>
  </si>
  <si>
    <t>Madison</t>
  </si>
  <si>
    <t>WI</t>
  </si>
  <si>
    <t>Tracey Shanahan</t>
  </si>
  <si>
    <t>3036 Emily Renzelli Boulevard</t>
  </si>
  <si>
    <t>San Jose</t>
  </si>
  <si>
    <t>Saundra Sparks</t>
  </si>
  <si>
    <t>3464 Stanton Hollow Road</t>
  </si>
  <si>
    <t>Waltham</t>
  </si>
  <si>
    <t>MA</t>
  </si>
  <si>
    <t>Donation(in $)</t>
  </si>
  <si>
    <t>Free Gift??</t>
  </si>
  <si>
    <t>TEAM</t>
  </si>
  <si>
    <t>POINTS EARNED</t>
  </si>
  <si>
    <t>Barcelona</t>
  </si>
  <si>
    <t>IFNA</t>
  </si>
  <si>
    <t>INDEX</t>
  </si>
  <si>
    <r>
      <rPr>
        <u/>
        <sz val="11"/>
        <color theme="9" tint="-0.249977111117893"/>
        <rFont val="Calibri"/>
        <family val="2"/>
        <scheme val="minor"/>
      </rPr>
      <t>Points</t>
    </r>
    <r>
      <rPr>
        <sz val="11"/>
        <color theme="1"/>
        <rFont val="Calibri"/>
        <family val="2"/>
        <scheme val="minor"/>
      </rPr>
      <t xml:space="preserve"> </t>
    </r>
  </si>
  <si>
    <t>Logical test on Date function</t>
  </si>
  <si>
    <t>Product</t>
  </si>
  <si>
    <t>Delivery Date</t>
  </si>
  <si>
    <t>Deadline</t>
  </si>
  <si>
    <t>Status</t>
  </si>
  <si>
    <t>Mouse</t>
  </si>
  <si>
    <t>keyboard</t>
  </si>
  <si>
    <t>RAM</t>
  </si>
  <si>
    <t>Hard Disk</t>
  </si>
  <si>
    <t>Speaker</t>
  </si>
  <si>
    <t>Battery</t>
  </si>
  <si>
    <t>Logical test on Time function</t>
  </si>
  <si>
    <t>Delivery Time</t>
  </si>
  <si>
    <t>Row Labels</t>
  </si>
  <si>
    <t>Grand Total</t>
  </si>
  <si>
    <t>Column Labels</t>
  </si>
  <si>
    <t>Central Total</t>
  </si>
  <si>
    <t>East Total</t>
  </si>
  <si>
    <t>West Total</t>
  </si>
  <si>
    <t>Sum of Sales amt</t>
  </si>
  <si>
    <t>Sum of Unit price</t>
  </si>
  <si>
    <t>PIVOT TABLE SHOWING SALES AMT</t>
  </si>
  <si>
    <t>PIVOT TABLE SHOWING UNITS PRICE</t>
  </si>
  <si>
    <t>2001-02</t>
  </si>
  <si>
    <t>2002-03</t>
  </si>
  <si>
    <t>2003-04</t>
  </si>
  <si>
    <t>2004-05</t>
  </si>
  <si>
    <t>2005-06</t>
  </si>
  <si>
    <t>2006-07</t>
  </si>
  <si>
    <t>2007-08</t>
  </si>
  <si>
    <t>2008-09</t>
  </si>
  <si>
    <t>2009-10</t>
  </si>
  <si>
    <t>2010-11</t>
  </si>
  <si>
    <t>2011-12</t>
  </si>
  <si>
    <t>2012-13</t>
  </si>
  <si>
    <t>2013-14</t>
  </si>
  <si>
    <t>2014-15</t>
  </si>
  <si>
    <t>2015-16</t>
  </si>
  <si>
    <t>Sum of Cost Inflation Index</t>
  </si>
  <si>
    <t>Category</t>
  </si>
  <si>
    <t>Sales</t>
  </si>
  <si>
    <t>Quarter</t>
  </si>
  <si>
    <t>Beverages</t>
  </si>
  <si>
    <t>Chai</t>
  </si>
  <si>
    <t>Qtr 1</t>
  </si>
  <si>
    <t>Qtr 2</t>
  </si>
  <si>
    <t>Qtr 3</t>
  </si>
  <si>
    <t>Qtr 4</t>
  </si>
  <si>
    <t>Chang</t>
  </si>
  <si>
    <t>Chartreuse verte</t>
  </si>
  <si>
    <t>Côte de Blaye</t>
  </si>
  <si>
    <t>Guaraná Fantástica</t>
  </si>
  <si>
    <t>Ipoh Coffee</t>
  </si>
  <si>
    <t>Lakkalikööri</t>
  </si>
  <si>
    <t>Laughing Lumberjack Lager</t>
  </si>
  <si>
    <t>Outback Lager</t>
  </si>
  <si>
    <t>Rhönbräu Klosterbier</t>
  </si>
  <si>
    <t>Sasquatch Ale</t>
  </si>
  <si>
    <t>Steeleye Stout</t>
  </si>
  <si>
    <t>Condiments</t>
  </si>
  <si>
    <t>Aniseed Syrup</t>
  </si>
  <si>
    <t>Chef Anton's Cajun Seasoning</t>
  </si>
  <si>
    <t>Chef Anton's Gumbo Mix</t>
  </si>
  <si>
    <t>Genen Shouyu</t>
  </si>
  <si>
    <t>Grandma's Boysenberry Spread</t>
  </si>
  <si>
    <t>Gula Malacca</t>
  </si>
  <si>
    <t>Louisiana Fiery Hot Pepper Sauce</t>
  </si>
  <si>
    <t>Louisiana Hot Spiced Okra</t>
  </si>
  <si>
    <t>Northwoods Cranberry Sauce</t>
  </si>
  <si>
    <t>Original Frankfurter grüne Soße</t>
  </si>
  <si>
    <t>Sirop d'érable</t>
  </si>
  <si>
    <t>Vegie-spread</t>
  </si>
  <si>
    <t>Confections</t>
  </si>
  <si>
    <t>Chocolade</t>
  </si>
  <si>
    <t>Gumbär Gummibärchen</t>
  </si>
  <si>
    <t>Maxilaku</t>
  </si>
  <si>
    <t>NuNuCa Nuß-Nougat-Creme</t>
  </si>
  <si>
    <t>Pavlova</t>
  </si>
  <si>
    <t>Schoggi Schokolade</t>
  </si>
  <si>
    <t>Scottish Longbreads</t>
  </si>
  <si>
    <t>Sir Rodney's Marmalade</t>
  </si>
  <si>
    <t>Sir Rodney's Scones</t>
  </si>
  <si>
    <t>Tarte au sucre</t>
  </si>
  <si>
    <t>Teatime Chocolate Biscuits</t>
  </si>
  <si>
    <t>Valkoinen suklaa</t>
  </si>
  <si>
    <t>Zaanse koeken</t>
  </si>
  <si>
    <t>Dairy Products</t>
  </si>
  <si>
    <t>Camembert Pierrot</t>
  </si>
  <si>
    <t>Fløtemysost</t>
  </si>
  <si>
    <t>Geitost</t>
  </si>
  <si>
    <t>Gorgonzola Telino</t>
  </si>
  <si>
    <t>Gudbrandsdalsost</t>
  </si>
  <si>
    <t>Mascarpone Fabioli</t>
  </si>
  <si>
    <t>Mozzarella di Giovanni</t>
  </si>
  <si>
    <t>Queso Cabrales</t>
  </si>
  <si>
    <t>Queso Manchego La Pastora</t>
  </si>
  <si>
    <t>Raclette Courdavault</t>
  </si>
  <si>
    <t>Grains/Cereals</t>
  </si>
  <si>
    <t>Filo Mix</t>
  </si>
  <si>
    <t>Gnocchi di nonna Alice</t>
  </si>
  <si>
    <t>Gustaf's Knäckebröd</t>
  </si>
  <si>
    <t>Ravioli Angelo</t>
  </si>
  <si>
    <t>Singaporean Hokkien Fried Mee</t>
  </si>
  <si>
    <t>Tunnbröd</t>
  </si>
  <si>
    <t>Wimmers gute Semmelknödel</t>
  </si>
  <si>
    <t>Meat/Poultry</t>
  </si>
  <si>
    <t>Alice Mutton</t>
  </si>
  <si>
    <t>Mishi Kobe Niku</t>
  </si>
  <si>
    <t>Pâté chinois</t>
  </si>
  <si>
    <t>Perth Pasties</t>
  </si>
  <si>
    <t>Thüringer Rostbratwurst</t>
  </si>
  <si>
    <t>Tourtière</t>
  </si>
  <si>
    <t>Produce</t>
  </si>
  <si>
    <t>Longlife Tofu</t>
  </si>
  <si>
    <t>Manjimup Dried Apples</t>
  </si>
  <si>
    <t>Rössle Sauerkraut</t>
  </si>
  <si>
    <t>Tofu</t>
  </si>
  <si>
    <t>Uncle Bob's Organic Dried Pears</t>
  </si>
  <si>
    <t>Seafood</t>
  </si>
  <si>
    <t>Boston Crab Meat</t>
  </si>
  <si>
    <t>Carnarvon Tigers</t>
  </si>
  <si>
    <t>Escargots de Bourgogne</t>
  </si>
  <si>
    <t>Gravad lax</t>
  </si>
  <si>
    <t>Ikura</t>
  </si>
  <si>
    <t>Inlagd Sill</t>
  </si>
  <si>
    <t>Jack's New England Clam Chowder</t>
  </si>
  <si>
    <t>Konbu</t>
  </si>
  <si>
    <t>Nord-Ost Matjeshering</t>
  </si>
  <si>
    <t>Röd Kaviar</t>
  </si>
  <si>
    <t>Røgede sild</t>
  </si>
  <si>
    <t>Spegesild</t>
  </si>
  <si>
    <t>Total</t>
  </si>
  <si>
    <t>Sum of Sales</t>
  </si>
  <si>
    <t>Count of Product</t>
  </si>
  <si>
    <t>Total Count of Product</t>
  </si>
  <si>
    <t>Total 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</si>
</sst>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0.00"/>
  </numFmts>
  <fonts count="21" x14ac:knownFonts="1">
    <font>
      <sz val="11"/>
      <color theme="1"/>
      <name val="Calibri"/>
      <family val="2"/>
      <scheme val="minor"/>
    </font>
    <font>
      <b/>
      <sz val="11"/>
      <color theme="1"/>
      <name val="Calibri"/>
      <family val="2"/>
      <scheme val="minor"/>
    </font>
    <font>
      <sz val="11"/>
      <color theme="1"/>
      <name val="Arial"/>
      <family val="2"/>
    </font>
    <font>
      <b/>
      <sz val="12"/>
      <color theme="1"/>
      <name val="Calibri"/>
      <family val="2"/>
      <scheme val="minor"/>
    </font>
    <font>
      <b/>
      <sz val="14"/>
      <color theme="1"/>
      <name val="Calibri"/>
      <family val="2"/>
      <scheme val="minor"/>
    </font>
    <font>
      <b/>
      <sz val="12"/>
      <color theme="0"/>
      <name val="Calibri"/>
      <family val="2"/>
      <scheme val="minor"/>
    </font>
    <font>
      <u/>
      <sz val="11"/>
      <color theme="1"/>
      <name val="Calibri"/>
      <family val="2"/>
      <scheme val="minor"/>
    </font>
    <font>
      <b/>
      <sz val="14"/>
      <color theme="0"/>
      <name val="Calibri"/>
      <family val="2"/>
      <scheme val="minor"/>
    </font>
    <font>
      <u/>
      <sz val="11"/>
      <color theme="9" tint="-0.499984740745262"/>
      <name val="Calibri"/>
      <family val="2"/>
      <scheme val="minor"/>
    </font>
    <font>
      <u/>
      <sz val="11"/>
      <color theme="8" tint="-0.499984740745262"/>
      <name val="Calibri"/>
      <family val="2"/>
      <scheme val="minor"/>
    </font>
    <font>
      <u/>
      <sz val="11"/>
      <color theme="8" tint="-0.249977111117893"/>
      <name val="Calibri"/>
      <family val="2"/>
      <scheme val="minor"/>
    </font>
    <font>
      <u/>
      <sz val="11"/>
      <color theme="9" tint="-0.249977111117893"/>
      <name val="Calibri"/>
      <family val="2"/>
      <scheme val="minor"/>
    </font>
    <font>
      <sz val="11"/>
      <color theme="1"/>
      <name val="Calibri"/>
      <family val="2"/>
      <scheme val="minor"/>
    </font>
    <font>
      <sz val="11"/>
      <color theme="1"/>
      <name val="Bookman Old Style"/>
      <family val="1"/>
    </font>
    <font>
      <sz val="11"/>
      <color theme="1"/>
      <name val="Calibri"/>
      <family val="2"/>
    </font>
    <font>
      <sz val="11"/>
      <color theme="8" tint="-0.249977111117893"/>
      <name val="Calibri"/>
      <family val="2"/>
      <scheme val="minor"/>
    </font>
    <font>
      <sz val="11"/>
      <color theme="5" tint="-0.249977111117893"/>
      <name val="Calibri"/>
      <family val="2"/>
      <scheme val="minor"/>
    </font>
    <font>
      <sz val="11"/>
      <color theme="9" tint="-0.249977111117893"/>
      <name val="Calibri"/>
      <family val="2"/>
      <scheme val="minor"/>
    </font>
    <font>
      <sz val="10"/>
      <name val="Arial"/>
    </font>
    <font>
      <sz val="10"/>
      <name val="Arial"/>
      <family val="2"/>
    </font>
    <font>
      <b/>
      <sz val="12"/>
      <color theme="0"/>
      <name val="Arial"/>
      <family val="2"/>
    </font>
  </fonts>
  <fills count="19">
    <fill>
      <patternFill patternType="none"/>
    </fill>
    <fill>
      <patternFill patternType="gray125"/>
    </fill>
    <fill>
      <patternFill patternType="solid">
        <fgColor rgb="FFFFFFFF"/>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0070C0"/>
        <bgColor indexed="64"/>
      </patternFill>
    </fill>
    <fill>
      <patternFill patternType="solid">
        <fgColor rgb="FFFF99CC"/>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1" tint="0.34998626667073579"/>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3" tint="0.39997558519241921"/>
        <bgColor indexed="64"/>
      </patternFill>
    </fill>
  </fills>
  <borders count="4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DDDDDD"/>
      </bottom>
      <diagonal/>
    </border>
    <border>
      <left style="medium">
        <color rgb="FFCCCCCC"/>
      </left>
      <right style="medium">
        <color rgb="FFDDDDDD"/>
      </right>
      <top style="medium">
        <color rgb="FFCCCCCC"/>
      </top>
      <bottom style="medium">
        <color rgb="FFCCCCCC"/>
      </bottom>
      <diagonal/>
    </border>
    <border>
      <left style="medium">
        <color rgb="FFCCCCCC"/>
      </left>
      <right style="medium">
        <color rgb="FFDDDDDD"/>
      </right>
      <top style="medium">
        <color rgb="FFCCCCCC"/>
      </top>
      <bottom style="medium">
        <color rgb="FFDDDDDD"/>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CCCCCC"/>
      </left>
      <right/>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rgb="FFCCCCCC"/>
      </left>
      <right style="medium">
        <color rgb="FFCCCCCC"/>
      </right>
      <top/>
      <bottom style="medium">
        <color rgb="FFCCCCCC"/>
      </bottom>
      <diagonal/>
    </border>
    <border>
      <left style="medium">
        <color rgb="FFCCCCCC"/>
      </left>
      <right style="medium">
        <color rgb="FFDDDDDD"/>
      </right>
      <top/>
      <bottom style="medium">
        <color rgb="FFCCCCCC"/>
      </bottom>
      <diagonal/>
    </border>
    <border>
      <left style="medium">
        <color rgb="FFCCCCCC"/>
      </left>
      <right style="medium">
        <color rgb="FFDDDDDD"/>
      </right>
      <top/>
      <bottom style="medium">
        <color rgb="FFDDDDDD"/>
      </bottom>
      <diagonal/>
    </border>
    <border>
      <left style="medium">
        <color indexed="64"/>
      </left>
      <right style="medium">
        <color rgb="FFCCCCCC"/>
      </right>
      <top/>
      <bottom style="medium">
        <color rgb="FFCCCCCC"/>
      </bottom>
      <diagonal/>
    </border>
    <border>
      <left style="medium">
        <color rgb="FFCCCCCC"/>
      </left>
      <right style="medium">
        <color indexed="64"/>
      </right>
      <top/>
      <bottom style="medium">
        <color rgb="FFCCCCCC"/>
      </bottom>
      <diagonal/>
    </border>
    <border>
      <left style="medium">
        <color indexed="64"/>
      </left>
      <right style="medium">
        <color rgb="FFCCCCCC"/>
      </right>
      <top style="medium">
        <color rgb="FFCCCCCC"/>
      </top>
      <bottom style="medium">
        <color rgb="FFCCCCCC"/>
      </bottom>
      <diagonal/>
    </border>
    <border>
      <left style="medium">
        <color rgb="FFCCCCCC"/>
      </left>
      <right style="medium">
        <color indexed="64"/>
      </right>
      <top style="medium">
        <color rgb="FFCCCCCC"/>
      </top>
      <bottom style="medium">
        <color rgb="FFCCCCCC"/>
      </bottom>
      <diagonal/>
    </border>
    <border>
      <left style="medium">
        <color indexed="64"/>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medium">
        <color indexed="64"/>
      </bottom>
      <diagonal/>
    </border>
    <border>
      <left style="medium">
        <color rgb="FFCCCCCC"/>
      </left>
      <right style="medium">
        <color rgb="FFDDDDDD"/>
      </right>
      <top style="medium">
        <color rgb="FFCCCCCC"/>
      </top>
      <bottom style="medium">
        <color indexed="64"/>
      </bottom>
      <diagonal/>
    </border>
    <border>
      <left style="medium">
        <color rgb="FFCCCCCC"/>
      </left>
      <right style="medium">
        <color indexed="64"/>
      </right>
      <top style="medium">
        <color rgb="FFCCCCCC"/>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thin">
        <color indexed="55"/>
      </left>
      <right style="thin">
        <color indexed="55"/>
      </right>
      <top style="thin">
        <color indexed="55"/>
      </top>
      <bottom style="thin">
        <color indexed="55"/>
      </bottom>
      <diagonal/>
    </border>
    <border>
      <left/>
      <right style="thin">
        <color indexed="55"/>
      </right>
      <top style="thin">
        <color indexed="55"/>
      </top>
      <bottom style="thin">
        <color indexed="55"/>
      </bottom>
      <diagonal/>
    </border>
    <border>
      <left style="thin">
        <color indexed="55"/>
      </left>
      <right/>
      <top style="thin">
        <color indexed="55"/>
      </top>
      <bottom style="thin">
        <color indexed="55"/>
      </bottom>
      <diagonal/>
    </border>
    <border>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top/>
      <bottom style="thin">
        <color indexed="55"/>
      </bottom>
      <diagonal/>
    </border>
    <border>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55"/>
      </left>
      <right/>
      <top/>
      <bottom/>
      <diagonal/>
    </border>
    <border>
      <left/>
      <right style="thin">
        <color indexed="55"/>
      </right>
      <top/>
      <bottom/>
      <diagonal/>
    </border>
    <border>
      <left style="thin">
        <color indexed="55"/>
      </left>
      <right style="thin">
        <color indexed="55"/>
      </right>
      <top/>
      <bottom/>
      <diagonal/>
    </border>
  </borders>
  <cellStyleXfs count="3">
    <xf numFmtId="0" fontId="0" fillId="0" borderId="0"/>
    <xf numFmtId="44" fontId="12" fillId="0" borderId="0" applyFont="0" applyFill="0" applyBorder="0" applyAlignment="0" applyProtection="0"/>
    <xf numFmtId="0" fontId="18" fillId="0" borderId="0"/>
  </cellStyleXfs>
  <cellXfs count="161">
    <xf numFmtId="0" fontId="0" fillId="0" borderId="0" xfId="0"/>
    <xf numFmtId="4" fontId="0" fillId="0" borderId="0" xfId="0" applyNumberFormat="1"/>
    <xf numFmtId="14" fontId="0" fillId="0" borderId="1" xfId="0" applyNumberFormat="1" applyBorder="1" applyAlignment="1">
      <alignment horizontal="center" wrapText="1"/>
    </xf>
    <xf numFmtId="0" fontId="0" fillId="0" borderId="1" xfId="0" applyBorder="1" applyAlignment="1">
      <alignment horizontal="center" wrapText="1"/>
    </xf>
    <xf numFmtId="0" fontId="2" fillId="0" borderId="3" xfId="0" applyFont="1" applyBorder="1" applyAlignment="1">
      <alignment horizontal="center" wrapText="1"/>
    </xf>
    <xf numFmtId="0" fontId="2" fillId="2" borderId="4" xfId="0" applyFont="1" applyFill="1" applyBorder="1" applyAlignment="1">
      <alignment horizontal="center" wrapText="1"/>
    </xf>
    <xf numFmtId="4" fontId="0" fillId="0" borderId="1" xfId="0" applyNumberFormat="1" applyBorder="1" applyAlignment="1">
      <alignment horizontal="center" wrapText="1"/>
    </xf>
    <xf numFmtId="0" fontId="2" fillId="2" borderId="3" xfId="0" applyFont="1" applyFill="1" applyBorder="1" applyAlignment="1">
      <alignment horizontal="center" wrapText="1"/>
    </xf>
    <xf numFmtId="0" fontId="0" fillId="0" borderId="3" xfId="0" applyBorder="1" applyAlignment="1">
      <alignment horizontal="center" wrapText="1"/>
    </xf>
    <xf numFmtId="0" fontId="2" fillId="0" borderId="4" xfId="0" applyFont="1" applyBorder="1" applyAlignment="1">
      <alignment horizontal="center" wrapText="1"/>
    </xf>
    <xf numFmtId="0" fontId="0" fillId="0" borderId="0" xfId="0" applyAlignment="1">
      <alignment horizontal="center"/>
    </xf>
    <xf numFmtId="0" fontId="1" fillId="0" borderId="0" xfId="0" applyFont="1"/>
    <xf numFmtId="0" fontId="6" fillId="0" borderId="0" xfId="0" applyFont="1"/>
    <xf numFmtId="0" fontId="6" fillId="0" borderId="0" xfId="0" applyFont="1" applyAlignment="1">
      <alignment horizontal="center"/>
    </xf>
    <xf numFmtId="0" fontId="7" fillId="11" borderId="1" xfId="0" applyFont="1" applyFill="1" applyBorder="1" applyAlignment="1">
      <alignment horizontal="center" wrapText="1"/>
    </xf>
    <xf numFmtId="0" fontId="7" fillId="11" borderId="2" xfId="0" applyFont="1" applyFill="1" applyBorder="1" applyAlignment="1">
      <alignment horizontal="center" wrapText="1"/>
    </xf>
    <xf numFmtId="0" fontId="0" fillId="0" borderId="7" xfId="0" applyBorder="1" applyAlignment="1">
      <alignment horizontal="center" wrapText="1"/>
    </xf>
    <xf numFmtId="0" fontId="5" fillId="14" borderId="8" xfId="0" applyFont="1" applyFill="1" applyBorder="1"/>
    <xf numFmtId="0" fontId="3" fillId="10" borderId="8" xfId="0" applyFont="1" applyFill="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9" xfId="0" applyBorder="1"/>
    <xf numFmtId="0" fontId="0" fillId="0" borderId="10" xfId="0" applyBorder="1"/>
    <xf numFmtId="0" fontId="8" fillId="0" borderId="0" xfId="0" applyFont="1"/>
    <xf numFmtId="0" fontId="9" fillId="0" borderId="0" xfId="0" applyFont="1"/>
    <xf numFmtId="0" fontId="3" fillId="15" borderId="16" xfId="0" applyFont="1" applyFill="1" applyBorder="1"/>
    <xf numFmtId="0" fontId="3" fillId="15" borderId="8" xfId="0" applyFont="1" applyFill="1" applyBorder="1"/>
    <xf numFmtId="0" fontId="4" fillId="10" borderId="8" xfId="0" applyFont="1" applyFill="1" applyBorder="1" applyAlignment="1">
      <alignment horizontal="center" wrapText="1"/>
    </xf>
    <xf numFmtId="0" fontId="0" fillId="0" borderId="17" xfId="0" applyBorder="1" applyAlignment="1">
      <alignment horizontal="center" wrapText="1"/>
    </xf>
    <xf numFmtId="0" fontId="2" fillId="0" borderId="18" xfId="0" applyFont="1" applyBorder="1" applyAlignment="1">
      <alignment horizontal="center" wrapText="1"/>
    </xf>
    <xf numFmtId="0" fontId="2" fillId="2" borderId="19" xfId="0" applyFont="1" applyFill="1" applyBorder="1" applyAlignment="1">
      <alignment horizontal="center" wrapText="1"/>
    </xf>
    <xf numFmtId="4" fontId="0" fillId="0" borderId="17" xfId="0" applyNumberFormat="1" applyBorder="1" applyAlignment="1">
      <alignment horizontal="center" wrapText="1"/>
    </xf>
    <xf numFmtId="14" fontId="0" fillId="0" borderId="20" xfId="0" applyNumberFormat="1" applyBorder="1" applyAlignment="1">
      <alignment horizontal="center" wrapText="1"/>
    </xf>
    <xf numFmtId="4" fontId="0" fillId="0" borderId="21" xfId="0" applyNumberFormat="1" applyBorder="1" applyAlignment="1">
      <alignment horizontal="center" wrapText="1"/>
    </xf>
    <xf numFmtId="0" fontId="0" fillId="0" borderId="22" xfId="0" applyBorder="1" applyAlignment="1">
      <alignment horizontal="center" wrapText="1"/>
    </xf>
    <xf numFmtId="4" fontId="0" fillId="0" borderId="23" xfId="0" applyNumberFormat="1" applyBorder="1" applyAlignment="1">
      <alignment horizontal="center" wrapText="1"/>
    </xf>
    <xf numFmtId="14" fontId="0" fillId="0" borderId="22" xfId="0" applyNumberFormat="1"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2" fillId="0" borderId="26" xfId="0" applyFont="1" applyBorder="1" applyAlignment="1">
      <alignment horizontal="center" wrapText="1"/>
    </xf>
    <xf numFmtId="0" fontId="2" fillId="2" borderId="26" xfId="0" applyFont="1" applyFill="1" applyBorder="1" applyAlignment="1">
      <alignment horizontal="center" wrapText="1"/>
    </xf>
    <xf numFmtId="4" fontId="0" fillId="0" borderId="27" xfId="0" applyNumberFormat="1" applyBorder="1" applyAlignment="1">
      <alignment horizontal="center" wrapText="1"/>
    </xf>
    <xf numFmtId="0" fontId="3" fillId="16" borderId="8" xfId="0" applyFont="1" applyFill="1" applyBorder="1"/>
    <xf numFmtId="0" fontId="10" fillId="0" borderId="0" xfId="0" applyFont="1"/>
    <xf numFmtId="0" fontId="11" fillId="0" borderId="0" xfId="0" applyFont="1"/>
    <xf numFmtId="0" fontId="13" fillId="0" borderId="0" xfId="0" applyFont="1"/>
    <xf numFmtId="44" fontId="0" fillId="0" borderId="0" xfId="1" applyFont="1"/>
    <xf numFmtId="0" fontId="1" fillId="12" borderId="28" xfId="0" applyFont="1" applyFill="1" applyBorder="1" applyAlignment="1">
      <alignment horizontal="center"/>
    </xf>
    <xf numFmtId="0" fontId="1" fillId="12" borderId="9" xfId="0" applyFont="1" applyFill="1" applyBorder="1" applyAlignment="1">
      <alignment horizontal="center"/>
    </xf>
    <xf numFmtId="0" fontId="1" fillId="12" borderId="10" xfId="0" applyFont="1" applyFill="1" applyBorder="1" applyAlignment="1">
      <alignment horizontal="center"/>
    </xf>
    <xf numFmtId="0" fontId="1" fillId="0" borderId="11" xfId="0" applyFont="1" applyBorder="1" applyAlignment="1">
      <alignment horizontal="center"/>
    </xf>
    <xf numFmtId="14" fontId="0" fillId="0" borderId="0" xfId="0" applyNumberFormat="1" applyAlignment="1">
      <alignment horizontal="center"/>
    </xf>
    <xf numFmtId="0" fontId="14" fillId="0" borderId="12" xfId="0" applyFont="1" applyBorder="1" applyAlignment="1">
      <alignment horizontal="center"/>
    </xf>
    <xf numFmtId="0" fontId="1" fillId="0" borderId="13" xfId="0" applyFont="1" applyBorder="1" applyAlignment="1">
      <alignment horizontal="center"/>
    </xf>
    <xf numFmtId="14" fontId="0" fillId="0" borderId="14" xfId="0" applyNumberFormat="1" applyBorder="1" applyAlignment="1">
      <alignment horizontal="center"/>
    </xf>
    <xf numFmtId="0" fontId="14" fillId="0" borderId="15" xfId="0" applyFont="1" applyBorder="1" applyAlignment="1">
      <alignment horizontal="center"/>
    </xf>
    <xf numFmtId="18" fontId="0" fillId="0" borderId="0" xfId="0" applyNumberFormat="1" applyAlignment="1">
      <alignment horizontal="center"/>
    </xf>
    <xf numFmtId="18" fontId="0" fillId="0" borderId="14" xfId="0" applyNumberFormat="1" applyBorder="1" applyAlignment="1">
      <alignment horizontal="center"/>
    </xf>
    <xf numFmtId="0" fontId="15" fillId="0" borderId="0" xfId="0" applyFont="1"/>
    <xf numFmtId="0" fontId="16" fillId="0" borderId="0" xfId="0" applyFont="1"/>
    <xf numFmtId="0" fontId="17" fillId="0" borderId="0" xfId="0" applyFont="1"/>
    <xf numFmtId="0" fontId="4" fillId="6" borderId="8" xfId="0" applyFont="1" applyFill="1" applyBorder="1" applyAlignment="1">
      <alignment horizontal="center" vertical="center" wrapText="1"/>
    </xf>
    <xf numFmtId="14" fontId="0" fillId="0" borderId="20" xfId="0" applyNumberFormat="1" applyBorder="1" applyAlignment="1">
      <alignment horizontal="center" vertical="center" wrapText="1"/>
    </xf>
    <xf numFmtId="0" fontId="0" fillId="0" borderId="17" xfId="0" applyBorder="1" applyAlignment="1">
      <alignment horizontal="center" vertical="center" wrapText="1"/>
    </xf>
    <xf numFmtId="0" fontId="2" fillId="0" borderId="18" xfId="0" applyFont="1" applyBorder="1" applyAlignment="1">
      <alignment horizontal="center" vertical="center" wrapText="1"/>
    </xf>
    <xf numFmtId="0" fontId="2" fillId="2" borderId="19" xfId="0" applyFont="1" applyFill="1" applyBorder="1" applyAlignment="1">
      <alignment horizontal="center" vertical="center" wrapText="1"/>
    </xf>
    <xf numFmtId="4" fontId="0" fillId="0" borderId="17" xfId="0" applyNumberFormat="1" applyBorder="1" applyAlignment="1">
      <alignment horizontal="center" vertical="center" wrapText="1"/>
    </xf>
    <xf numFmtId="4" fontId="0" fillId="0" borderId="21" xfId="0" applyNumberFormat="1" applyBorder="1" applyAlignment="1">
      <alignment horizontal="center" vertical="center" wrapText="1"/>
    </xf>
    <xf numFmtId="0" fontId="0" fillId="0" borderId="22" xfId="0" applyBorder="1" applyAlignment="1">
      <alignment horizontal="center" vertical="center" wrapText="1"/>
    </xf>
    <xf numFmtId="0" fontId="0" fillId="0" borderId="1" xfId="0" applyBorder="1" applyAlignment="1">
      <alignment horizontal="center" vertical="center" wrapText="1"/>
    </xf>
    <xf numFmtId="0" fontId="2" fillId="0" borderId="3" xfId="0" applyFont="1" applyBorder="1" applyAlignment="1">
      <alignment horizontal="center" vertical="center" wrapText="1"/>
    </xf>
    <xf numFmtId="0" fontId="2" fillId="2" borderId="4" xfId="0" applyFont="1" applyFill="1" applyBorder="1" applyAlignment="1">
      <alignment horizontal="center" vertical="center" wrapText="1"/>
    </xf>
    <xf numFmtId="4" fontId="0" fillId="0" borderId="23" xfId="0" applyNumberFormat="1" applyBorder="1" applyAlignment="1">
      <alignment horizontal="center" vertical="center" wrapText="1"/>
    </xf>
    <xf numFmtId="14" fontId="0" fillId="0" borderId="22" xfId="0" applyNumberFormat="1" applyBorder="1" applyAlignment="1">
      <alignment horizontal="center" vertical="center" wrapText="1"/>
    </xf>
    <xf numFmtId="4" fontId="0" fillId="0" borderId="1" xfId="0" applyNumberFormat="1" applyBorder="1" applyAlignment="1">
      <alignment horizontal="center" vertical="center" wrapText="1"/>
    </xf>
    <xf numFmtId="0" fontId="2" fillId="2" borderId="3"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25" xfId="0" applyBorder="1" applyAlignment="1">
      <alignment horizontal="center" vertical="center" wrapText="1"/>
    </xf>
    <xf numFmtId="0" fontId="2" fillId="0" borderId="26" xfId="0" applyFont="1" applyBorder="1" applyAlignment="1">
      <alignment horizontal="center" vertical="center" wrapText="1"/>
    </xf>
    <xf numFmtId="0" fontId="2" fillId="2" borderId="26" xfId="0" applyFont="1" applyFill="1" applyBorder="1" applyAlignment="1">
      <alignment horizontal="center" vertical="center" wrapText="1"/>
    </xf>
    <xf numFmtId="4" fontId="0" fillId="0" borderId="25" xfId="0" applyNumberFormat="1" applyBorder="1" applyAlignment="1">
      <alignment horizontal="center" vertical="center" wrapText="1"/>
    </xf>
    <xf numFmtId="4" fontId="0" fillId="0" borderId="27" xfId="0" applyNumberFormat="1" applyBorder="1" applyAlignment="1">
      <alignment horizontal="center" vertical="center"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Alignment="1">
      <alignment horizontal="left" indent="1"/>
    </xf>
    <xf numFmtId="0" fontId="4" fillId="13" borderId="8" xfId="0" applyFont="1" applyFill="1" applyBorder="1" applyAlignment="1">
      <alignment horizontal="center" vertical="center"/>
    </xf>
    <xf numFmtId="0" fontId="0" fillId="0" borderId="11"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23" xfId="0" applyBorder="1" applyAlignment="1">
      <alignment horizontal="center" vertical="center" wrapText="1"/>
    </xf>
    <xf numFmtId="0" fontId="0" fillId="0" borderId="3" xfId="0" applyBorder="1" applyAlignment="1">
      <alignment horizontal="center" vertical="center" wrapText="1"/>
    </xf>
    <xf numFmtId="0" fontId="2" fillId="0" borderId="4" xfId="0" applyFont="1" applyBorder="1" applyAlignment="1">
      <alignment horizontal="center" vertical="center" wrapText="1"/>
    </xf>
    <xf numFmtId="0" fontId="3" fillId="15" borderId="8" xfId="0" applyFont="1"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3" fillId="15" borderId="16" xfId="0" applyFont="1" applyFill="1" applyBorder="1" applyAlignment="1">
      <alignment horizontal="center" vertical="center"/>
    </xf>
    <xf numFmtId="0" fontId="18" fillId="0" borderId="34" xfId="2" applyBorder="1" applyAlignment="1">
      <alignment horizontal="center" vertical="center"/>
    </xf>
    <xf numFmtId="164" fontId="18" fillId="0" borderId="34" xfId="2" applyNumberFormat="1" applyBorder="1" applyAlignment="1">
      <alignment horizontal="center" vertical="center"/>
    </xf>
    <xf numFmtId="0" fontId="18" fillId="0" borderId="30" xfId="2" applyBorder="1" applyAlignment="1">
      <alignment horizontal="center" vertical="center"/>
    </xf>
    <xf numFmtId="164" fontId="18" fillId="0" borderId="30" xfId="2" applyNumberFormat="1" applyBorder="1" applyAlignment="1">
      <alignment horizontal="center" vertical="center"/>
    </xf>
    <xf numFmtId="0" fontId="18" fillId="0" borderId="33" xfId="2" applyBorder="1" applyAlignment="1">
      <alignment horizontal="center" vertical="center"/>
    </xf>
    <xf numFmtId="0" fontId="18" fillId="0" borderId="31" xfId="2" applyBorder="1" applyAlignment="1">
      <alignment horizontal="center" vertical="center"/>
    </xf>
    <xf numFmtId="0" fontId="18" fillId="0" borderId="35" xfId="2" applyBorder="1" applyAlignment="1">
      <alignment horizontal="center" vertical="center"/>
    </xf>
    <xf numFmtId="0" fontId="18" fillId="0" borderId="32" xfId="2" applyBorder="1" applyAlignment="1">
      <alignment horizontal="center" vertical="center"/>
    </xf>
    <xf numFmtId="0" fontId="18" fillId="0" borderId="36" xfId="2" applyBorder="1" applyAlignment="1">
      <alignment horizontal="center" vertical="center"/>
    </xf>
    <xf numFmtId="0" fontId="18" fillId="0" borderId="37" xfId="2" applyBorder="1" applyAlignment="1">
      <alignment horizontal="center" vertical="center"/>
    </xf>
    <xf numFmtId="164" fontId="18" fillId="0" borderId="37" xfId="2" applyNumberFormat="1" applyBorder="1" applyAlignment="1">
      <alignment horizontal="center" vertical="center"/>
    </xf>
    <xf numFmtId="0" fontId="18" fillId="0" borderId="38" xfId="2" applyBorder="1" applyAlignment="1">
      <alignment horizontal="center" vertical="center"/>
    </xf>
    <xf numFmtId="0" fontId="19" fillId="0" borderId="40" xfId="0" applyFont="1" applyBorder="1" applyAlignment="1">
      <alignment horizontal="center" vertical="center"/>
    </xf>
    <xf numFmtId="0" fontId="19" fillId="0" borderId="41" xfId="0" applyFont="1" applyBorder="1" applyAlignment="1">
      <alignment horizontal="center" vertical="center"/>
    </xf>
    <xf numFmtId="0" fontId="19" fillId="0" borderId="39" xfId="0" applyFont="1" applyBorder="1" applyAlignment="1">
      <alignment horizontal="center" vertical="center"/>
    </xf>
    <xf numFmtId="164" fontId="19" fillId="0" borderId="41" xfId="0" applyNumberFormat="1" applyFont="1" applyBorder="1" applyAlignment="1">
      <alignment horizontal="center" vertical="center"/>
    </xf>
    <xf numFmtId="0" fontId="20" fillId="0" borderId="15" xfId="2" applyFont="1" applyBorder="1" applyAlignment="1">
      <alignment horizontal="center" vertical="center"/>
    </xf>
    <xf numFmtId="0" fontId="20" fillId="0" borderId="16" xfId="2" applyFont="1" applyBorder="1" applyAlignment="1">
      <alignment horizontal="center" vertical="center"/>
    </xf>
    <xf numFmtId="164" fontId="20" fillId="0" borderId="16" xfId="2" applyNumberFormat="1" applyFont="1" applyBorder="1" applyAlignment="1">
      <alignment horizontal="center" vertical="center"/>
    </xf>
    <xf numFmtId="0" fontId="20" fillId="0" borderId="13" xfId="2" applyFont="1" applyBorder="1" applyAlignment="1">
      <alignment horizontal="center" vertical="center"/>
    </xf>
    <xf numFmtId="0" fontId="3" fillId="3" borderId="5" xfId="0" applyFont="1" applyFill="1" applyBorder="1" applyAlignment="1">
      <alignment horizontal="center"/>
    </xf>
    <xf numFmtId="0" fontId="3" fillId="3" borderId="6"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0" fontId="1" fillId="5" borderId="5" xfId="0" applyFont="1" applyFill="1" applyBorder="1" applyAlignment="1">
      <alignment horizontal="center"/>
    </xf>
    <xf numFmtId="0" fontId="1" fillId="5" borderId="6" xfId="0" applyFont="1" applyFill="1" applyBorder="1" applyAlignment="1">
      <alignment horizontal="center"/>
    </xf>
    <xf numFmtId="0" fontId="5" fillId="7" borderId="5" xfId="0" applyFont="1" applyFill="1" applyBorder="1" applyAlignment="1">
      <alignment horizontal="center"/>
    </xf>
    <xf numFmtId="0" fontId="5" fillId="7" borderId="6" xfId="0" applyFont="1" applyFill="1" applyBorder="1" applyAlignment="1">
      <alignment horizontal="center"/>
    </xf>
    <xf numFmtId="0" fontId="1" fillId="8" borderId="5" xfId="0" applyFont="1" applyFill="1" applyBorder="1" applyAlignment="1">
      <alignment horizontal="center"/>
    </xf>
    <xf numFmtId="0" fontId="1" fillId="8" borderId="6" xfId="0" applyFont="1" applyFill="1" applyBorder="1" applyAlignment="1">
      <alignment horizontal="center"/>
    </xf>
    <xf numFmtId="0" fontId="1" fillId="0" borderId="0" xfId="0" applyFont="1" applyAlignment="1">
      <alignment horizontal="center"/>
    </xf>
    <xf numFmtId="0" fontId="3" fillId="9" borderId="5" xfId="0" applyFont="1" applyFill="1" applyBorder="1" applyAlignment="1">
      <alignment horizontal="center"/>
    </xf>
    <xf numFmtId="0" fontId="0" fillId="9" borderId="6" xfId="0" applyFill="1" applyBorder="1" applyAlignment="1">
      <alignment horizontal="center"/>
    </xf>
    <xf numFmtId="0" fontId="3" fillId="12" borderId="5" xfId="0" applyFont="1" applyFill="1" applyBorder="1" applyAlignment="1">
      <alignment horizontal="center"/>
    </xf>
    <xf numFmtId="0" fontId="3" fillId="12" borderId="6" xfId="0" applyFont="1" applyFill="1" applyBorder="1" applyAlignment="1">
      <alignment horizontal="center"/>
    </xf>
    <xf numFmtId="0" fontId="3" fillId="5" borderId="5" xfId="0" applyFont="1" applyFill="1" applyBorder="1" applyAlignment="1">
      <alignment horizontal="center"/>
    </xf>
    <xf numFmtId="0" fontId="3" fillId="5" borderId="6"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4" fillId="0" borderId="14" xfId="0" applyFont="1" applyBorder="1" applyAlignment="1">
      <alignment horizontal="center"/>
    </xf>
    <xf numFmtId="0" fontId="3" fillId="17" borderId="5" xfId="0" applyFont="1" applyFill="1" applyBorder="1" applyAlignment="1">
      <alignment horizontal="center"/>
    </xf>
    <xf numFmtId="0" fontId="3" fillId="17" borderId="29" xfId="0" applyFont="1" applyFill="1" applyBorder="1" applyAlignment="1">
      <alignment horizontal="center"/>
    </xf>
    <xf numFmtId="0" fontId="3" fillId="17" borderId="6" xfId="0" applyFont="1" applyFill="1" applyBorder="1" applyAlignment="1">
      <alignment horizontal="center"/>
    </xf>
    <xf numFmtId="0" fontId="3" fillId="18" borderId="5" xfId="0" applyFont="1" applyFill="1" applyBorder="1" applyAlignment="1">
      <alignment horizontal="center"/>
    </xf>
    <xf numFmtId="0" fontId="3" fillId="18" borderId="29" xfId="0" applyFont="1" applyFill="1" applyBorder="1" applyAlignment="1">
      <alignment horizontal="center"/>
    </xf>
    <xf numFmtId="0" fontId="3" fillId="18" borderId="6" xfId="0" applyFont="1" applyFill="1" applyBorder="1" applyAlignment="1">
      <alignment horizontal="center"/>
    </xf>
    <xf numFmtId="0" fontId="0" fillId="0" borderId="28" xfId="0" applyBorder="1"/>
    <xf numFmtId="0" fontId="0" fillId="0" borderId="9" xfId="0" pivotButton="1" applyBorder="1"/>
    <xf numFmtId="0" fontId="0" fillId="0" borderId="0" xfId="0" applyBorder="1"/>
    <xf numFmtId="0" fontId="0" fillId="0" borderId="11" xfId="0" pivotButton="1" applyBorder="1"/>
    <xf numFmtId="0" fontId="0" fillId="0" borderId="11" xfId="0" applyBorder="1" applyAlignment="1">
      <alignment horizontal="left"/>
    </xf>
    <xf numFmtId="0" fontId="0" fillId="0" borderId="0" xfId="0" applyNumberFormat="1" applyBorder="1"/>
    <xf numFmtId="0" fontId="0" fillId="0" borderId="12" xfId="0" applyNumberFormat="1" applyBorder="1"/>
    <xf numFmtId="0" fontId="0" fillId="0" borderId="11" xfId="0" applyBorder="1" applyAlignment="1">
      <alignment horizontal="left" indent="1"/>
    </xf>
    <xf numFmtId="0" fontId="0" fillId="0" borderId="13" xfId="0" applyBorder="1" applyAlignment="1">
      <alignment horizontal="left"/>
    </xf>
    <xf numFmtId="0" fontId="0" fillId="0" borderId="14" xfId="0" applyNumberFormat="1" applyBorder="1"/>
    <xf numFmtId="0" fontId="0" fillId="0" borderId="15" xfId="0" applyNumberFormat="1" applyBorder="1"/>
  </cellXfs>
  <cellStyles count="3">
    <cellStyle name="Currency" xfId="1" builtinId="4"/>
    <cellStyle name="Normal" xfId="0" builtinId="0"/>
    <cellStyle name="Normal 2" xfId="2" xr:uid="{4D70FB6E-3A6E-41C9-9928-CD1F78243951}"/>
  </cellStyles>
  <dxfs count="23">
    <dxf>
      <border>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55"/>
        </left>
        <right/>
        <top/>
        <bottom/>
      </border>
      <protection locked="1"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55"/>
        </left>
        <right/>
        <top style="thin">
          <color indexed="55"/>
        </top>
        <bottom style="thin">
          <color indexed="55"/>
        </bottom>
        <vertical/>
        <horizontal/>
      </border>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55"/>
        </left>
        <right style="thin">
          <color indexed="55"/>
        </right>
        <top/>
        <bottom/>
      </border>
      <protection locked="1" hidden="0"/>
    </dxf>
    <dxf>
      <numFmt numFmtId="164" formatCode="&quot;$&quot;#,##0.00"/>
      <fill>
        <patternFill patternType="none">
          <fgColor indexed="64"/>
          <bgColor indexed="65"/>
        </patternFill>
      </fill>
      <alignment horizontal="center"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55"/>
        </left>
        <right style="thin">
          <color indexed="55"/>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55"/>
        </left>
        <right style="thin">
          <color indexed="55"/>
        </right>
        <top style="thin">
          <color indexed="55"/>
        </top>
        <bottom style="thin">
          <color indexed="55"/>
        </bottom>
        <vertical/>
        <horizontal/>
      </border>
    </dxf>
    <dxf>
      <fill>
        <patternFill patternType="none">
          <fgColor indexed="64"/>
          <bgColor indexed="65"/>
        </patternFill>
      </fill>
      <alignment horizontal="center" vertical="center" textRotation="0" wrapText="0" indent="0" justifyLastLine="0" shrinkToFit="0" readingOrder="0"/>
      <border diagonalUp="0" diagonalDown="0" outline="0">
        <left/>
        <right style="thin">
          <color indexed="55"/>
        </right>
        <top/>
        <bottom/>
      </border>
    </dxf>
    <dxf>
      <fill>
        <patternFill patternType="none">
          <fgColor indexed="64"/>
          <bgColor indexed="65"/>
        </patternFill>
      </fill>
      <alignment horizontal="center" vertical="center" textRotation="0" wrapText="0" indent="0" justifyLastLine="0" shrinkToFit="0" readingOrder="0"/>
      <border diagonalUp="0" diagonalDown="0">
        <left/>
        <right style="thin">
          <color indexed="55"/>
        </right>
        <top style="thin">
          <color indexed="55"/>
        </top>
        <bottom style="thin">
          <color indexed="55"/>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2"/>
        <color theme="0"/>
        <name val="Arial"/>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Sum of Sales amt by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3"/>
              <c:pt idx="0">
                <c:v>Cell Phone</c:v>
              </c:pt>
              <c:pt idx="1">
                <c:v>Home Theater</c:v>
              </c:pt>
              <c:pt idx="2">
                <c:v>Television</c:v>
              </c:pt>
            </c:strLit>
          </c:cat>
          <c:val>
            <c:numLit>
              <c:formatCode>General</c:formatCode>
              <c:ptCount val="3"/>
              <c:pt idx="0">
                <c:v>6075</c:v>
              </c:pt>
              <c:pt idx="1">
                <c:v>140000</c:v>
              </c:pt>
              <c:pt idx="2">
                <c:v>609782</c:v>
              </c:pt>
            </c:numLit>
          </c:val>
          <c:extLst>
            <c:ext xmlns:c16="http://schemas.microsoft.com/office/drawing/2014/chart" uri="{C3380CC4-5D6E-409C-BE32-E72D297353CC}">
              <c16:uniqueId val="{00000000-DF11-4FD9-B737-E8B976A0FC77}"/>
            </c:ext>
          </c:extLst>
        </c:ser>
        <c:dLbls>
          <c:dLblPos val="outEnd"/>
          <c:showLegendKey val="0"/>
          <c:showVal val="1"/>
          <c:showCatName val="0"/>
          <c:showSerName val="0"/>
          <c:showPercent val="0"/>
          <c:showBubbleSize val="0"/>
        </c:dLbls>
        <c:gapWidth val="219"/>
        <c:overlap val="-27"/>
        <c:axId val="2106114143"/>
        <c:axId val="2106107071"/>
      </c:barChart>
      <c:catAx>
        <c:axId val="2106114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07071"/>
        <c:crosses val="autoZero"/>
        <c:auto val="1"/>
        <c:lblAlgn val="ctr"/>
        <c:lblOffset val="100"/>
        <c:noMultiLvlLbl val="0"/>
      </c:catAx>
      <c:valAx>
        <c:axId val="210610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11414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a:t>
            </a:r>
            <a:r>
              <a:rPr lang="en-IN" baseline="0"/>
              <a:t>-wise Inflation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2001-02</c:v>
              </c:pt>
              <c:pt idx="1">
                <c:v>2002-03</c:v>
              </c:pt>
              <c:pt idx="2">
                <c:v>2003-04</c:v>
              </c:pt>
              <c:pt idx="3">
                <c:v>2004-05</c:v>
              </c:pt>
              <c:pt idx="4">
                <c:v>2005-06</c:v>
              </c:pt>
              <c:pt idx="5">
                <c:v>2006-07</c:v>
              </c:pt>
              <c:pt idx="6">
                <c:v>2007-08</c:v>
              </c:pt>
              <c:pt idx="7">
                <c:v>2008-09</c:v>
              </c:pt>
              <c:pt idx="8">
                <c:v>2009-10</c:v>
              </c:pt>
              <c:pt idx="9">
                <c:v>2010-11</c:v>
              </c:pt>
              <c:pt idx="10">
                <c:v>2011-12</c:v>
              </c:pt>
              <c:pt idx="11">
                <c:v>2012-13</c:v>
              </c:pt>
              <c:pt idx="12">
                <c:v>2013-14</c:v>
              </c:pt>
              <c:pt idx="13">
                <c:v>2014-15</c:v>
              </c:pt>
              <c:pt idx="14">
                <c:v>2015-16</c:v>
              </c:pt>
            </c:strLit>
          </c:cat>
          <c:val>
            <c:numLit>
              <c:formatCode>General</c:formatCode>
              <c:ptCount val="15"/>
              <c:pt idx="0">
                <c:v>100</c:v>
              </c:pt>
              <c:pt idx="1">
                <c:v>105</c:v>
              </c:pt>
              <c:pt idx="2">
                <c:v>109</c:v>
              </c:pt>
              <c:pt idx="3">
                <c:v>113</c:v>
              </c:pt>
              <c:pt idx="4">
                <c:v>117</c:v>
              </c:pt>
              <c:pt idx="5">
                <c:v>122</c:v>
              </c:pt>
              <c:pt idx="6">
                <c:v>129</c:v>
              </c:pt>
              <c:pt idx="7">
                <c:v>137</c:v>
              </c:pt>
              <c:pt idx="8">
                <c:v>148</c:v>
              </c:pt>
              <c:pt idx="9">
                <c:v>167</c:v>
              </c:pt>
              <c:pt idx="10">
                <c:v>184</c:v>
              </c:pt>
              <c:pt idx="11">
                <c:v>200</c:v>
              </c:pt>
              <c:pt idx="12">
                <c:v>220</c:v>
              </c:pt>
              <c:pt idx="13">
                <c:v>240</c:v>
              </c:pt>
              <c:pt idx="14">
                <c:v>254</c:v>
              </c:pt>
            </c:numLit>
          </c:val>
          <c:smooth val="0"/>
          <c:extLst>
            <c:ext xmlns:c16="http://schemas.microsoft.com/office/drawing/2014/chart" uri="{C3380CC4-5D6E-409C-BE32-E72D297353CC}">
              <c16:uniqueId val="{00000000-EA86-457E-B806-36693439E35B}"/>
            </c:ext>
          </c:extLst>
        </c:ser>
        <c:dLbls>
          <c:dLblPos val="t"/>
          <c:showLegendKey val="0"/>
          <c:showVal val="1"/>
          <c:showCatName val="0"/>
          <c:showSerName val="0"/>
          <c:showPercent val="0"/>
          <c:showBubbleSize val="0"/>
        </c:dLbls>
        <c:smooth val="0"/>
        <c:axId val="1822166975"/>
        <c:axId val="1822167807"/>
      </c:lineChart>
      <c:catAx>
        <c:axId val="18221669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2167807"/>
        <c:crosses val="autoZero"/>
        <c:auto val="1"/>
        <c:lblAlgn val="ctr"/>
        <c:lblOffset val="100"/>
        <c:noMultiLvlLbl val="0"/>
      </c:catAx>
      <c:valAx>
        <c:axId val="1822167807"/>
        <c:scaling>
          <c:orientation val="minMax"/>
        </c:scaling>
        <c:delete val="1"/>
        <c:axPos val="l"/>
        <c:numFmt formatCode="General" sourceLinked="1"/>
        <c:majorTickMark val="out"/>
        <c:minorTickMark val="none"/>
        <c:tickLblPos val="nextTo"/>
        <c:crossAx val="1822166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[Assignment.xlsx]Dashboard!PivotTable22</c:name>
    <c:fmtId val="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Sale of Products</a:t>
            </a:r>
          </a:p>
        </c:rich>
      </c:tx>
      <c:layout>
        <c:manualLayout>
          <c:xMode val="edge"/>
          <c:yMode val="edge"/>
          <c:x val="0.35253701175070445"/>
          <c:y val="6.4204177364435205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Dashboard!$B$3:$B$5</c:f>
              <c:strCache>
                <c:ptCount val="1"/>
                <c:pt idx="0">
                  <c:v>Count of Product - Qtr 1</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Dashboard!$B$6:$B$14</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0-3E4D-4605-A4E4-93ECE92AAC35}"/>
            </c:ext>
          </c:extLst>
        </c:ser>
        <c:ser>
          <c:idx val="1"/>
          <c:order val="1"/>
          <c:tx>
            <c:strRef>
              <c:f>Dashboard!$C$3:$C$5</c:f>
              <c:strCache>
                <c:ptCount val="1"/>
                <c:pt idx="0">
                  <c:v>Count of Product - Qtr 2</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Dashboard!$C$6:$C$14</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01-3E4D-4605-A4E4-93ECE92AAC35}"/>
            </c:ext>
          </c:extLst>
        </c:ser>
        <c:ser>
          <c:idx val="2"/>
          <c:order val="2"/>
          <c:tx>
            <c:strRef>
              <c:f>Dashboard!$D$3:$D$5</c:f>
              <c:strCache>
                <c:ptCount val="1"/>
                <c:pt idx="0">
                  <c:v>Count of Product - Qtr 3</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Dashboard!$D$6:$D$14</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27-3E4D-4605-A4E4-93ECE92AAC35}"/>
            </c:ext>
          </c:extLst>
        </c:ser>
        <c:ser>
          <c:idx val="3"/>
          <c:order val="3"/>
          <c:tx>
            <c:strRef>
              <c:f>Dashboard!$E$3:$E$5</c:f>
              <c:strCache>
                <c:ptCount val="1"/>
                <c:pt idx="0">
                  <c:v>Count of Product - Qtr 4</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Dashboard!$E$6:$E$14</c:f>
              <c:numCache>
                <c:formatCode>General</c:formatCode>
                <c:ptCount val="7"/>
                <c:pt idx="0">
                  <c:v>1</c:v>
                </c:pt>
                <c:pt idx="1">
                  <c:v>1</c:v>
                </c:pt>
                <c:pt idx="2">
                  <c:v>1</c:v>
                </c:pt>
                <c:pt idx="3">
                  <c:v>1</c:v>
                </c:pt>
                <c:pt idx="4">
                  <c:v>1</c:v>
                </c:pt>
                <c:pt idx="5">
                  <c:v>1</c:v>
                </c:pt>
                <c:pt idx="6">
                  <c:v>1</c:v>
                </c:pt>
              </c:numCache>
            </c:numRef>
          </c:val>
          <c:extLst>
            <c:ext xmlns:c16="http://schemas.microsoft.com/office/drawing/2014/chart" uri="{C3380CC4-5D6E-409C-BE32-E72D297353CC}">
              <c16:uniqueId val="{00000028-3E4D-4605-A4E4-93ECE92AAC35}"/>
            </c:ext>
          </c:extLst>
        </c:ser>
        <c:ser>
          <c:idx val="4"/>
          <c:order val="4"/>
          <c:tx>
            <c:strRef>
              <c:f>Dashboard!$F$3:$F$5</c:f>
              <c:strCache>
                <c:ptCount val="1"/>
                <c:pt idx="0">
                  <c:v>Sum of Sales - Qtr 1</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Dashboard!$F$6:$F$14</c:f>
              <c:numCache>
                <c:formatCode>General</c:formatCode>
                <c:ptCount val="7"/>
                <c:pt idx="0">
                  <c:v>187.6</c:v>
                </c:pt>
                <c:pt idx="1">
                  <c:v>6931.2</c:v>
                </c:pt>
                <c:pt idx="2">
                  <c:v>201.6</c:v>
                </c:pt>
                <c:pt idx="3">
                  <c:v>499.2</c:v>
                </c:pt>
                <c:pt idx="4">
                  <c:v>985.6</c:v>
                </c:pt>
                <c:pt idx="5">
                  <c:v>979.2</c:v>
                </c:pt>
                <c:pt idx="6">
                  <c:v>2912.7</c:v>
                </c:pt>
              </c:numCache>
            </c:numRef>
          </c:val>
          <c:extLst>
            <c:ext xmlns:c16="http://schemas.microsoft.com/office/drawing/2014/chart" uri="{C3380CC4-5D6E-409C-BE32-E72D297353CC}">
              <c16:uniqueId val="{00000029-3E4D-4605-A4E4-93ECE92AAC35}"/>
            </c:ext>
          </c:extLst>
        </c:ser>
        <c:ser>
          <c:idx val="5"/>
          <c:order val="5"/>
          <c:tx>
            <c:strRef>
              <c:f>Dashboard!$G$3:$G$5</c:f>
              <c:strCache>
                <c:ptCount val="1"/>
                <c:pt idx="0">
                  <c:v>Sum of Sales - Qtr 2</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Dashboard!$G$6:$G$14</c:f>
              <c:numCache>
                <c:formatCode>General</c:formatCode>
                <c:ptCount val="7"/>
                <c:pt idx="0">
                  <c:v>742</c:v>
                </c:pt>
                <c:pt idx="1">
                  <c:v>9868.6</c:v>
                </c:pt>
                <c:pt idx="2">
                  <c:v>504</c:v>
                </c:pt>
                <c:pt idx="3">
                  <c:v>87.75</c:v>
                </c:pt>
                <c:pt idx="4">
                  <c:v>912.8</c:v>
                </c:pt>
                <c:pt idx="5">
                  <c:v>778.5</c:v>
                </c:pt>
                <c:pt idx="6">
                  <c:v>1735.65</c:v>
                </c:pt>
              </c:numCache>
            </c:numRef>
          </c:val>
          <c:extLst>
            <c:ext xmlns:c16="http://schemas.microsoft.com/office/drawing/2014/chart" uri="{C3380CC4-5D6E-409C-BE32-E72D297353CC}">
              <c16:uniqueId val="{0000002A-3E4D-4605-A4E4-93ECE92AAC35}"/>
            </c:ext>
          </c:extLst>
        </c:ser>
        <c:ser>
          <c:idx val="6"/>
          <c:order val="6"/>
          <c:tx>
            <c:strRef>
              <c:f>Dashboard!$H$3:$H$5</c:f>
              <c:strCache>
                <c:ptCount val="1"/>
                <c:pt idx="0">
                  <c:v>Sum of Sales - Qtr 3</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Dashboard!$H$6:$H$14</c:f>
              <c:numCache>
                <c:formatCode>General</c:formatCode>
                <c:ptCount val="7"/>
                <c:pt idx="0">
                  <c:v>226.8</c:v>
                </c:pt>
                <c:pt idx="1">
                  <c:v>6771.6</c:v>
                </c:pt>
                <c:pt idx="2">
                  <c:v>3318</c:v>
                </c:pt>
                <c:pt idx="3">
                  <c:v>585</c:v>
                </c:pt>
                <c:pt idx="4">
                  <c:v>2307.1999999999998</c:v>
                </c:pt>
                <c:pt idx="5">
                  <c:v>423</c:v>
                </c:pt>
                <c:pt idx="6">
                  <c:v>1679.12</c:v>
                </c:pt>
              </c:numCache>
            </c:numRef>
          </c:val>
          <c:extLst>
            <c:ext xmlns:c16="http://schemas.microsoft.com/office/drawing/2014/chart" uri="{C3380CC4-5D6E-409C-BE32-E72D297353CC}">
              <c16:uniqueId val="{0000002B-3E4D-4605-A4E4-93ECE92AAC35}"/>
            </c:ext>
          </c:extLst>
        </c:ser>
        <c:ser>
          <c:idx val="7"/>
          <c:order val="7"/>
          <c:tx>
            <c:strRef>
              <c:f>Dashboard!$I$3:$I$5</c:f>
              <c:strCache>
                <c:ptCount val="1"/>
                <c:pt idx="0">
                  <c:v>Sum of Sales - Qtr 4</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Pt>
            <c:idx val="2"/>
            <c:bubble3D val="0"/>
            <c:spPr>
              <a:solidFill>
                <a:schemeClr val="accent3"/>
              </a:solidFill>
              <a:ln>
                <a:noFill/>
              </a:ln>
              <a:effectLst>
                <a:outerShdw blurRad="317500" algn="ctr" rotWithShape="0">
                  <a:prstClr val="black">
                    <a:alpha val="25000"/>
                  </a:prstClr>
                </a:outerShdw>
              </a:effectLst>
            </c:spPr>
          </c:dPt>
          <c:dPt>
            <c:idx val="3"/>
            <c:bubble3D val="0"/>
            <c:spPr>
              <a:solidFill>
                <a:schemeClr val="accent4"/>
              </a:solidFill>
              <a:ln>
                <a:noFill/>
              </a:ln>
              <a:effectLst>
                <a:outerShdw blurRad="317500" algn="ctr" rotWithShape="0">
                  <a:prstClr val="black">
                    <a:alpha val="25000"/>
                  </a:prstClr>
                </a:outerShdw>
              </a:effectLst>
            </c:spPr>
          </c:dPt>
          <c:dPt>
            <c:idx val="4"/>
            <c:bubble3D val="0"/>
            <c:spPr>
              <a:solidFill>
                <a:schemeClr val="accent5"/>
              </a:solidFill>
              <a:ln>
                <a:noFill/>
              </a:ln>
              <a:effectLst>
                <a:outerShdw blurRad="317500" algn="ctr" rotWithShape="0">
                  <a:prstClr val="black">
                    <a:alpha val="25000"/>
                  </a:prstClr>
                </a:outerShdw>
              </a:effectLst>
            </c:spPr>
          </c:dPt>
          <c:dPt>
            <c:idx val="5"/>
            <c:bubble3D val="0"/>
            <c:spPr>
              <a:solidFill>
                <a:schemeClr val="accent6"/>
              </a:solidFill>
              <a:ln>
                <a:noFill/>
              </a:ln>
              <a:effectLst>
                <a:outerShdw blurRad="317500" algn="ctr" rotWithShape="0">
                  <a:prstClr val="black">
                    <a:alpha val="25000"/>
                  </a:prstClr>
                </a:outerShdw>
              </a:effectLst>
            </c:spPr>
          </c:dPt>
          <c:dPt>
            <c:idx val="6"/>
            <c:bubble3D val="0"/>
            <c:spPr>
              <a:solidFill>
                <a:schemeClr val="accent1">
                  <a:lumMod val="60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multiLvlStrRef>
              <c:f>Dashboard!$A$6:$A$14</c:f>
              <c:multiLvlStrCache>
                <c:ptCount val="7"/>
                <c:lvl>
                  <c:pt idx="0">
                    <c:v>Filo Mix</c:v>
                  </c:pt>
                  <c:pt idx="1">
                    <c:v>Gnocchi di nonna Alice</c:v>
                  </c:pt>
                  <c:pt idx="2">
                    <c:v>Gustaf's Knäckebröd</c:v>
                  </c:pt>
                  <c:pt idx="3">
                    <c:v>Ravioli Angelo</c:v>
                  </c:pt>
                  <c:pt idx="4">
                    <c:v>Singaporean Hokkien Fried Mee</c:v>
                  </c:pt>
                  <c:pt idx="5">
                    <c:v>Tunnbröd</c:v>
                  </c:pt>
                  <c:pt idx="6">
                    <c:v>Wimmers gute Semmelknödel</c:v>
                  </c:pt>
                </c:lvl>
                <c:lvl>
                  <c:pt idx="0">
                    <c:v>Grains/Cereals</c:v>
                  </c:pt>
                </c:lvl>
              </c:multiLvlStrCache>
            </c:multiLvlStrRef>
          </c:cat>
          <c:val>
            <c:numRef>
              <c:f>Dashboard!$I$6:$I$14</c:f>
              <c:numCache>
                <c:formatCode>General</c:formatCode>
                <c:ptCount val="7"/>
                <c:pt idx="0">
                  <c:v>911.75</c:v>
                </c:pt>
                <c:pt idx="1">
                  <c:v>9032.6</c:v>
                </c:pt>
                <c:pt idx="2">
                  <c:v>210</c:v>
                </c:pt>
                <c:pt idx="3">
                  <c:v>984.75</c:v>
                </c:pt>
                <c:pt idx="4">
                  <c:v>978.6</c:v>
                </c:pt>
                <c:pt idx="5">
                  <c:v>396</c:v>
                </c:pt>
                <c:pt idx="6">
                  <c:v>798</c:v>
                </c:pt>
              </c:numCache>
            </c:numRef>
          </c:val>
          <c:extLst>
            <c:ext xmlns:c16="http://schemas.microsoft.com/office/drawing/2014/chart" uri="{C3380CC4-5D6E-409C-BE32-E72D297353CC}">
              <c16:uniqueId val="{0000002C-3E4D-4605-A4E4-93ECE92AAC3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12</xdr:col>
      <xdr:colOff>596900</xdr:colOff>
      <xdr:row>6</xdr:row>
      <xdr:rowOff>146050</xdr:rowOff>
    </xdr:from>
    <xdr:to>
      <xdr:col>19</xdr:col>
      <xdr:colOff>393700</xdr:colOff>
      <xdr:row>21</xdr:row>
      <xdr:rowOff>127000</xdr:rowOff>
    </xdr:to>
    <xdr:graphicFrame macro="">
      <xdr:nvGraphicFramePr>
        <xdr:cNvPr id="3" name="Chart 2">
          <a:extLst>
            <a:ext uri="{FF2B5EF4-FFF2-40B4-BE49-F238E27FC236}">
              <a16:creationId xmlns:a16="http://schemas.microsoft.com/office/drawing/2014/main" id="{73044D0F-2488-4EDC-A85A-660164A7BA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xdr:row>
      <xdr:rowOff>0</xdr:rowOff>
    </xdr:from>
    <xdr:to>
      <xdr:col>10</xdr:col>
      <xdr:colOff>304800</xdr:colOff>
      <xdr:row>15</xdr:row>
      <xdr:rowOff>165100</xdr:rowOff>
    </xdr:to>
    <xdr:graphicFrame macro="">
      <xdr:nvGraphicFramePr>
        <xdr:cNvPr id="4" name="Chart 3">
          <a:extLst>
            <a:ext uri="{FF2B5EF4-FFF2-40B4-BE49-F238E27FC236}">
              <a16:creationId xmlns:a16="http://schemas.microsoft.com/office/drawing/2014/main" id="{6E0BC55B-29BC-4CC1-91E7-A76D3AF93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130174</xdr:colOff>
      <xdr:row>17</xdr:row>
      <xdr:rowOff>168274</xdr:rowOff>
    </xdr:from>
    <xdr:to>
      <xdr:col>7</xdr:col>
      <xdr:colOff>393700</xdr:colOff>
      <xdr:row>48</xdr:row>
      <xdr:rowOff>146050</xdr:rowOff>
    </xdr:to>
    <xdr:graphicFrame macro="">
      <xdr:nvGraphicFramePr>
        <xdr:cNvPr id="2" name="Chart 1">
          <a:extLst>
            <a:ext uri="{FF2B5EF4-FFF2-40B4-BE49-F238E27FC236}">
              <a16:creationId xmlns:a16="http://schemas.microsoft.com/office/drawing/2014/main" id="{0E922986-C767-B14C-4C1E-D54F894CC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508000</xdr:colOff>
      <xdr:row>18</xdr:row>
      <xdr:rowOff>12700</xdr:rowOff>
    </xdr:from>
    <xdr:to>
      <xdr:col>12</xdr:col>
      <xdr:colOff>603250</xdr:colOff>
      <xdr:row>31</xdr:row>
      <xdr:rowOff>142875</xdr:rowOff>
    </xdr:to>
    <mc:AlternateContent xmlns:mc="http://schemas.openxmlformats.org/markup-compatibility/2006">
      <mc:Choice xmlns:a14="http://schemas.microsoft.com/office/drawing/2010/main" Requires="a14">
        <xdr:graphicFrame macro="">
          <xdr:nvGraphicFramePr>
            <xdr:cNvPr id="3" name="Category">
              <a:extLst>
                <a:ext uri="{FF2B5EF4-FFF2-40B4-BE49-F238E27FC236}">
                  <a16:creationId xmlns:a16="http://schemas.microsoft.com/office/drawing/2014/main" id="{72017D9B-5F8C-7EB1-1759-F7B8F94CC9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731250" y="33401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387350</xdr:colOff>
      <xdr:row>18</xdr:row>
      <xdr:rowOff>25400</xdr:rowOff>
    </xdr:from>
    <xdr:to>
      <xdr:col>10</xdr:col>
      <xdr:colOff>266700</xdr:colOff>
      <xdr:row>31</xdr:row>
      <xdr:rowOff>155575</xdr:rowOff>
    </xdr:to>
    <mc:AlternateContent xmlns:mc="http://schemas.openxmlformats.org/markup-compatibility/2006">
      <mc:Choice xmlns:a14="http://schemas.microsoft.com/office/drawing/2010/main" Requires="a14">
        <xdr:graphicFrame macro="">
          <xdr:nvGraphicFramePr>
            <xdr:cNvPr id="4" name="Quarter">
              <a:extLst>
                <a:ext uri="{FF2B5EF4-FFF2-40B4-BE49-F238E27FC236}">
                  <a16:creationId xmlns:a16="http://schemas.microsoft.com/office/drawing/2014/main" id="{B1A2BEF0-6A78-76E2-EAC9-7B244C5CB7F2}"/>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dr:sp macro="" textlink="">
          <xdr:nvSpPr>
            <xdr:cNvPr id="0" name=""/>
            <xdr:cNvSpPr>
              <a:spLocks noTextEdit="1"/>
            </xdr:cNvSpPr>
          </xdr:nvSpPr>
          <xdr:spPr>
            <a:xfrm>
              <a:off x="6661150" y="33528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it" refreshedDate="44845.573823263891" createdVersion="8" refreshedVersion="8" minRefreshableVersion="3" recordCount="14" xr:uid="{D33DBC86-7A38-4579-B1BD-42A3166411CE}">
  <cacheSource type="worksheet">
    <worksheetSource ref="A1:H15" sheet="Table range for pivot table"/>
  </cacheSource>
  <cacheFields count="8">
    <cacheField name="OrderDate" numFmtId="0">
      <sharedItems containsDate="1" containsMixedTypes="1" minDate="2018-01-04T00:00:00" maxDate="2018-12-08T00:00:00" count="14">
        <d v="2018-06-01T00:00:00"/>
        <s v="1/23/18"/>
        <d v="2018-09-02T00:00:00"/>
        <s v="2/26/18"/>
        <s v="3/15/18"/>
        <d v="2018-01-04T00:00:00"/>
        <s v="4/18/18"/>
        <d v="2018-05-05T00:00:00"/>
        <s v="5/22/18"/>
        <d v="2018-08-06T00:00:00"/>
        <s v="6/25/18"/>
        <d v="2018-12-07T00:00:00"/>
        <s v="7/29/18"/>
        <s v="8/15/18"/>
      </sharedItems>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0">
        <s v="Alexander"/>
        <s v="Shelli"/>
        <s v="Luis"/>
        <s v="David"/>
        <s v="Stephen"/>
        <s v="Steven"/>
        <s v="Michael"/>
        <s v="Sigal"/>
        <s v="Diana"/>
        <s v="Karen"/>
      </sharedItems>
    </cacheField>
    <cacheField name="Item" numFmtId="0">
      <sharedItems count="3">
        <s v="Television"/>
        <s v="Home Theater"/>
        <s v="Cell Phone"/>
      </sharedItems>
    </cacheField>
    <cacheField name="Units" numFmtId="0">
      <sharedItems containsSemiMixedTypes="0" containsString="0" containsNumber="1" containsInteger="1" minValue="27" maxValue="95"/>
    </cacheField>
    <cacheField name="Unit price" numFmtId="0">
      <sharedItems containsSemiMixedTypes="0" containsString="0" containsNumber="1" containsInteger="1" minValue="225" maxValue="1198"/>
    </cacheField>
    <cacheField name="Sales amt" numFmtId="4">
      <sharedItems containsSemiMixedTypes="0" containsString="0" containsNumber="1" containsInteger="1" minValue="6075" maxValue="11381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it" refreshedDate="44845.591272800928" createdVersion="8" refreshedVersion="8" minRefreshableVersion="3" recordCount="15" xr:uid="{5D17B15E-6E85-485A-914F-1018AFE732BE}">
  <cacheSource type="worksheet">
    <worksheetSource ref="A1:C16" sheet="Sheet6"/>
  </cacheSource>
  <cacheFields count="3">
    <cacheField name="Sl. No." numFmtId="0">
      <sharedItems containsSemiMixedTypes="0" containsString="0" containsNumber="1" containsInteger="1" minValue="1" maxValue="15"/>
    </cacheField>
    <cacheField name="Financial Year" numFmtId="0">
      <sharedItems count="15">
        <s v="2001-02"/>
        <s v="2002-03"/>
        <s v="2003-04"/>
        <s v="2004-05"/>
        <s v="2005-06"/>
        <s v="2006-07"/>
        <s v="2007-08"/>
        <s v="2008-09"/>
        <s v="2009-10"/>
        <s v="2010-11"/>
        <s v="2011-12"/>
        <s v="2012-13"/>
        <s v="2013-14"/>
        <s v="2014-15"/>
        <s v="2015-16"/>
      </sharedItems>
    </cacheField>
    <cacheField name="Cost Inflation Index" numFmtId="0">
      <sharedItems containsSemiMixedTypes="0" containsString="0" containsNumber="1" containsInteger="1" minValue="100" maxValue="25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it" refreshedDate="44845.598866898152" createdVersion="8" refreshedVersion="8" minRefreshableVersion="3" recordCount="14" xr:uid="{903C2D32-B6BA-4397-9F8C-1EB62923882E}">
  <cacheSource type="worksheet">
    <worksheetSource ref="A1:D15" sheet="Sheet7"/>
  </cacheSource>
  <cacheFields count="4">
    <cacheField name="Item" numFmtId="0">
      <sharedItems count="3">
        <s v="Television"/>
        <s v="Home Theater"/>
        <s v="Cell Phone"/>
      </sharedItems>
    </cacheField>
    <cacheField name="Units" numFmtId="0">
      <sharedItems containsSemiMixedTypes="0" containsString="0" containsNumber="1" containsInteger="1" minValue="27" maxValue="95"/>
    </cacheField>
    <cacheField name="Unit price" numFmtId="0">
      <sharedItems containsSemiMixedTypes="0" containsString="0" containsNumber="1" containsInteger="1" minValue="225" maxValue="1198"/>
    </cacheField>
    <cacheField name="Sales amt" numFmtId="4">
      <sharedItems containsSemiMixedTypes="0" containsString="0" containsNumber="1" containsInteger="1" minValue="6075" maxValue="11381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mit" refreshedDate="44848.616786574072" createdVersion="8" refreshedVersion="8" minRefreshableVersion="3" recordCount="286" xr:uid="{4A022D98-B48B-468F-A195-5CB9CC5DBD5F}">
  <cacheSource type="worksheet">
    <worksheetSource name="Table2"/>
  </cacheSource>
  <cacheFields count="4">
    <cacheField name="Category" numFmtId="0">
      <sharedItems count="8">
        <s v="Beverages"/>
        <s v="Condiments"/>
        <s v="Confections"/>
        <s v="Dairy Products"/>
        <s v="Grains/Cereals"/>
        <s v="Meat/Poultry"/>
        <s v="Produce"/>
        <s v="Seafood"/>
      </sharedItems>
    </cacheField>
    <cacheField name="Product" numFmtId="0">
      <sharedItems count="77">
        <s v="Chai"/>
        <s v="Chang"/>
        <s v="Chartreuse verte"/>
        <s v="Côte de Blaye"/>
        <s v="Guaraná Fantástica"/>
        <s v="Ipoh Coffee"/>
        <s v="Lakkalikööri"/>
        <s v="Laughing Lumberjack Lager"/>
        <s v="Outback Lager"/>
        <s v="Rhönbräu Klosterbier"/>
        <s v="Sasquatch Ale"/>
        <s v="Steeleye Stout"/>
        <s v="Aniseed Syrup"/>
        <s v="Chef Anton's Cajun Seasoning"/>
        <s v="Chef Anton's Gumbo Mix"/>
        <s v="Genen Shouyu"/>
        <s v="Grandma's Boysenberry Spread"/>
        <s v="Gula Malacca"/>
        <s v="Louisiana Fiery Hot Pepper Sauce"/>
        <s v="Louisiana Hot Spiced Okra"/>
        <s v="Northwoods Cranberry Sauce"/>
        <s v="Original Frankfurter grüne Soße"/>
        <s v="Sirop d'érable"/>
        <s v="Vegie-spread"/>
        <s v="Chocolade"/>
        <s v="Gumbär Gummibärchen"/>
        <s v="Maxilaku"/>
        <s v="NuNuCa Nuß-Nougat-Creme"/>
        <s v="Pavlova"/>
        <s v="Schoggi Schokolade"/>
        <s v="Scottish Longbreads"/>
        <s v="Sir Rodney's Marmalade"/>
        <s v="Sir Rodney's Scones"/>
        <s v="Tarte au sucre"/>
        <s v="Teatime Chocolate Biscuits"/>
        <s v="Valkoinen suklaa"/>
        <s v="Zaanse koeken"/>
        <s v="Camembert Pierrot"/>
        <s v="Fløtemysost"/>
        <s v="Geitost"/>
        <s v="Gorgonzola Telino"/>
        <s v="Gudbrandsdalsost"/>
        <s v="Mascarpone Fabioli"/>
        <s v="Mozzarella di Giovanni"/>
        <s v="Queso Cabrales"/>
        <s v="Queso Manchego La Pastora"/>
        <s v="Raclette Courdavault"/>
        <s v="Filo Mix"/>
        <s v="Gnocchi di nonna Alice"/>
        <s v="Gustaf's Knäckebröd"/>
        <s v="Ravioli Angelo"/>
        <s v="Singaporean Hokkien Fried Mee"/>
        <s v="Tunnbröd"/>
        <s v="Wimmers gute Semmelknödel"/>
        <s v="Alice Mutton"/>
        <s v="Mishi Kobe Niku"/>
        <s v="Pâté chinois"/>
        <s v="Perth Pasties"/>
        <s v="Thüringer Rostbratwurst"/>
        <s v="Tourtière"/>
        <s v="Longlife Tofu"/>
        <s v="Manjimup Dried Apples"/>
        <s v="Rössle Sauerkraut"/>
        <s v="Tofu"/>
        <s v="Uncle Bob's Organic Dried Pears"/>
        <s v="Boston Crab Meat"/>
        <s v="Carnarvon Tigers"/>
        <s v="Escargots de Bourgogne"/>
        <s v="Gravad lax"/>
        <s v="Ikura"/>
        <s v="Inlagd Sill"/>
        <s v="Jack's New England Clam Chowder"/>
        <s v="Konbu"/>
        <s v="Nord-Ost Matjeshering"/>
        <s v="Röd Kaviar"/>
        <s v="Røgede sild"/>
        <s v="Spegesild"/>
      </sharedItems>
    </cacheField>
    <cacheField name="Sales" numFmtId="164">
      <sharedItems containsSemiMixedTypes="0" containsString="0" containsNumber="1" minValue="42" maxValue="25127.360000000001"/>
    </cacheField>
    <cacheField name="Quarter" numFmtId="0">
      <sharedItems count="4">
        <s v="Qtr 1"/>
        <s v="Qtr 2"/>
        <s v="Qtr 3"/>
        <s v="Qtr 4"/>
      </sharedItems>
    </cacheField>
  </cacheFields>
  <extLst>
    <ext xmlns:x14="http://schemas.microsoft.com/office/spreadsheetml/2009/9/main" uri="{725AE2AE-9491-48be-B2B4-4EB974FC3084}">
      <x14:pivotCacheDefinition pivotCacheId="10417111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x v="0"/>
    <x v="0"/>
    <x v="0"/>
    <n v="95"/>
    <n v="1198"/>
    <n v="113810"/>
  </r>
  <r>
    <x v="1"/>
    <x v="1"/>
    <x v="1"/>
    <x v="1"/>
    <x v="1"/>
    <n v="50"/>
    <n v="500"/>
    <n v="25000"/>
  </r>
  <r>
    <x v="2"/>
    <x v="1"/>
    <x v="1"/>
    <x v="2"/>
    <x v="0"/>
    <n v="36"/>
    <n v="1198"/>
    <n v="43128"/>
  </r>
  <r>
    <x v="3"/>
    <x v="1"/>
    <x v="2"/>
    <x v="3"/>
    <x v="2"/>
    <n v="27"/>
    <n v="225"/>
    <n v="6075"/>
  </r>
  <r>
    <x v="4"/>
    <x v="2"/>
    <x v="2"/>
    <x v="4"/>
    <x v="0"/>
    <n v="56"/>
    <n v="1198"/>
    <n v="67088"/>
  </r>
  <r>
    <x v="5"/>
    <x v="0"/>
    <x v="0"/>
    <x v="0"/>
    <x v="1"/>
    <n v="60"/>
    <n v="500"/>
    <n v="30000"/>
  </r>
  <r>
    <x v="6"/>
    <x v="1"/>
    <x v="0"/>
    <x v="5"/>
    <x v="0"/>
    <n v="75"/>
    <n v="1198"/>
    <n v="89850"/>
  </r>
  <r>
    <x v="7"/>
    <x v="1"/>
    <x v="1"/>
    <x v="2"/>
    <x v="0"/>
    <n v="90"/>
    <n v="1198"/>
    <n v="107820"/>
  </r>
  <r>
    <x v="8"/>
    <x v="2"/>
    <x v="3"/>
    <x v="6"/>
    <x v="0"/>
    <n v="32"/>
    <n v="1198"/>
    <n v="38336"/>
  </r>
  <r>
    <x v="9"/>
    <x v="0"/>
    <x v="0"/>
    <x v="0"/>
    <x v="1"/>
    <n v="60"/>
    <n v="500"/>
    <n v="30000"/>
  </r>
  <r>
    <x v="10"/>
    <x v="1"/>
    <x v="1"/>
    <x v="7"/>
    <x v="0"/>
    <n v="90"/>
    <n v="1198"/>
    <n v="107820"/>
  </r>
  <r>
    <x v="11"/>
    <x v="0"/>
    <x v="0"/>
    <x v="8"/>
    <x v="1"/>
    <n v="29"/>
    <n v="500"/>
    <n v="14500"/>
  </r>
  <r>
    <x v="12"/>
    <x v="0"/>
    <x v="3"/>
    <x v="9"/>
    <x v="1"/>
    <n v="81"/>
    <n v="500"/>
    <n v="40500"/>
  </r>
  <r>
    <x v="13"/>
    <x v="0"/>
    <x v="0"/>
    <x v="0"/>
    <x v="0"/>
    <n v="35"/>
    <n v="1198"/>
    <n v="4193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n v="1"/>
    <x v="0"/>
    <n v="100"/>
  </r>
  <r>
    <n v="2"/>
    <x v="1"/>
    <n v="105"/>
  </r>
  <r>
    <n v="3"/>
    <x v="2"/>
    <n v="109"/>
  </r>
  <r>
    <n v="4"/>
    <x v="3"/>
    <n v="113"/>
  </r>
  <r>
    <n v="5"/>
    <x v="4"/>
    <n v="117"/>
  </r>
  <r>
    <n v="6"/>
    <x v="5"/>
    <n v="122"/>
  </r>
  <r>
    <n v="7"/>
    <x v="6"/>
    <n v="129"/>
  </r>
  <r>
    <n v="8"/>
    <x v="7"/>
    <n v="137"/>
  </r>
  <r>
    <n v="9"/>
    <x v="8"/>
    <n v="148"/>
  </r>
  <r>
    <n v="10"/>
    <x v="9"/>
    <n v="167"/>
  </r>
  <r>
    <n v="11"/>
    <x v="10"/>
    <n v="184"/>
  </r>
  <r>
    <n v="12"/>
    <x v="11"/>
    <n v="200"/>
  </r>
  <r>
    <n v="13"/>
    <x v="12"/>
    <n v="220"/>
  </r>
  <r>
    <n v="14"/>
    <x v="13"/>
    <n v="240"/>
  </r>
  <r>
    <n v="15"/>
    <x v="14"/>
    <n v="25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n v="95"/>
    <n v="1198"/>
    <n v="113810"/>
  </r>
  <r>
    <x v="1"/>
    <n v="50"/>
    <n v="500"/>
    <n v="25000"/>
  </r>
  <r>
    <x v="0"/>
    <n v="36"/>
    <n v="1198"/>
    <n v="43128"/>
  </r>
  <r>
    <x v="2"/>
    <n v="27"/>
    <n v="225"/>
    <n v="6075"/>
  </r>
  <r>
    <x v="0"/>
    <n v="56"/>
    <n v="1198"/>
    <n v="67088"/>
  </r>
  <r>
    <x v="1"/>
    <n v="60"/>
    <n v="500"/>
    <n v="30000"/>
  </r>
  <r>
    <x v="0"/>
    <n v="75"/>
    <n v="1198"/>
    <n v="89850"/>
  </r>
  <r>
    <x v="0"/>
    <n v="90"/>
    <n v="1198"/>
    <n v="107820"/>
  </r>
  <r>
    <x v="0"/>
    <n v="32"/>
    <n v="1198"/>
    <n v="38336"/>
  </r>
  <r>
    <x v="1"/>
    <n v="60"/>
    <n v="500"/>
    <n v="30000"/>
  </r>
  <r>
    <x v="0"/>
    <n v="90"/>
    <n v="1198"/>
    <n v="107820"/>
  </r>
  <r>
    <x v="1"/>
    <n v="29"/>
    <n v="500"/>
    <n v="14500"/>
  </r>
  <r>
    <x v="1"/>
    <n v="81"/>
    <n v="500"/>
    <n v="40500"/>
  </r>
  <r>
    <x v="0"/>
    <n v="35"/>
    <n v="1198"/>
    <n v="4193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6">
  <r>
    <x v="0"/>
    <x v="0"/>
    <n v="705.6"/>
    <x v="0"/>
  </r>
  <r>
    <x v="0"/>
    <x v="0"/>
    <n v="878.4"/>
    <x v="1"/>
  </r>
  <r>
    <x v="0"/>
    <x v="0"/>
    <n v="1174.5"/>
    <x v="2"/>
  </r>
  <r>
    <x v="0"/>
    <x v="0"/>
    <n v="2128.5"/>
    <x v="3"/>
  </r>
  <r>
    <x v="0"/>
    <x v="1"/>
    <n v="2720.8"/>
    <x v="0"/>
  </r>
  <r>
    <x v="0"/>
    <x v="1"/>
    <n v="228"/>
    <x v="1"/>
  </r>
  <r>
    <x v="0"/>
    <x v="1"/>
    <n v="2061.5"/>
    <x v="2"/>
  </r>
  <r>
    <x v="0"/>
    <x v="1"/>
    <n v="2028.25"/>
    <x v="3"/>
  </r>
  <r>
    <x v="0"/>
    <x v="2"/>
    <n v="590.4"/>
    <x v="0"/>
  </r>
  <r>
    <x v="0"/>
    <x v="2"/>
    <n v="360"/>
    <x v="1"/>
  </r>
  <r>
    <x v="0"/>
    <x v="2"/>
    <n v="1100.7"/>
    <x v="2"/>
  </r>
  <r>
    <x v="0"/>
    <x v="2"/>
    <n v="2424.6"/>
    <x v="3"/>
  </r>
  <r>
    <x v="0"/>
    <x v="3"/>
    <n v="25127.360000000001"/>
    <x v="0"/>
  </r>
  <r>
    <x v="0"/>
    <x v="3"/>
    <n v="12806.1"/>
    <x v="1"/>
  </r>
  <r>
    <x v="0"/>
    <x v="3"/>
    <n v="7312.12"/>
    <x v="2"/>
  </r>
  <r>
    <x v="0"/>
    <x v="3"/>
    <n v="1317.5"/>
    <x v="3"/>
  </r>
  <r>
    <x v="0"/>
    <x v="4"/>
    <n v="529.20000000000005"/>
    <x v="0"/>
  </r>
  <r>
    <x v="0"/>
    <x v="4"/>
    <n v="467.55"/>
    <x v="1"/>
  </r>
  <r>
    <x v="0"/>
    <x v="4"/>
    <n v="219.37"/>
    <x v="2"/>
  </r>
  <r>
    <x v="0"/>
    <x v="4"/>
    <n v="337.5"/>
    <x v="3"/>
  </r>
  <r>
    <x v="0"/>
    <x v="5"/>
    <n v="1398.4"/>
    <x v="0"/>
  </r>
  <r>
    <x v="0"/>
    <x v="5"/>
    <n v="4496.5"/>
    <x v="1"/>
  </r>
  <r>
    <x v="0"/>
    <x v="5"/>
    <n v="1196"/>
    <x v="2"/>
  </r>
  <r>
    <x v="0"/>
    <x v="5"/>
    <n v="3979"/>
    <x v="3"/>
  </r>
  <r>
    <x v="0"/>
    <x v="6"/>
    <n v="1141.92"/>
    <x v="0"/>
  </r>
  <r>
    <x v="0"/>
    <x v="6"/>
    <n v="1774.08"/>
    <x v="1"/>
  </r>
  <r>
    <x v="0"/>
    <x v="6"/>
    <n v="3261.6"/>
    <x v="2"/>
  </r>
  <r>
    <x v="0"/>
    <x v="6"/>
    <n v="1705.5"/>
    <x v="3"/>
  </r>
  <r>
    <x v="0"/>
    <x v="7"/>
    <n v="518"/>
    <x v="1"/>
  </r>
  <r>
    <x v="0"/>
    <x v="7"/>
    <n v="350"/>
    <x v="2"/>
  </r>
  <r>
    <x v="0"/>
    <x v="7"/>
    <n v="42"/>
    <x v="3"/>
  </r>
  <r>
    <x v="0"/>
    <x v="8"/>
    <n v="1508.4"/>
    <x v="0"/>
  </r>
  <r>
    <x v="0"/>
    <x v="8"/>
    <n v="384"/>
    <x v="1"/>
  </r>
  <r>
    <x v="0"/>
    <x v="8"/>
    <n v="1252.5"/>
    <x v="2"/>
  </r>
  <r>
    <x v="0"/>
    <x v="8"/>
    <n v="2683.5"/>
    <x v="3"/>
  </r>
  <r>
    <x v="0"/>
    <x v="9"/>
    <n v="214.52"/>
    <x v="0"/>
  </r>
  <r>
    <x v="0"/>
    <x v="9"/>
    <n v="1508.92"/>
    <x v="1"/>
  </r>
  <r>
    <x v="0"/>
    <x v="9"/>
    <n v="1233.8"/>
    <x v="2"/>
  </r>
  <r>
    <x v="0"/>
    <x v="9"/>
    <n v="1233.8"/>
    <x v="3"/>
  </r>
  <r>
    <x v="0"/>
    <x v="10"/>
    <n v="179.2"/>
    <x v="0"/>
  </r>
  <r>
    <x v="0"/>
    <x v="10"/>
    <n v="1037.4000000000001"/>
    <x v="1"/>
  </r>
  <r>
    <x v="0"/>
    <x v="10"/>
    <n v="750.4"/>
    <x v="3"/>
  </r>
  <r>
    <x v="0"/>
    <x v="11"/>
    <n v="1742.4"/>
    <x v="0"/>
  </r>
  <r>
    <x v="0"/>
    <x v="11"/>
    <n v="1008"/>
    <x v="1"/>
  </r>
  <r>
    <x v="0"/>
    <x v="11"/>
    <n v="1683"/>
    <x v="2"/>
  </r>
  <r>
    <x v="0"/>
    <x v="11"/>
    <n v="1273.5"/>
    <x v="3"/>
  </r>
  <r>
    <x v="1"/>
    <x v="12"/>
    <n v="544"/>
    <x v="0"/>
  </r>
  <r>
    <x v="1"/>
    <x v="12"/>
    <n v="600"/>
    <x v="1"/>
  </r>
  <r>
    <x v="1"/>
    <x v="12"/>
    <n v="140"/>
    <x v="2"/>
  </r>
  <r>
    <x v="1"/>
    <x v="12"/>
    <n v="440"/>
    <x v="3"/>
  </r>
  <r>
    <x v="1"/>
    <x v="13"/>
    <n v="225.28"/>
    <x v="0"/>
  </r>
  <r>
    <x v="1"/>
    <x v="13"/>
    <n v="2970"/>
    <x v="1"/>
  </r>
  <r>
    <x v="1"/>
    <x v="13"/>
    <n v="1337.6"/>
    <x v="2"/>
  </r>
  <r>
    <x v="1"/>
    <x v="13"/>
    <n v="682"/>
    <x v="3"/>
  </r>
  <r>
    <x v="1"/>
    <x v="14"/>
    <n v="288.22000000000003"/>
    <x v="2"/>
  </r>
  <r>
    <x v="1"/>
    <x v="14"/>
    <n v="85.4"/>
    <x v="3"/>
  </r>
  <r>
    <x v="1"/>
    <x v="15"/>
    <n v="176.7"/>
    <x v="1"/>
  </r>
  <r>
    <x v="1"/>
    <x v="15"/>
    <n v="1298.1199999999999"/>
    <x v="2"/>
  </r>
  <r>
    <x v="1"/>
    <x v="16"/>
    <n v="1750"/>
    <x v="2"/>
  </r>
  <r>
    <x v="1"/>
    <x v="16"/>
    <n v="750"/>
    <x v="3"/>
  </r>
  <r>
    <x v="1"/>
    <x v="17"/>
    <n v="1994.85"/>
    <x v="0"/>
  </r>
  <r>
    <x v="1"/>
    <x v="17"/>
    <n v="1753.62"/>
    <x v="1"/>
  </r>
  <r>
    <x v="1"/>
    <x v="17"/>
    <n v="1093.0899999999999"/>
    <x v="2"/>
  </r>
  <r>
    <x v="1"/>
    <x v="17"/>
    <n v="1701.87"/>
    <x v="3"/>
  </r>
  <r>
    <x v="1"/>
    <x v="18"/>
    <n v="1347.36"/>
    <x v="0"/>
  </r>
  <r>
    <x v="1"/>
    <x v="18"/>
    <n v="2150.77"/>
    <x v="1"/>
  </r>
  <r>
    <x v="1"/>
    <x v="18"/>
    <n v="1975.54"/>
    <x v="2"/>
  </r>
  <r>
    <x v="1"/>
    <x v="18"/>
    <n v="3857.41"/>
    <x v="3"/>
  </r>
  <r>
    <x v="1"/>
    <x v="19"/>
    <n v="816"/>
    <x v="0"/>
  </r>
  <r>
    <x v="1"/>
    <x v="19"/>
    <n v="1224"/>
    <x v="1"/>
  </r>
  <r>
    <x v="1"/>
    <x v="19"/>
    <n v="918"/>
    <x v="3"/>
  </r>
  <r>
    <x v="1"/>
    <x v="20"/>
    <n v="1300"/>
    <x v="1"/>
  </r>
  <r>
    <x v="1"/>
    <x v="20"/>
    <n v="2960"/>
    <x v="3"/>
  </r>
  <r>
    <x v="1"/>
    <x v="21"/>
    <n v="1112.8"/>
    <x v="0"/>
  </r>
  <r>
    <x v="1"/>
    <x v="21"/>
    <n v="1027.78"/>
    <x v="1"/>
  </r>
  <r>
    <x v="1"/>
    <x v="21"/>
    <n v="2255.5"/>
    <x v="2"/>
  </r>
  <r>
    <x v="1"/>
    <x v="21"/>
    <n v="510.9"/>
    <x v="3"/>
  </r>
  <r>
    <x v="1"/>
    <x v="22"/>
    <n v="2679"/>
    <x v="0"/>
  </r>
  <r>
    <x v="1"/>
    <x v="22"/>
    <n v="1881"/>
    <x v="1"/>
  </r>
  <r>
    <x v="1"/>
    <x v="22"/>
    <n v="3021"/>
    <x v="2"/>
  </r>
  <r>
    <x v="1"/>
    <x v="22"/>
    <n v="1510.5"/>
    <x v="3"/>
  </r>
  <r>
    <x v="1"/>
    <x v="23"/>
    <n v="3202.87"/>
    <x v="0"/>
  </r>
  <r>
    <x v="1"/>
    <x v="23"/>
    <n v="263.39999999999998"/>
    <x v="1"/>
  </r>
  <r>
    <x v="1"/>
    <x v="23"/>
    <n v="842.88"/>
    <x v="2"/>
  </r>
  <r>
    <x v="1"/>
    <x v="23"/>
    <n v="2590.1"/>
    <x v="3"/>
  </r>
  <r>
    <x v="2"/>
    <x v="24"/>
    <n v="744.6"/>
    <x v="0"/>
  </r>
  <r>
    <x v="2"/>
    <x v="24"/>
    <n v="162.56"/>
    <x v="1"/>
  </r>
  <r>
    <x v="2"/>
    <x v="24"/>
    <n v="68.849999999999994"/>
    <x v="2"/>
  </r>
  <r>
    <x v="2"/>
    <x v="24"/>
    <n v="306"/>
    <x v="3"/>
  </r>
  <r>
    <x v="2"/>
    <x v="25"/>
    <n v="5079.6000000000004"/>
    <x v="0"/>
  </r>
  <r>
    <x v="2"/>
    <x v="25"/>
    <n v="1249.2"/>
    <x v="1"/>
  </r>
  <r>
    <x v="2"/>
    <x v="25"/>
    <n v="2061.17"/>
    <x v="2"/>
  </r>
  <r>
    <x v="2"/>
    <x v="25"/>
    <n v="2835.68"/>
    <x v="3"/>
  </r>
  <r>
    <x v="2"/>
    <x v="26"/>
    <n v="1605.6"/>
    <x v="0"/>
  </r>
  <r>
    <x v="2"/>
    <x v="26"/>
    <n v="620"/>
    <x v="1"/>
  </r>
  <r>
    <x v="2"/>
    <x v="26"/>
    <n v="835"/>
    <x v="2"/>
  </r>
  <r>
    <x v="2"/>
    <x v="27"/>
    <n v="193.2"/>
    <x v="0"/>
  </r>
  <r>
    <x v="2"/>
    <x v="27"/>
    <n v="865.2"/>
    <x v="1"/>
  </r>
  <r>
    <x v="2"/>
    <x v="27"/>
    <n v="493.5"/>
    <x v="3"/>
  </r>
  <r>
    <x v="2"/>
    <x v="28"/>
    <n v="1685.36"/>
    <x v="0"/>
  </r>
  <r>
    <x v="2"/>
    <x v="28"/>
    <n v="2646.08"/>
    <x v="1"/>
  </r>
  <r>
    <x v="2"/>
    <x v="28"/>
    <n v="1849.7"/>
    <x v="2"/>
  </r>
  <r>
    <x v="2"/>
    <x v="28"/>
    <n v="999.01"/>
    <x v="3"/>
  </r>
  <r>
    <x v="2"/>
    <x v="29"/>
    <n v="1755"/>
    <x v="0"/>
  </r>
  <r>
    <x v="2"/>
    <x v="29"/>
    <n v="5268"/>
    <x v="1"/>
  </r>
  <r>
    <x v="2"/>
    <x v="29"/>
    <n v="2195"/>
    <x v="2"/>
  </r>
  <r>
    <x v="2"/>
    <x v="29"/>
    <n v="1756"/>
    <x v="3"/>
  </r>
  <r>
    <x v="2"/>
    <x v="30"/>
    <n v="1267.5"/>
    <x v="0"/>
  </r>
  <r>
    <x v="2"/>
    <x v="30"/>
    <n v="1062.5"/>
    <x v="1"/>
  </r>
  <r>
    <x v="2"/>
    <x v="30"/>
    <n v="492.5"/>
    <x v="2"/>
  </r>
  <r>
    <x v="2"/>
    <x v="30"/>
    <n v="1935"/>
    <x v="3"/>
  </r>
  <r>
    <x v="2"/>
    <x v="31"/>
    <n v="4252.5"/>
    <x v="1"/>
  </r>
  <r>
    <x v="2"/>
    <x v="31"/>
    <n v="1360.8"/>
    <x v="2"/>
  </r>
  <r>
    <x v="2"/>
    <x v="31"/>
    <n v="1701"/>
    <x v="3"/>
  </r>
  <r>
    <x v="2"/>
    <x v="32"/>
    <n v="1418"/>
    <x v="0"/>
  </r>
  <r>
    <x v="2"/>
    <x v="32"/>
    <n v="756"/>
    <x v="1"/>
  </r>
  <r>
    <x v="2"/>
    <x v="32"/>
    <n v="1733"/>
    <x v="2"/>
  </r>
  <r>
    <x v="2"/>
    <x v="32"/>
    <n v="1434"/>
    <x v="3"/>
  </r>
  <r>
    <x v="2"/>
    <x v="33"/>
    <n v="4728"/>
    <x v="0"/>
  </r>
  <r>
    <x v="2"/>
    <x v="33"/>
    <n v="4547.92"/>
    <x v="1"/>
  </r>
  <r>
    <x v="2"/>
    <x v="33"/>
    <n v="5472.3"/>
    <x v="2"/>
  </r>
  <r>
    <x v="2"/>
    <x v="33"/>
    <n v="6014.6"/>
    <x v="3"/>
  </r>
  <r>
    <x v="2"/>
    <x v="34"/>
    <n v="943.89"/>
    <x v="0"/>
  </r>
  <r>
    <x v="2"/>
    <x v="34"/>
    <n v="349.6"/>
    <x v="1"/>
  </r>
  <r>
    <x v="2"/>
    <x v="34"/>
    <n v="841.8"/>
    <x v="2"/>
  </r>
  <r>
    <x v="2"/>
    <x v="34"/>
    <n v="204.7"/>
    <x v="3"/>
  </r>
  <r>
    <x v="2"/>
    <x v="35"/>
    <n v="845"/>
    <x v="0"/>
  </r>
  <r>
    <x v="2"/>
    <x v="35"/>
    <n v="385.94"/>
    <x v="2"/>
  </r>
  <r>
    <x v="2"/>
    <x v="35"/>
    <n v="942.5"/>
    <x v="3"/>
  </r>
  <r>
    <x v="2"/>
    <x v="36"/>
    <n v="817"/>
    <x v="0"/>
  </r>
  <r>
    <x v="2"/>
    <x v="36"/>
    <n v="285.95"/>
    <x v="1"/>
  </r>
  <r>
    <x v="2"/>
    <x v="36"/>
    <n v="668.8"/>
    <x v="2"/>
  </r>
  <r>
    <x v="2"/>
    <x v="36"/>
    <n v="1159"/>
    <x v="3"/>
  </r>
  <r>
    <x v="3"/>
    <x v="37"/>
    <n v="3329.28"/>
    <x v="0"/>
  </r>
  <r>
    <x v="3"/>
    <x v="37"/>
    <n v="3989.9"/>
    <x v="1"/>
  </r>
  <r>
    <x v="3"/>
    <x v="37"/>
    <n v="10273.1"/>
    <x v="2"/>
  </r>
  <r>
    <x v="3"/>
    <x v="37"/>
    <n v="3060"/>
    <x v="3"/>
  </r>
  <r>
    <x v="3"/>
    <x v="38"/>
    <n v="4454.8"/>
    <x v="0"/>
  </r>
  <r>
    <x v="3"/>
    <x v="38"/>
    <n v="174.15"/>
    <x v="1"/>
  </r>
  <r>
    <x v="3"/>
    <x v="38"/>
    <n v="2541.29"/>
    <x v="2"/>
  </r>
  <r>
    <x v="3"/>
    <x v="38"/>
    <n v="2472.5"/>
    <x v="3"/>
  </r>
  <r>
    <x v="3"/>
    <x v="39"/>
    <n v="294"/>
    <x v="0"/>
  </r>
  <r>
    <x v="3"/>
    <x v="39"/>
    <n v="242.5"/>
    <x v="1"/>
  </r>
  <r>
    <x v="3"/>
    <x v="39"/>
    <n v="99.5"/>
    <x v="2"/>
  </r>
  <r>
    <x v="3"/>
    <x v="39"/>
    <n v="150"/>
    <x v="3"/>
  </r>
  <r>
    <x v="3"/>
    <x v="40"/>
    <n v="487"/>
    <x v="0"/>
  </r>
  <r>
    <x v="3"/>
    <x v="40"/>
    <n v="2993.12"/>
    <x v="1"/>
  </r>
  <r>
    <x v="3"/>
    <x v="40"/>
    <n v="1458.75"/>
    <x v="2"/>
  </r>
  <r>
    <x v="3"/>
    <x v="40"/>
    <n v="2681.87"/>
    <x v="3"/>
  </r>
  <r>
    <x v="3"/>
    <x v="41"/>
    <n v="2649.6"/>
    <x v="0"/>
  </r>
  <r>
    <x v="3"/>
    <x v="41"/>
    <n v="1267.2"/>
    <x v="1"/>
  </r>
  <r>
    <x v="3"/>
    <x v="41"/>
    <n v="4473"/>
    <x v="2"/>
  </r>
  <r>
    <x v="3"/>
    <x v="41"/>
    <n v="5652"/>
    <x v="3"/>
  </r>
  <r>
    <x v="3"/>
    <x v="42"/>
    <n v="2220.8000000000002"/>
    <x v="1"/>
  </r>
  <r>
    <x v="3"/>
    <x v="42"/>
    <n v="448"/>
    <x v="3"/>
  </r>
  <r>
    <x v="3"/>
    <x v="43"/>
    <n v="1973.8"/>
    <x v="0"/>
  </r>
  <r>
    <x v="3"/>
    <x v="43"/>
    <n v="4488.2"/>
    <x v="1"/>
  </r>
  <r>
    <x v="3"/>
    <x v="43"/>
    <n v="3027.6"/>
    <x v="2"/>
  </r>
  <r>
    <x v="3"/>
    <x v="43"/>
    <n v="2349"/>
    <x v="3"/>
  </r>
  <r>
    <x v="3"/>
    <x v="44"/>
    <n v="1357.44"/>
    <x v="0"/>
  </r>
  <r>
    <x v="3"/>
    <x v="44"/>
    <n v="3029.25"/>
    <x v="1"/>
  </r>
  <r>
    <x v="3"/>
    <x v="44"/>
    <n v="504"/>
    <x v="2"/>
  </r>
  <r>
    <x v="3"/>
    <x v="44"/>
    <n v="656.25"/>
    <x v="3"/>
  </r>
  <r>
    <x v="3"/>
    <x v="45"/>
    <n v="456"/>
    <x v="0"/>
  </r>
  <r>
    <x v="3"/>
    <x v="45"/>
    <n v="1396.5"/>
    <x v="1"/>
  </r>
  <r>
    <x v="3"/>
    <x v="45"/>
    <n v="1162.8"/>
    <x v="2"/>
  </r>
  <r>
    <x v="3"/>
    <x v="45"/>
    <n v="5320"/>
    <x v="3"/>
  </r>
  <r>
    <x v="3"/>
    <x v="46"/>
    <n v="9116.7999999999993"/>
    <x v="0"/>
  </r>
  <r>
    <x v="3"/>
    <x v="46"/>
    <n v="7452.5"/>
    <x v="1"/>
  </r>
  <r>
    <x v="3"/>
    <x v="46"/>
    <n v="5087.5"/>
    <x v="2"/>
  </r>
  <r>
    <x v="3"/>
    <x v="46"/>
    <n v="11959.75"/>
    <x v="3"/>
  </r>
  <r>
    <x v="4"/>
    <x v="47"/>
    <n v="187.6"/>
    <x v="0"/>
  </r>
  <r>
    <x v="4"/>
    <x v="47"/>
    <n v="742"/>
    <x v="1"/>
  </r>
  <r>
    <x v="4"/>
    <x v="47"/>
    <n v="226.8"/>
    <x v="2"/>
  </r>
  <r>
    <x v="4"/>
    <x v="47"/>
    <n v="911.75"/>
    <x v="3"/>
  </r>
  <r>
    <x v="4"/>
    <x v="48"/>
    <n v="6931.2"/>
    <x v="0"/>
  </r>
  <r>
    <x v="4"/>
    <x v="48"/>
    <n v="9868.6"/>
    <x v="1"/>
  </r>
  <r>
    <x v="4"/>
    <x v="48"/>
    <n v="6771.6"/>
    <x v="2"/>
  </r>
  <r>
    <x v="4"/>
    <x v="48"/>
    <n v="9032.6"/>
    <x v="3"/>
  </r>
  <r>
    <x v="4"/>
    <x v="49"/>
    <n v="201.6"/>
    <x v="0"/>
  </r>
  <r>
    <x v="4"/>
    <x v="49"/>
    <n v="504"/>
    <x v="1"/>
  </r>
  <r>
    <x v="4"/>
    <x v="49"/>
    <n v="3318"/>
    <x v="2"/>
  </r>
  <r>
    <x v="4"/>
    <x v="49"/>
    <n v="210"/>
    <x v="3"/>
  </r>
  <r>
    <x v="4"/>
    <x v="50"/>
    <n v="499.2"/>
    <x v="0"/>
  </r>
  <r>
    <x v="4"/>
    <x v="50"/>
    <n v="87.75"/>
    <x v="1"/>
  </r>
  <r>
    <x v="4"/>
    <x v="50"/>
    <n v="585"/>
    <x v="2"/>
  </r>
  <r>
    <x v="4"/>
    <x v="50"/>
    <n v="984.75"/>
    <x v="3"/>
  </r>
  <r>
    <x v="4"/>
    <x v="51"/>
    <n v="985.6"/>
    <x v="0"/>
  </r>
  <r>
    <x v="4"/>
    <x v="51"/>
    <n v="912.8"/>
    <x v="1"/>
  </r>
  <r>
    <x v="4"/>
    <x v="51"/>
    <n v="2307.1999999999998"/>
    <x v="2"/>
  </r>
  <r>
    <x v="4"/>
    <x v="51"/>
    <n v="978.6"/>
    <x v="3"/>
  </r>
  <r>
    <x v="4"/>
    <x v="52"/>
    <n v="979.2"/>
    <x v="0"/>
  </r>
  <r>
    <x v="4"/>
    <x v="52"/>
    <n v="778.5"/>
    <x v="1"/>
  </r>
  <r>
    <x v="4"/>
    <x v="52"/>
    <n v="423"/>
    <x v="2"/>
  </r>
  <r>
    <x v="4"/>
    <x v="52"/>
    <n v="396"/>
    <x v="3"/>
  </r>
  <r>
    <x v="4"/>
    <x v="53"/>
    <n v="2912.7"/>
    <x v="0"/>
  </r>
  <r>
    <x v="4"/>
    <x v="53"/>
    <n v="1735.65"/>
    <x v="1"/>
  </r>
  <r>
    <x v="4"/>
    <x v="53"/>
    <n v="1679.12"/>
    <x v="2"/>
  </r>
  <r>
    <x v="4"/>
    <x v="53"/>
    <n v="798"/>
    <x v="3"/>
  </r>
  <r>
    <x v="5"/>
    <x v="54"/>
    <n v="2667.6"/>
    <x v="0"/>
  </r>
  <r>
    <x v="5"/>
    <x v="54"/>
    <n v="4013.1"/>
    <x v="1"/>
  </r>
  <r>
    <x v="5"/>
    <x v="54"/>
    <n v="3900"/>
    <x v="2"/>
  </r>
  <r>
    <x v="5"/>
    <x v="54"/>
    <n v="6000.15"/>
    <x v="3"/>
  </r>
  <r>
    <x v="5"/>
    <x v="55"/>
    <n v="1396.8"/>
    <x v="0"/>
  </r>
  <r>
    <x v="5"/>
    <x v="55"/>
    <n v="1319.2"/>
    <x v="1"/>
  </r>
  <r>
    <x v="5"/>
    <x v="55"/>
    <n v="4219.5"/>
    <x v="3"/>
  </r>
  <r>
    <x v="5"/>
    <x v="56"/>
    <n v="5710.08"/>
    <x v="0"/>
  </r>
  <r>
    <x v="5"/>
    <x v="56"/>
    <n v="1316.4"/>
    <x v="1"/>
  </r>
  <r>
    <x v="5"/>
    <x v="56"/>
    <n v="864"/>
    <x v="2"/>
  </r>
  <r>
    <x v="5"/>
    <x v="56"/>
    <n v="936"/>
    <x v="3"/>
  </r>
  <r>
    <x v="5"/>
    <x v="57"/>
    <n v="5154.8500000000004"/>
    <x v="0"/>
  </r>
  <r>
    <x v="5"/>
    <x v="57"/>
    <n v="2099.1999999999998"/>
    <x v="1"/>
  </r>
  <r>
    <x v="5"/>
    <x v="57"/>
    <n v="1500.6"/>
    <x v="2"/>
  </r>
  <r>
    <x v="5"/>
    <x v="57"/>
    <n v="4029.48"/>
    <x v="3"/>
  </r>
  <r>
    <x v="5"/>
    <x v="58"/>
    <n v="5702.4"/>
    <x v="0"/>
  </r>
  <r>
    <x v="5"/>
    <x v="58"/>
    <n v="4456.4399999999996"/>
    <x v="1"/>
  </r>
  <r>
    <x v="5"/>
    <x v="58"/>
    <n v="8912.8799999999992"/>
    <x v="2"/>
  </r>
  <r>
    <x v="5"/>
    <x v="58"/>
    <n v="14037.79"/>
    <x v="3"/>
  </r>
  <r>
    <x v="5"/>
    <x v="59"/>
    <n v="966.42"/>
    <x v="0"/>
  </r>
  <r>
    <x v="5"/>
    <x v="59"/>
    <n v="490.21"/>
    <x v="1"/>
  </r>
  <r>
    <x v="5"/>
    <x v="59"/>
    <n v="666.03"/>
    <x v="2"/>
  </r>
  <r>
    <x v="5"/>
    <x v="59"/>
    <n v="978.93"/>
    <x v="3"/>
  </r>
  <r>
    <x v="6"/>
    <x v="60"/>
    <n v="360"/>
    <x v="0"/>
  </r>
  <r>
    <x v="6"/>
    <x v="60"/>
    <n v="128"/>
    <x v="1"/>
  </r>
  <r>
    <x v="6"/>
    <x v="60"/>
    <n v="400"/>
    <x v="3"/>
  </r>
  <r>
    <x v="6"/>
    <x v="61"/>
    <n v="1411.92"/>
    <x v="0"/>
  </r>
  <r>
    <x v="6"/>
    <x v="61"/>
    <n v="8384.6"/>
    <x v="1"/>
  </r>
  <r>
    <x v="6"/>
    <x v="61"/>
    <n v="1855"/>
    <x v="2"/>
  </r>
  <r>
    <x v="6"/>
    <x v="61"/>
    <n v="11898.5"/>
    <x v="3"/>
  </r>
  <r>
    <x v="6"/>
    <x v="62"/>
    <n v="4105.92"/>
    <x v="0"/>
  </r>
  <r>
    <x v="6"/>
    <x v="62"/>
    <n v="3310.56"/>
    <x v="1"/>
  </r>
  <r>
    <x v="6"/>
    <x v="62"/>
    <n v="1881"/>
    <x v="2"/>
  </r>
  <r>
    <x v="6"/>
    <x v="62"/>
    <n v="3556.8"/>
    <x v="3"/>
  </r>
  <r>
    <x v="6"/>
    <x v="63"/>
    <n v="2018.1"/>
    <x v="0"/>
  </r>
  <r>
    <x v="6"/>
    <x v="63"/>
    <n v="2185.5"/>
    <x v="1"/>
  </r>
  <r>
    <x v="6"/>
    <x v="63"/>
    <n v="1866.97"/>
    <x v="2"/>
  </r>
  <r>
    <x v="6"/>
    <x v="63"/>
    <n v="470.81"/>
    <x v="3"/>
  </r>
  <r>
    <x v="6"/>
    <x v="64"/>
    <n v="1084.8"/>
    <x v="0"/>
  </r>
  <r>
    <x v="6"/>
    <x v="64"/>
    <n v="1575"/>
    <x v="1"/>
  </r>
  <r>
    <x v="6"/>
    <x v="64"/>
    <n v="2700"/>
    <x v="2"/>
  </r>
  <r>
    <x v="6"/>
    <x v="64"/>
    <n v="3826.5"/>
    <x v="3"/>
  </r>
  <r>
    <x v="7"/>
    <x v="65"/>
    <n v="1474.41"/>
    <x v="0"/>
  </r>
  <r>
    <x v="7"/>
    <x v="65"/>
    <n v="2272"/>
    <x v="1"/>
  </r>
  <r>
    <x v="7"/>
    <x v="65"/>
    <n v="3887.92"/>
    <x v="2"/>
  </r>
  <r>
    <x v="7"/>
    <x v="65"/>
    <n v="2162"/>
    <x v="3"/>
  </r>
  <r>
    <x v="7"/>
    <x v="66"/>
    <n v="1500"/>
    <x v="0"/>
  </r>
  <r>
    <x v="7"/>
    <x v="66"/>
    <n v="2362.5"/>
    <x v="1"/>
  </r>
  <r>
    <x v="7"/>
    <x v="66"/>
    <n v="7100"/>
    <x v="2"/>
  </r>
  <r>
    <x v="7"/>
    <x v="66"/>
    <n v="4987.5"/>
    <x v="3"/>
  </r>
  <r>
    <x v="7"/>
    <x v="67"/>
    <n v="265"/>
    <x v="1"/>
  </r>
  <r>
    <x v="7"/>
    <x v="67"/>
    <n v="1393.9"/>
    <x v="2"/>
  </r>
  <r>
    <x v="7"/>
    <x v="67"/>
    <n v="417.38"/>
    <x v="3"/>
  </r>
  <r>
    <x v="7"/>
    <x v="68"/>
    <n v="208"/>
    <x v="0"/>
  </r>
  <r>
    <x v="7"/>
    <x v="68"/>
    <n v="421.2"/>
    <x v="1"/>
  </r>
  <r>
    <x v="7"/>
    <x v="69"/>
    <n v="1215.2"/>
    <x v="0"/>
  </r>
  <r>
    <x v="7"/>
    <x v="69"/>
    <n v="533.20000000000005"/>
    <x v="1"/>
  </r>
  <r>
    <x v="7"/>
    <x v="69"/>
    <n v="3747.9"/>
    <x v="2"/>
  </r>
  <r>
    <x v="7"/>
    <x v="69"/>
    <n v="3323.2"/>
    <x v="3"/>
  </r>
  <r>
    <x v="7"/>
    <x v="70"/>
    <n v="68.400000000000006"/>
    <x v="0"/>
  </r>
  <r>
    <x v="7"/>
    <x v="70"/>
    <n v="2698"/>
    <x v="1"/>
  </r>
  <r>
    <x v="7"/>
    <x v="70"/>
    <n v="2199.25"/>
    <x v="2"/>
  </r>
  <r>
    <x v="7"/>
    <x v="70"/>
    <n v="1928.5"/>
    <x v="3"/>
  </r>
  <r>
    <x v="7"/>
    <x v="71"/>
    <n v="385"/>
    <x v="0"/>
  </r>
  <r>
    <x v="7"/>
    <x v="71"/>
    <n v="1242.52"/>
    <x v="1"/>
  </r>
  <r>
    <x v="7"/>
    <x v="71"/>
    <n v="468.51"/>
    <x v="2"/>
  </r>
  <r>
    <x v="7"/>
    <x v="71"/>
    <n v="2542.77"/>
    <x v="3"/>
  </r>
  <r>
    <x v="7"/>
    <x v="72"/>
    <n v="61.44"/>
    <x v="0"/>
  </r>
  <r>
    <x v="7"/>
    <x v="72"/>
    <n v="168"/>
    <x v="1"/>
  </r>
  <r>
    <x v="7"/>
    <x v="72"/>
    <n v="469.5"/>
    <x v="2"/>
  </r>
  <r>
    <x v="7"/>
    <x v="72"/>
    <n v="60"/>
    <x v="3"/>
  </r>
  <r>
    <x v="7"/>
    <x v="73"/>
    <n v="1308.24"/>
    <x v="0"/>
  </r>
  <r>
    <x v="7"/>
    <x v="73"/>
    <n v="1838.19"/>
    <x v="1"/>
  </r>
  <r>
    <x v="7"/>
    <x v="73"/>
    <n v="815.54"/>
    <x v="2"/>
  </r>
  <r>
    <x v="7"/>
    <x v="73"/>
    <n v="1922.33"/>
    <x v="3"/>
  </r>
  <r>
    <x v="7"/>
    <x v="74"/>
    <n v="216"/>
    <x v="0"/>
  </r>
  <r>
    <x v="7"/>
    <x v="74"/>
    <n v="714"/>
    <x v="1"/>
  </r>
  <r>
    <x v="7"/>
    <x v="74"/>
    <n v="1646.25"/>
    <x v="2"/>
  </r>
  <r>
    <x v="7"/>
    <x v="74"/>
    <n v="941.25"/>
    <x v="3"/>
  </r>
  <r>
    <x v="7"/>
    <x v="75"/>
    <n v="205.2"/>
    <x v="0"/>
  </r>
  <r>
    <x v="7"/>
    <x v="75"/>
    <n v="1007"/>
    <x v="1"/>
  </r>
  <r>
    <x v="7"/>
    <x v="75"/>
    <n v="190"/>
    <x v="2"/>
  </r>
  <r>
    <x v="7"/>
    <x v="75"/>
    <n v="1953.67"/>
    <x v="3"/>
  </r>
  <r>
    <x v="7"/>
    <x v="76"/>
    <n v="803.52"/>
    <x v="0"/>
  </r>
  <r>
    <x v="7"/>
    <x v="76"/>
    <n v="91.8"/>
    <x v="1"/>
  </r>
  <r>
    <x v="7"/>
    <x v="76"/>
    <n v="1504.8"/>
    <x v="2"/>
  </r>
  <r>
    <x v="7"/>
    <x v="76"/>
    <n v="823.2"/>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A540B1-5F9B-41C0-9ECC-20A29864150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L34" firstHeaderRow="1" firstDataRow="3" firstDataCol="1"/>
  <pivotFields count="8">
    <pivotField axis="axisRow" showAll="0">
      <items count="15">
        <item x="1"/>
        <item x="3"/>
        <item x="4"/>
        <item x="6"/>
        <item x="8"/>
        <item x="10"/>
        <item x="12"/>
        <item x="13"/>
        <item x="5"/>
        <item x="7"/>
        <item x="0"/>
        <item x="9"/>
        <item x="2"/>
        <item x="11"/>
        <item t="default"/>
      </items>
    </pivotField>
    <pivotField axis="axisCol" showAll="0">
      <items count="4">
        <item x="1"/>
        <item x="0"/>
        <item x="2"/>
        <item t="default"/>
      </items>
    </pivotField>
    <pivotField axis="axisCol" showAll="0">
      <items count="5">
        <item x="3"/>
        <item x="1"/>
        <item x="0"/>
        <item x="2"/>
        <item t="default"/>
      </items>
    </pivotField>
    <pivotField showAll="0">
      <items count="11">
        <item x="0"/>
        <item x="3"/>
        <item x="8"/>
        <item x="9"/>
        <item x="2"/>
        <item x="6"/>
        <item x="1"/>
        <item x="7"/>
        <item x="4"/>
        <item x="5"/>
        <item t="default"/>
      </items>
    </pivotField>
    <pivotField axis="axisRow" showAll="0">
      <items count="4">
        <item x="2"/>
        <item x="1"/>
        <item x="0"/>
        <item t="default"/>
      </items>
    </pivotField>
    <pivotField showAll="0"/>
    <pivotField showAll="0"/>
    <pivotField dataField="1" numFmtId="4" showAll="0"/>
  </pivotFields>
  <rowFields count="2">
    <field x="0"/>
    <field x="4"/>
  </rowFields>
  <rowItems count="29">
    <i>
      <x/>
    </i>
    <i r="1">
      <x v="1"/>
    </i>
    <i>
      <x v="1"/>
    </i>
    <i r="1">
      <x/>
    </i>
    <i>
      <x v="2"/>
    </i>
    <i r="1">
      <x v="2"/>
    </i>
    <i>
      <x v="3"/>
    </i>
    <i r="1">
      <x v="2"/>
    </i>
    <i>
      <x v="4"/>
    </i>
    <i r="1">
      <x v="2"/>
    </i>
    <i>
      <x v="5"/>
    </i>
    <i r="1">
      <x v="2"/>
    </i>
    <i>
      <x v="6"/>
    </i>
    <i r="1">
      <x v="1"/>
    </i>
    <i>
      <x v="7"/>
    </i>
    <i r="1">
      <x v="2"/>
    </i>
    <i>
      <x v="8"/>
    </i>
    <i r="1">
      <x v="1"/>
    </i>
    <i>
      <x v="9"/>
    </i>
    <i r="1">
      <x v="2"/>
    </i>
    <i>
      <x v="10"/>
    </i>
    <i r="1">
      <x v="2"/>
    </i>
    <i>
      <x v="11"/>
    </i>
    <i r="1">
      <x v="1"/>
    </i>
    <i>
      <x v="12"/>
    </i>
    <i r="1">
      <x v="2"/>
    </i>
    <i>
      <x v="13"/>
    </i>
    <i r="1">
      <x v="1"/>
    </i>
    <i t="grand">
      <x/>
    </i>
  </rowItems>
  <colFields count="2">
    <field x="1"/>
    <field x="2"/>
  </colFields>
  <colItems count="11">
    <i>
      <x/>
      <x v="1"/>
    </i>
    <i r="1">
      <x v="2"/>
    </i>
    <i r="1">
      <x v="3"/>
    </i>
    <i t="default">
      <x/>
    </i>
    <i>
      <x v="1"/>
      <x/>
    </i>
    <i r="1">
      <x v="2"/>
    </i>
    <i t="default">
      <x v="1"/>
    </i>
    <i>
      <x v="2"/>
      <x/>
    </i>
    <i r="1">
      <x v="3"/>
    </i>
    <i t="default">
      <x v="2"/>
    </i>
    <i t="grand">
      <x/>
    </i>
  </colItems>
  <dataFields count="1">
    <dataField name="Sum of Sales am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735B2E-A654-44CE-8DE5-88EB5610EE9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K34" firstHeaderRow="1" firstDataRow="3" firstDataCol="1"/>
  <pivotFields count="8">
    <pivotField axis="axisRow" showAll="0">
      <items count="15">
        <item x="1"/>
        <item x="3"/>
        <item x="4"/>
        <item x="6"/>
        <item x="8"/>
        <item x="10"/>
        <item x="12"/>
        <item x="13"/>
        <item x="5"/>
        <item x="7"/>
        <item x="0"/>
        <item x="9"/>
        <item x="2"/>
        <item x="11"/>
        <item t="default"/>
      </items>
    </pivotField>
    <pivotField axis="axisCol" showAll="0">
      <items count="4">
        <item x="1"/>
        <item x="0"/>
        <item x="2"/>
        <item t="default"/>
      </items>
    </pivotField>
    <pivotField axis="axisRow" showAll="0">
      <items count="5">
        <item x="3"/>
        <item x="1"/>
        <item x="0"/>
        <item x="2"/>
        <item t="default"/>
      </items>
    </pivotField>
    <pivotField showAll="0"/>
    <pivotField axis="axisCol" showAll="0">
      <items count="4">
        <item x="2"/>
        <item x="1"/>
        <item x="0"/>
        <item t="default"/>
      </items>
    </pivotField>
    <pivotField showAll="0"/>
    <pivotField dataField="1" showAll="0"/>
    <pivotField numFmtId="4" showAll="0"/>
  </pivotFields>
  <rowFields count="2">
    <field x="0"/>
    <field x="2"/>
  </rowFields>
  <rowItems count="29">
    <i>
      <x/>
    </i>
    <i r="1">
      <x v="1"/>
    </i>
    <i>
      <x v="1"/>
    </i>
    <i r="1">
      <x v="3"/>
    </i>
    <i>
      <x v="2"/>
    </i>
    <i r="1">
      <x v="3"/>
    </i>
    <i>
      <x v="3"/>
    </i>
    <i r="1">
      <x v="2"/>
    </i>
    <i>
      <x v="4"/>
    </i>
    <i r="1">
      <x/>
    </i>
    <i>
      <x v="5"/>
    </i>
    <i r="1">
      <x v="1"/>
    </i>
    <i>
      <x v="6"/>
    </i>
    <i r="1">
      <x/>
    </i>
    <i>
      <x v="7"/>
    </i>
    <i r="1">
      <x v="2"/>
    </i>
    <i>
      <x v="8"/>
    </i>
    <i r="1">
      <x v="2"/>
    </i>
    <i>
      <x v="9"/>
    </i>
    <i r="1">
      <x v="1"/>
    </i>
    <i>
      <x v="10"/>
    </i>
    <i r="1">
      <x v="2"/>
    </i>
    <i>
      <x v="11"/>
    </i>
    <i r="1">
      <x v="2"/>
    </i>
    <i>
      <x v="12"/>
    </i>
    <i r="1">
      <x v="1"/>
    </i>
    <i>
      <x v="13"/>
    </i>
    <i r="1">
      <x v="2"/>
    </i>
    <i t="grand">
      <x/>
    </i>
  </rowItems>
  <colFields count="2">
    <field x="1"/>
    <field x="4"/>
  </colFields>
  <colItems count="10">
    <i>
      <x/>
      <x/>
    </i>
    <i r="1">
      <x v="1"/>
    </i>
    <i r="1">
      <x v="2"/>
    </i>
    <i t="default">
      <x/>
    </i>
    <i>
      <x v="1"/>
      <x v="1"/>
    </i>
    <i r="1">
      <x v="2"/>
    </i>
    <i t="default">
      <x v="1"/>
    </i>
    <i>
      <x v="2"/>
      <x v="2"/>
    </i>
    <i t="default">
      <x v="2"/>
    </i>
    <i t="grand">
      <x/>
    </i>
  </colItems>
  <dataFields count="1">
    <dataField name="Sum of Unit pric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7305BA-8AD3-4C07-9BC7-D9CEAEF86C8F}"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
  <location ref="N2:O5" firstHeaderRow="1" firstDataRow="1" firstDataCol="1"/>
  <pivotFields count="4">
    <pivotField axis="axisRow" compact="0" outline="0" showAll="0" defaultSubtotal="0">
      <items count="3">
        <item x="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numFmtId="4" outline="0" showAll="0" defaultSubtotal="0">
      <extLst>
        <ext xmlns:x14="http://schemas.microsoft.com/office/spreadsheetml/2009/9/main" uri="{2946ED86-A175-432a-8AC1-64E0C546D7DE}">
          <x14:pivotField fillDownLabels="1"/>
        </ext>
      </extLst>
    </pivotField>
  </pivotFields>
  <rowFields count="1">
    <field x="0"/>
  </rowFields>
  <rowItems count="3">
    <i>
      <x/>
    </i>
    <i>
      <x v="1"/>
    </i>
    <i>
      <x v="2"/>
    </i>
  </rowItems>
  <colItems count="1">
    <i/>
  </colItems>
  <dataFields count="1">
    <dataField name="Sum of Sales amt" fld="3" baseField="0" baseItem="0"/>
  </dataFields>
  <formats count="5">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outline="0" fieldPosition="0">
        <references count="1">
          <reference field="0" count="0"/>
        </references>
      </pivotArea>
    </format>
    <format dxfId="1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Dark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7F54CB-D5C6-4F4E-A0F3-60CEF535050B}" name="PivotTable1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7" firstHeaderRow="1" firstDataRow="1" firstDataCol="1"/>
  <pivotFields count="3">
    <pivotField showAll="0"/>
    <pivotField axis="axisRow" showAll="0">
      <items count="16">
        <item x="0"/>
        <item x="1"/>
        <item x="2"/>
        <item x="3"/>
        <item x="4"/>
        <item x="5"/>
        <item x="6"/>
        <item x="7"/>
        <item x="8"/>
        <item x="9"/>
        <item x="10"/>
        <item x="11"/>
        <item x="12"/>
        <item x="13"/>
        <item x="14"/>
        <item t="default"/>
      </items>
    </pivotField>
    <pivotField dataField="1" showAll="0"/>
  </pivotFields>
  <rowFields count="1">
    <field x="1"/>
  </rowFields>
  <rowItems count="16">
    <i>
      <x/>
    </i>
    <i>
      <x v="1"/>
    </i>
    <i>
      <x v="2"/>
    </i>
    <i>
      <x v="3"/>
    </i>
    <i>
      <x v="4"/>
    </i>
    <i>
      <x v="5"/>
    </i>
    <i>
      <x v="6"/>
    </i>
    <i>
      <x v="7"/>
    </i>
    <i>
      <x v="8"/>
    </i>
    <i>
      <x v="9"/>
    </i>
    <i>
      <x v="10"/>
    </i>
    <i>
      <x v="11"/>
    </i>
    <i>
      <x v="12"/>
    </i>
    <i>
      <x v="13"/>
    </i>
    <i>
      <x v="14"/>
    </i>
    <i t="grand">
      <x/>
    </i>
  </rowItems>
  <colItems count="1">
    <i/>
  </colItems>
  <dataFields count="1">
    <dataField name="Sum of Cost Inflation Index" fld="2" baseField="0" baseItem="0"/>
  </dataFields>
  <formats count="6">
    <format dxfId="22">
      <pivotArea type="all" dataOnly="0" outline="0" fieldPosition="0"/>
    </format>
    <format dxfId="21">
      <pivotArea outline="0" collapsedLevelsAreSubtotals="1" fieldPosition="0"/>
    </format>
    <format dxfId="20">
      <pivotArea field="1" type="button" dataOnly="0" labelOnly="1" outline="0" axis="axisRow" fieldPosition="0"/>
    </format>
    <format dxfId="19">
      <pivotArea dataOnly="0" labelOnly="1" fieldPosition="0">
        <references count="1">
          <reference field="1" count="0"/>
        </references>
      </pivotArea>
    </format>
    <format dxfId="18">
      <pivotArea dataOnly="0" labelOnly="1" grandRow="1" outline="0" fieldPosition="0"/>
    </format>
    <format dxfId="17">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Dark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2B4BFC5-9EA4-4ECB-B395-8A6332E43C97}" name="PivotTable2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K14" firstHeaderRow="1" firstDataRow="3" firstDataCol="1"/>
  <pivotFields count="4">
    <pivotField axis="axisRow" showAll="0">
      <items count="9">
        <item h="1" x="0"/>
        <item h="1" x="1"/>
        <item h="1" x="2"/>
        <item h="1" x="3"/>
        <item x="4"/>
        <item h="1" x="5"/>
        <item h="1" x="6"/>
        <item h="1" x="7"/>
        <item t="default"/>
      </items>
    </pivotField>
    <pivotField axis="axisRow" dataField="1" showAll="0">
      <items count="78">
        <item x="54"/>
        <item x="12"/>
        <item x="65"/>
        <item x="37"/>
        <item x="66"/>
        <item x="0"/>
        <item x="1"/>
        <item x="2"/>
        <item x="13"/>
        <item x="14"/>
        <item x="24"/>
        <item x="3"/>
        <item x="67"/>
        <item x="47"/>
        <item x="38"/>
        <item x="39"/>
        <item x="15"/>
        <item x="48"/>
        <item x="40"/>
        <item x="16"/>
        <item x="68"/>
        <item x="4"/>
        <item x="41"/>
        <item x="17"/>
        <item x="25"/>
        <item x="49"/>
        <item x="69"/>
        <item x="70"/>
        <item x="5"/>
        <item x="71"/>
        <item x="72"/>
        <item x="6"/>
        <item x="7"/>
        <item x="60"/>
        <item x="18"/>
        <item x="19"/>
        <item x="61"/>
        <item x="42"/>
        <item x="26"/>
        <item x="55"/>
        <item x="43"/>
        <item x="73"/>
        <item x="20"/>
        <item x="27"/>
        <item x="21"/>
        <item x="8"/>
        <item x="56"/>
        <item x="28"/>
        <item x="57"/>
        <item x="44"/>
        <item x="45"/>
        <item x="46"/>
        <item x="50"/>
        <item x="9"/>
        <item x="74"/>
        <item x="75"/>
        <item x="62"/>
        <item x="10"/>
        <item x="29"/>
        <item x="30"/>
        <item x="51"/>
        <item x="31"/>
        <item x="32"/>
        <item x="22"/>
        <item x="76"/>
        <item x="11"/>
        <item x="33"/>
        <item x="34"/>
        <item x="58"/>
        <item x="63"/>
        <item x="59"/>
        <item x="52"/>
        <item x="64"/>
        <item x="35"/>
        <item x="23"/>
        <item x="53"/>
        <item x="36"/>
        <item t="default"/>
      </items>
    </pivotField>
    <pivotField dataField="1" numFmtId="164" showAll="0"/>
    <pivotField axis="axisCol" showAll="0">
      <items count="5">
        <item x="0"/>
        <item x="1"/>
        <item x="2"/>
        <item x="3"/>
        <item t="default"/>
      </items>
    </pivotField>
  </pivotFields>
  <rowFields count="2">
    <field x="0"/>
    <field x="1"/>
  </rowFields>
  <rowItems count="9">
    <i>
      <x v="4"/>
    </i>
    <i r="1">
      <x v="13"/>
    </i>
    <i r="1">
      <x v="17"/>
    </i>
    <i r="1">
      <x v="25"/>
    </i>
    <i r="1">
      <x v="52"/>
    </i>
    <i r="1">
      <x v="60"/>
    </i>
    <i r="1">
      <x v="71"/>
    </i>
    <i r="1">
      <x v="75"/>
    </i>
    <i t="grand">
      <x/>
    </i>
  </rowItems>
  <colFields count="2">
    <field x="-2"/>
    <field x="3"/>
  </colFields>
  <colItems count="10">
    <i>
      <x/>
      <x/>
    </i>
    <i r="1">
      <x v="1"/>
    </i>
    <i r="1">
      <x v="2"/>
    </i>
    <i r="1">
      <x v="3"/>
    </i>
    <i i="1">
      <x v="1"/>
      <x/>
    </i>
    <i r="1" i="1">
      <x v="1"/>
    </i>
    <i r="1" i="1">
      <x v="2"/>
    </i>
    <i r="1" i="1">
      <x v="3"/>
    </i>
    <i t="grand">
      <x/>
    </i>
    <i t="grand" i="1">
      <x/>
    </i>
  </colItems>
  <dataFields count="2">
    <dataField name="Count of Product" fld="1" subtotal="count" baseField="0" baseItem="0"/>
    <dataField name="Sum of Sales" fld="2" baseField="0" baseItem="0"/>
  </dataFields>
  <formats count="1">
    <format dxfId="0">
      <pivotArea type="all" dataOnly="0" outline="0" fieldPosition="0"/>
    </format>
  </formats>
  <chartFormats count="8">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1"/>
          </reference>
          <reference field="3" count="1" selected="0">
            <x v="0"/>
          </reference>
        </references>
      </pivotArea>
    </chartFormat>
    <chartFormat chart="0" format="5" series="1">
      <pivotArea type="data" outline="0" fieldPosition="0">
        <references count="2">
          <reference field="4294967294" count="1" selected="0">
            <x v="1"/>
          </reference>
          <reference field="3" count="1" selected="0">
            <x v="1"/>
          </reference>
        </references>
      </pivotArea>
    </chartFormat>
    <chartFormat chart="0" format="6" series="1">
      <pivotArea type="data" outline="0" fieldPosition="0">
        <references count="2">
          <reference field="4294967294" count="1" selected="0">
            <x v="1"/>
          </reference>
          <reference field="3" count="1" selected="0">
            <x v="2"/>
          </reference>
        </references>
      </pivotArea>
    </chartFormat>
    <chartFormat chart="0" format="7" series="1">
      <pivotArea type="data" outline="0" fieldPosition="0">
        <references count="2">
          <reference field="4294967294" count="1" selected="0">
            <x v="1"/>
          </reference>
          <reference field="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D71CE87-6341-4AC4-A160-78BEC4C9C541}" sourceName="Category">
  <pivotTables>
    <pivotTable tabId="23" name="PivotTable22"/>
  </pivotTables>
  <data>
    <tabular pivotCacheId="1041711179">
      <items count="8">
        <i x="0"/>
        <i x="1"/>
        <i x="2"/>
        <i x="3"/>
        <i x="4" s="1"/>
        <i x="5"/>
        <i x="6"/>
        <i x="7"/>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A35C0ACD-1BF2-42D6-AE10-6F52EE256340}" sourceName="Quarter">
  <pivotTables>
    <pivotTable tabId="23" name="PivotTable22"/>
  </pivotTables>
  <data>
    <tabular pivotCacheId="1041711179">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E5D60B4-38B0-4A26-9294-CC44045F3384}" cache="Slicer_Category" caption="Category" style="SlicerStyleLight2" rowHeight="241300"/>
  <slicer name="Quarter" xr10:uid="{50A2FC3A-818E-4A85-9D74-794326C360F2}" cache="Slicer_Quarter" caption="Quarter"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74E36BB-A1BC-4B47-8B90-D8105AB2F36C}" name="Table2" displayName="Table2" ref="A1:D288" totalsRowCount="1" headerRowDxfId="11" headerRowBorderDxfId="10" tableBorderDxfId="9" headerRowCellStyle="Normal 2">
  <tableColumns count="4">
    <tableColumn id="1" xr3:uid="{A7029726-DAB5-4EA0-BF81-FE7E0FBFC7FB}" name="Category" totalsRowLabel="Total" dataDxfId="8" totalsRowDxfId="7" dataCellStyle="Normal 2" totalsRowCellStyle="Normal 2"/>
    <tableColumn id="2" xr3:uid="{E500AC13-D28D-42DD-AD7D-88A385DA5A67}" name="Product" dataDxfId="6" totalsRowDxfId="5" dataCellStyle="Normal 2" totalsRowCellStyle="Normal 2"/>
    <tableColumn id="3" xr3:uid="{39BCD9D8-D600-455F-955D-638B831198E6}" name="Sales" totalsRowFunction="sum" dataDxfId="4" totalsRowDxfId="3" dataCellStyle="Normal 2"/>
    <tableColumn id="4" xr3:uid="{8F0E1EA0-479B-4DB3-ACFE-50975A84AAFD}" name="Quarter" dataDxfId="2" totalsRowDxfId="1"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FB0F1-2575-4F68-886A-2BD1926A658D}">
  <dimension ref="A1:K44"/>
  <sheetViews>
    <sheetView zoomScaleNormal="100" workbookViewId="0"/>
  </sheetViews>
  <sheetFormatPr defaultRowHeight="14.5" x14ac:dyDescent="0.35"/>
  <cols>
    <col min="1" max="1" width="13.54296875" customWidth="1"/>
    <col min="2" max="2" width="8.7265625" customWidth="1"/>
    <col min="3" max="3" width="12" customWidth="1"/>
    <col min="4" max="4" width="12.08984375" customWidth="1"/>
    <col min="5" max="5" width="13.81640625" customWidth="1"/>
    <col min="7" max="7" width="19.26953125" customWidth="1"/>
    <col min="8" max="8" width="19.1796875" customWidth="1"/>
    <col min="10" max="10" width="10.6328125" customWidth="1"/>
  </cols>
  <sheetData>
    <row r="1" spans="1:11" ht="19" thickBot="1" x14ac:dyDescent="0.4">
      <c r="A1" s="65" t="s">
        <v>0</v>
      </c>
      <c r="B1" s="65" t="s">
        <v>1</v>
      </c>
      <c r="C1" s="65" t="s">
        <v>2</v>
      </c>
      <c r="D1" s="65" t="s">
        <v>3</v>
      </c>
      <c r="E1" s="65" t="s">
        <v>4</v>
      </c>
      <c r="F1" s="65" t="s">
        <v>5</v>
      </c>
      <c r="G1" s="65" t="s">
        <v>62</v>
      </c>
      <c r="H1" s="65" t="s">
        <v>60</v>
      </c>
    </row>
    <row r="2" spans="1:11" ht="16" thickBot="1" x14ac:dyDescent="0.4">
      <c r="A2" s="66">
        <v>43252</v>
      </c>
      <c r="B2" s="67" t="s">
        <v>6</v>
      </c>
      <c r="C2" s="68" t="s">
        <v>7</v>
      </c>
      <c r="D2" s="69" t="s">
        <v>8</v>
      </c>
      <c r="E2" s="67" t="s">
        <v>9</v>
      </c>
      <c r="F2" s="67">
        <v>95</v>
      </c>
      <c r="G2" s="70">
        <v>1198</v>
      </c>
      <c r="H2" s="71">
        <v>113810</v>
      </c>
      <c r="J2" s="124" t="s">
        <v>55</v>
      </c>
      <c r="K2" s="125"/>
    </row>
    <row r="3" spans="1:11" ht="15" thickBot="1" x14ac:dyDescent="0.4">
      <c r="A3" s="72" t="s">
        <v>10</v>
      </c>
      <c r="B3" s="73" t="s">
        <v>11</v>
      </c>
      <c r="C3" s="74" t="s">
        <v>12</v>
      </c>
      <c r="D3" s="75" t="s">
        <v>13</v>
      </c>
      <c r="E3" s="73" t="s">
        <v>14</v>
      </c>
      <c r="F3" s="73">
        <v>50</v>
      </c>
      <c r="G3" s="73">
        <v>500</v>
      </c>
      <c r="H3" s="76">
        <v>25000</v>
      </c>
      <c r="J3" s="62" t="s">
        <v>56</v>
      </c>
      <c r="K3">
        <f>AVERAGE(F2:F44)</f>
        <v>49.325581395348834</v>
      </c>
    </row>
    <row r="4" spans="1:11" ht="15" thickBot="1" x14ac:dyDescent="0.4">
      <c r="A4" s="77">
        <v>43345</v>
      </c>
      <c r="B4" s="73" t="s">
        <v>11</v>
      </c>
      <c r="C4" s="74" t="s">
        <v>12</v>
      </c>
      <c r="D4" s="75" t="s">
        <v>15</v>
      </c>
      <c r="E4" s="73" t="s">
        <v>9</v>
      </c>
      <c r="F4" s="73">
        <v>36</v>
      </c>
      <c r="G4" s="78">
        <v>1198</v>
      </c>
      <c r="H4" s="76">
        <v>43128</v>
      </c>
    </row>
    <row r="5" spans="1:11" ht="16" thickBot="1" x14ac:dyDescent="0.4">
      <c r="A5" s="72" t="s">
        <v>16</v>
      </c>
      <c r="B5" s="73" t="s">
        <v>11</v>
      </c>
      <c r="C5" s="74" t="s">
        <v>17</v>
      </c>
      <c r="D5" s="75" t="s">
        <v>18</v>
      </c>
      <c r="E5" s="73" t="s">
        <v>19</v>
      </c>
      <c r="F5" s="73">
        <v>27</v>
      </c>
      <c r="G5" s="73">
        <v>225</v>
      </c>
      <c r="H5" s="76">
        <v>6075</v>
      </c>
      <c r="J5" s="126" t="s">
        <v>57</v>
      </c>
      <c r="K5" s="127"/>
    </row>
    <row r="6" spans="1:11" ht="15" thickBot="1" x14ac:dyDescent="0.4">
      <c r="A6" s="72" t="s">
        <v>20</v>
      </c>
      <c r="B6" s="73" t="s">
        <v>21</v>
      </c>
      <c r="C6" s="74" t="s">
        <v>17</v>
      </c>
      <c r="D6" s="75" t="s">
        <v>22</v>
      </c>
      <c r="E6" s="73" t="s">
        <v>9</v>
      </c>
      <c r="F6" s="73">
        <v>56</v>
      </c>
      <c r="G6" s="78">
        <v>1198</v>
      </c>
      <c r="H6" s="76">
        <v>67088</v>
      </c>
      <c r="J6" s="63" t="s">
        <v>58</v>
      </c>
      <c r="K6" s="1">
        <f>MEDIAN(G2:G44)</f>
        <v>500</v>
      </c>
    </row>
    <row r="7" spans="1:11" ht="15" thickBot="1" x14ac:dyDescent="0.4">
      <c r="A7" s="77">
        <v>43104</v>
      </c>
      <c r="B7" s="73" t="s">
        <v>6</v>
      </c>
      <c r="C7" s="74" t="s">
        <v>7</v>
      </c>
      <c r="D7" s="75" t="s">
        <v>8</v>
      </c>
      <c r="E7" s="73" t="s">
        <v>14</v>
      </c>
      <c r="F7" s="73">
        <v>60</v>
      </c>
      <c r="G7" s="73">
        <v>500</v>
      </c>
      <c r="H7" s="76">
        <v>30000</v>
      </c>
    </row>
    <row r="8" spans="1:11" ht="15" thickBot="1" x14ac:dyDescent="0.4">
      <c r="A8" s="72" t="s">
        <v>23</v>
      </c>
      <c r="B8" s="73" t="s">
        <v>11</v>
      </c>
      <c r="C8" s="74" t="s">
        <v>7</v>
      </c>
      <c r="D8" s="75" t="s">
        <v>24</v>
      </c>
      <c r="E8" s="73" t="s">
        <v>9</v>
      </c>
      <c r="F8" s="73">
        <v>75</v>
      </c>
      <c r="G8" s="78">
        <v>1198</v>
      </c>
      <c r="H8" s="76">
        <v>89850</v>
      </c>
      <c r="J8" s="128" t="s">
        <v>59</v>
      </c>
      <c r="K8" s="129"/>
    </row>
    <row r="9" spans="1:11" ht="15" thickBot="1" x14ac:dyDescent="0.4">
      <c r="A9" s="77">
        <v>43225</v>
      </c>
      <c r="B9" s="73" t="s">
        <v>11</v>
      </c>
      <c r="C9" s="74" t="s">
        <v>12</v>
      </c>
      <c r="D9" s="75" t="s">
        <v>15</v>
      </c>
      <c r="E9" s="73" t="s">
        <v>9</v>
      </c>
      <c r="F9" s="73">
        <v>90</v>
      </c>
      <c r="G9" s="78">
        <v>1198</v>
      </c>
      <c r="H9" s="76">
        <v>107820</v>
      </c>
      <c r="J9" s="64" t="s">
        <v>61</v>
      </c>
      <c r="K9">
        <f>MODE(H2:H44)</f>
        <v>30000</v>
      </c>
    </row>
    <row r="10" spans="1:11" ht="15" thickBot="1" x14ac:dyDescent="0.4">
      <c r="A10" s="72" t="s">
        <v>25</v>
      </c>
      <c r="B10" s="73" t="s">
        <v>21</v>
      </c>
      <c r="C10" s="79" t="s">
        <v>26</v>
      </c>
      <c r="D10" s="75" t="s">
        <v>27</v>
      </c>
      <c r="E10" s="73" t="s">
        <v>9</v>
      </c>
      <c r="F10" s="73">
        <v>32</v>
      </c>
      <c r="G10" s="78">
        <v>1198</v>
      </c>
      <c r="H10" s="76">
        <v>38336</v>
      </c>
    </row>
    <row r="11" spans="1:11" ht="15" thickBot="1" x14ac:dyDescent="0.4">
      <c r="A11" s="77">
        <v>43318</v>
      </c>
      <c r="B11" s="73" t="s">
        <v>6</v>
      </c>
      <c r="C11" s="74" t="s">
        <v>7</v>
      </c>
      <c r="D11" s="75" t="s">
        <v>8</v>
      </c>
      <c r="E11" s="73" t="s">
        <v>14</v>
      </c>
      <c r="F11" s="73">
        <v>60</v>
      </c>
      <c r="G11" s="73">
        <v>500</v>
      </c>
      <c r="H11" s="76">
        <v>30000</v>
      </c>
    </row>
    <row r="12" spans="1:11" ht="15" thickBot="1" x14ac:dyDescent="0.4">
      <c r="A12" s="72" t="s">
        <v>28</v>
      </c>
      <c r="B12" s="73" t="s">
        <v>11</v>
      </c>
      <c r="C12" s="74" t="s">
        <v>12</v>
      </c>
      <c r="D12" s="75" t="s">
        <v>29</v>
      </c>
      <c r="E12" s="73" t="s">
        <v>9</v>
      </c>
      <c r="F12" s="73">
        <v>90</v>
      </c>
      <c r="G12" s="78">
        <v>1198</v>
      </c>
      <c r="H12" s="76">
        <v>107820</v>
      </c>
    </row>
    <row r="13" spans="1:11" ht="15" thickBot="1" x14ac:dyDescent="0.4">
      <c r="A13" s="77">
        <v>43441</v>
      </c>
      <c r="B13" s="73" t="s">
        <v>6</v>
      </c>
      <c r="C13" s="74" t="s">
        <v>7</v>
      </c>
      <c r="D13" s="75" t="s">
        <v>30</v>
      </c>
      <c r="E13" s="73" t="s">
        <v>14</v>
      </c>
      <c r="F13" s="73">
        <v>29</v>
      </c>
      <c r="G13" s="73">
        <v>500</v>
      </c>
      <c r="H13" s="76">
        <v>14500</v>
      </c>
    </row>
    <row r="14" spans="1:11" ht="15" thickBot="1" x14ac:dyDescent="0.4">
      <c r="A14" s="72" t="s">
        <v>31</v>
      </c>
      <c r="B14" s="73" t="s">
        <v>6</v>
      </c>
      <c r="C14" s="79" t="s">
        <v>26</v>
      </c>
      <c r="D14" s="75" t="s">
        <v>32</v>
      </c>
      <c r="E14" s="73" t="s">
        <v>14</v>
      </c>
      <c r="F14" s="73">
        <v>81</v>
      </c>
      <c r="G14" s="73">
        <v>500</v>
      </c>
      <c r="H14" s="76">
        <v>40500</v>
      </c>
    </row>
    <row r="15" spans="1:11" ht="15" thickBot="1" x14ac:dyDescent="0.4">
      <c r="A15" s="72" t="s">
        <v>33</v>
      </c>
      <c r="B15" s="73" t="s">
        <v>6</v>
      </c>
      <c r="C15" s="74" t="s">
        <v>7</v>
      </c>
      <c r="D15" s="75" t="s">
        <v>8</v>
      </c>
      <c r="E15" s="73" t="s">
        <v>9</v>
      </c>
      <c r="F15" s="73">
        <v>35</v>
      </c>
      <c r="G15" s="78">
        <v>1198</v>
      </c>
      <c r="H15" s="76">
        <v>41930</v>
      </c>
    </row>
    <row r="16" spans="1:11" ht="15" thickBot="1" x14ac:dyDescent="0.4">
      <c r="A16" s="77">
        <v>43109</v>
      </c>
      <c r="B16" s="73" t="s">
        <v>11</v>
      </c>
      <c r="C16" s="75" t="s">
        <v>26</v>
      </c>
      <c r="D16" s="75" t="s">
        <v>34</v>
      </c>
      <c r="E16" s="73" t="s">
        <v>35</v>
      </c>
      <c r="F16" s="73">
        <v>2</v>
      </c>
      <c r="G16" s="73">
        <v>125</v>
      </c>
      <c r="H16" s="97">
        <v>250</v>
      </c>
    </row>
    <row r="17" spans="1:8" ht="15" thickBot="1" x14ac:dyDescent="0.4">
      <c r="A17" s="72" t="s">
        <v>36</v>
      </c>
      <c r="B17" s="98" t="s">
        <v>6</v>
      </c>
      <c r="C17" s="99" t="s">
        <v>7</v>
      </c>
      <c r="D17" s="75" t="s">
        <v>8</v>
      </c>
      <c r="E17" s="73" t="s">
        <v>37</v>
      </c>
      <c r="F17" s="73">
        <v>16</v>
      </c>
      <c r="G17" s="73">
        <v>58.5</v>
      </c>
      <c r="H17" s="97">
        <v>936</v>
      </c>
    </row>
    <row r="18" spans="1:8" ht="15" thickBot="1" x14ac:dyDescent="0.4">
      <c r="A18" s="77">
        <v>43230</v>
      </c>
      <c r="B18" s="98" t="s">
        <v>11</v>
      </c>
      <c r="C18" s="99" t="s">
        <v>12</v>
      </c>
      <c r="D18" s="75" t="s">
        <v>29</v>
      </c>
      <c r="E18" s="73" t="s">
        <v>14</v>
      </c>
      <c r="F18" s="73">
        <v>28</v>
      </c>
      <c r="G18" s="73">
        <v>500</v>
      </c>
      <c r="H18" s="76">
        <v>14000</v>
      </c>
    </row>
    <row r="19" spans="1:8" ht="15" thickBot="1" x14ac:dyDescent="0.4">
      <c r="A19" s="72" t="s">
        <v>38</v>
      </c>
      <c r="B19" s="98" t="s">
        <v>6</v>
      </c>
      <c r="C19" s="99" t="s">
        <v>7</v>
      </c>
      <c r="D19" s="75" t="s">
        <v>8</v>
      </c>
      <c r="E19" s="73" t="s">
        <v>19</v>
      </c>
      <c r="F19" s="73">
        <v>64</v>
      </c>
      <c r="G19" s="73">
        <v>225</v>
      </c>
      <c r="H19" s="76">
        <v>14400</v>
      </c>
    </row>
    <row r="20" spans="1:8" ht="15" thickBot="1" x14ac:dyDescent="0.4">
      <c r="A20" s="77">
        <v>43323</v>
      </c>
      <c r="B20" s="98" t="s">
        <v>6</v>
      </c>
      <c r="C20" s="75" t="s">
        <v>26</v>
      </c>
      <c r="D20" s="75" t="s">
        <v>32</v>
      </c>
      <c r="E20" s="73" t="s">
        <v>19</v>
      </c>
      <c r="F20" s="73">
        <v>15</v>
      </c>
      <c r="G20" s="73">
        <v>225</v>
      </c>
      <c r="H20" s="76">
        <v>3375</v>
      </c>
    </row>
    <row r="21" spans="1:8" ht="15" thickBot="1" x14ac:dyDescent="0.4">
      <c r="A21" s="72" t="s">
        <v>39</v>
      </c>
      <c r="B21" s="98" t="s">
        <v>11</v>
      </c>
      <c r="C21" s="99" t="s">
        <v>12</v>
      </c>
      <c r="D21" s="75" t="s">
        <v>13</v>
      </c>
      <c r="E21" s="73" t="s">
        <v>37</v>
      </c>
      <c r="F21" s="73">
        <v>96</v>
      </c>
      <c r="G21" s="73">
        <v>58.5</v>
      </c>
      <c r="H21" s="76">
        <v>5616</v>
      </c>
    </row>
    <row r="22" spans="1:8" ht="15" thickBot="1" x14ac:dyDescent="0.4">
      <c r="A22" s="77">
        <v>43446</v>
      </c>
      <c r="B22" s="98" t="s">
        <v>11</v>
      </c>
      <c r="C22" s="75" t="s">
        <v>26</v>
      </c>
      <c r="D22" s="75" t="s">
        <v>34</v>
      </c>
      <c r="E22" s="73" t="s">
        <v>9</v>
      </c>
      <c r="F22" s="73">
        <v>67</v>
      </c>
      <c r="G22" s="78">
        <v>1198</v>
      </c>
      <c r="H22" s="76">
        <v>80266</v>
      </c>
    </row>
    <row r="23" spans="1:8" ht="15" thickBot="1" x14ac:dyDescent="0.4">
      <c r="A23" s="72" t="s">
        <v>40</v>
      </c>
      <c r="B23" s="73" t="s">
        <v>6</v>
      </c>
      <c r="C23" s="79" t="s">
        <v>26</v>
      </c>
      <c r="D23" s="75" t="s">
        <v>32</v>
      </c>
      <c r="E23" s="73" t="s">
        <v>37</v>
      </c>
      <c r="F23" s="73">
        <v>74</v>
      </c>
      <c r="G23" s="73">
        <v>58.5</v>
      </c>
      <c r="H23" s="76">
        <v>4329</v>
      </c>
    </row>
    <row r="24" spans="1:8" ht="15" thickBot="1" x14ac:dyDescent="0.4">
      <c r="A24" s="72" t="s">
        <v>41</v>
      </c>
      <c r="B24" s="73" t="s">
        <v>11</v>
      </c>
      <c r="C24" s="74" t="s">
        <v>17</v>
      </c>
      <c r="D24" s="75" t="s">
        <v>18</v>
      </c>
      <c r="E24" s="73" t="s">
        <v>14</v>
      </c>
      <c r="F24" s="73">
        <v>46</v>
      </c>
      <c r="G24" s="73">
        <v>500</v>
      </c>
      <c r="H24" s="76">
        <v>23000</v>
      </c>
    </row>
    <row r="25" spans="1:8" ht="15" thickBot="1" x14ac:dyDescent="0.4">
      <c r="A25" s="77">
        <v>43467</v>
      </c>
      <c r="B25" s="73" t="s">
        <v>11</v>
      </c>
      <c r="C25" s="79" t="s">
        <v>26</v>
      </c>
      <c r="D25" s="75" t="s">
        <v>34</v>
      </c>
      <c r="E25" s="73" t="s">
        <v>14</v>
      </c>
      <c r="F25" s="73">
        <v>87</v>
      </c>
      <c r="G25" s="73">
        <v>500</v>
      </c>
      <c r="H25" s="76">
        <v>43500</v>
      </c>
    </row>
    <row r="26" spans="1:8" ht="15" thickBot="1" x14ac:dyDescent="0.4">
      <c r="A26" s="72" t="s">
        <v>42</v>
      </c>
      <c r="B26" s="73" t="s">
        <v>6</v>
      </c>
      <c r="C26" s="74" t="s">
        <v>7</v>
      </c>
      <c r="D26" s="75" t="s">
        <v>8</v>
      </c>
      <c r="E26" s="73" t="s">
        <v>14</v>
      </c>
      <c r="F26" s="73">
        <v>4</v>
      </c>
      <c r="G26" s="73">
        <v>500</v>
      </c>
      <c r="H26" s="76">
        <v>2000</v>
      </c>
    </row>
    <row r="27" spans="1:8" ht="15" thickBot="1" x14ac:dyDescent="0.4">
      <c r="A27" s="77">
        <v>43649</v>
      </c>
      <c r="B27" s="73" t="s">
        <v>21</v>
      </c>
      <c r="C27" s="99" t="s">
        <v>17</v>
      </c>
      <c r="D27" s="75" t="s">
        <v>22</v>
      </c>
      <c r="E27" s="73" t="s">
        <v>14</v>
      </c>
      <c r="F27" s="73">
        <v>7</v>
      </c>
      <c r="G27" s="73">
        <v>500</v>
      </c>
      <c r="H27" s="76">
        <v>3500</v>
      </c>
    </row>
    <row r="28" spans="1:8" ht="15" thickBot="1" x14ac:dyDescent="0.4">
      <c r="A28" s="72" t="s">
        <v>43</v>
      </c>
      <c r="B28" s="98" t="s">
        <v>11</v>
      </c>
      <c r="C28" s="99" t="s">
        <v>12</v>
      </c>
      <c r="D28" s="75" t="s">
        <v>15</v>
      </c>
      <c r="E28" s="73" t="s">
        <v>37</v>
      </c>
      <c r="F28" s="73">
        <v>50</v>
      </c>
      <c r="G28" s="73">
        <v>58.5</v>
      </c>
      <c r="H28" s="76">
        <v>2925</v>
      </c>
    </row>
    <row r="29" spans="1:8" ht="15" thickBot="1" x14ac:dyDescent="0.4">
      <c r="A29" s="77">
        <v>43742</v>
      </c>
      <c r="B29" s="98" t="s">
        <v>11</v>
      </c>
      <c r="C29" s="99" t="s">
        <v>7</v>
      </c>
      <c r="D29" s="75" t="s">
        <v>24</v>
      </c>
      <c r="E29" s="73" t="s">
        <v>9</v>
      </c>
      <c r="F29" s="73">
        <v>66</v>
      </c>
      <c r="G29" s="78">
        <v>1198</v>
      </c>
      <c r="H29" s="76">
        <v>79068</v>
      </c>
    </row>
    <row r="30" spans="1:8" ht="15" thickBot="1" x14ac:dyDescent="0.4">
      <c r="A30" s="72" t="s">
        <v>44</v>
      </c>
      <c r="B30" s="73" t="s">
        <v>6</v>
      </c>
      <c r="C30" s="74" t="s">
        <v>7</v>
      </c>
      <c r="D30" s="75" t="s">
        <v>30</v>
      </c>
      <c r="E30" s="73" t="s">
        <v>19</v>
      </c>
      <c r="F30" s="73">
        <v>96</v>
      </c>
      <c r="G30" s="73">
        <v>225</v>
      </c>
      <c r="H30" s="76">
        <v>21600</v>
      </c>
    </row>
    <row r="31" spans="1:8" ht="15" thickBot="1" x14ac:dyDescent="0.4">
      <c r="A31" s="72" t="s">
        <v>45</v>
      </c>
      <c r="B31" s="73" t="s">
        <v>11</v>
      </c>
      <c r="C31" s="74" t="s">
        <v>17</v>
      </c>
      <c r="D31" s="75" t="s">
        <v>18</v>
      </c>
      <c r="E31" s="73" t="s">
        <v>9</v>
      </c>
      <c r="F31" s="73">
        <v>53</v>
      </c>
      <c r="G31" s="78">
        <v>1198</v>
      </c>
      <c r="H31" s="76">
        <v>63494</v>
      </c>
    </row>
    <row r="32" spans="1:8" ht="15" thickBot="1" x14ac:dyDescent="0.4">
      <c r="A32" s="72" t="s">
        <v>46</v>
      </c>
      <c r="B32" s="73" t="s">
        <v>11</v>
      </c>
      <c r="C32" s="74" t="s">
        <v>17</v>
      </c>
      <c r="D32" s="75" t="s">
        <v>18</v>
      </c>
      <c r="E32" s="73" t="s">
        <v>14</v>
      </c>
      <c r="F32" s="73">
        <v>80</v>
      </c>
      <c r="G32" s="73">
        <v>500</v>
      </c>
      <c r="H32" s="76">
        <v>40000</v>
      </c>
    </row>
    <row r="33" spans="1:8" ht="15" thickBot="1" x14ac:dyDescent="0.4">
      <c r="A33" s="72" t="s">
        <v>47</v>
      </c>
      <c r="B33" s="73" t="s">
        <v>11</v>
      </c>
      <c r="C33" s="74" t="s">
        <v>12</v>
      </c>
      <c r="D33" s="75" t="s">
        <v>13</v>
      </c>
      <c r="E33" s="73" t="s">
        <v>35</v>
      </c>
      <c r="F33" s="73">
        <v>5</v>
      </c>
      <c r="G33" s="73">
        <v>125</v>
      </c>
      <c r="H33" s="97">
        <v>625</v>
      </c>
    </row>
    <row r="34" spans="1:8" ht="15" thickBot="1" x14ac:dyDescent="0.4">
      <c r="A34" s="77">
        <v>43562</v>
      </c>
      <c r="B34" s="73" t="s">
        <v>6</v>
      </c>
      <c r="C34" s="74" t="s">
        <v>7</v>
      </c>
      <c r="D34" s="75" t="s">
        <v>8</v>
      </c>
      <c r="E34" s="73" t="s">
        <v>37</v>
      </c>
      <c r="F34" s="73">
        <v>62</v>
      </c>
      <c r="G34" s="73">
        <v>58.5</v>
      </c>
      <c r="H34" s="76">
        <v>3627</v>
      </c>
    </row>
    <row r="35" spans="1:8" ht="15" thickBot="1" x14ac:dyDescent="0.4">
      <c r="A35" s="72" t="s">
        <v>48</v>
      </c>
      <c r="B35" s="73" t="s">
        <v>11</v>
      </c>
      <c r="C35" s="74" t="s">
        <v>12</v>
      </c>
      <c r="D35" s="75" t="s">
        <v>29</v>
      </c>
      <c r="E35" s="73" t="s">
        <v>37</v>
      </c>
      <c r="F35" s="73">
        <v>55</v>
      </c>
      <c r="G35" s="73">
        <v>58.5</v>
      </c>
      <c r="H35" s="76">
        <v>3217.5</v>
      </c>
    </row>
    <row r="36" spans="1:8" ht="15" thickBot="1" x14ac:dyDescent="0.4">
      <c r="A36" s="77">
        <v>43654</v>
      </c>
      <c r="B36" s="73" t="s">
        <v>11</v>
      </c>
      <c r="C36" s="74" t="s">
        <v>12</v>
      </c>
      <c r="D36" s="75" t="s">
        <v>13</v>
      </c>
      <c r="E36" s="73" t="s">
        <v>37</v>
      </c>
      <c r="F36" s="73">
        <v>42</v>
      </c>
      <c r="G36" s="73">
        <v>58.5</v>
      </c>
      <c r="H36" s="76">
        <v>2457</v>
      </c>
    </row>
    <row r="37" spans="1:8" ht="15" thickBot="1" x14ac:dyDescent="0.4">
      <c r="A37" s="72" t="s">
        <v>49</v>
      </c>
      <c r="B37" s="73" t="s">
        <v>21</v>
      </c>
      <c r="C37" s="74" t="s">
        <v>17</v>
      </c>
      <c r="D37" s="75" t="s">
        <v>22</v>
      </c>
      <c r="E37" s="73" t="s">
        <v>35</v>
      </c>
      <c r="F37" s="73">
        <v>3</v>
      </c>
      <c r="G37" s="73">
        <v>125</v>
      </c>
      <c r="H37" s="97">
        <v>375</v>
      </c>
    </row>
    <row r="38" spans="1:8" ht="15" thickBot="1" x14ac:dyDescent="0.4">
      <c r="A38" s="77">
        <v>43747</v>
      </c>
      <c r="B38" s="73" t="s">
        <v>11</v>
      </c>
      <c r="C38" s="74" t="s">
        <v>17</v>
      </c>
      <c r="D38" s="75" t="s">
        <v>18</v>
      </c>
      <c r="E38" s="73" t="s">
        <v>9</v>
      </c>
      <c r="F38" s="73">
        <v>7</v>
      </c>
      <c r="G38" s="78">
        <v>1198</v>
      </c>
      <c r="H38" s="76">
        <v>8386</v>
      </c>
    </row>
    <row r="39" spans="1:8" ht="15" thickBot="1" x14ac:dyDescent="0.4">
      <c r="A39" s="72" t="s">
        <v>50</v>
      </c>
      <c r="B39" s="73" t="s">
        <v>21</v>
      </c>
      <c r="C39" s="74" t="s">
        <v>17</v>
      </c>
      <c r="D39" s="75" t="s">
        <v>22</v>
      </c>
      <c r="E39" s="73" t="s">
        <v>19</v>
      </c>
      <c r="F39" s="73">
        <v>76</v>
      </c>
      <c r="G39" s="73">
        <v>225</v>
      </c>
      <c r="H39" s="76">
        <v>17100</v>
      </c>
    </row>
    <row r="40" spans="1:8" ht="15" thickBot="1" x14ac:dyDescent="0.4">
      <c r="A40" s="72" t="s">
        <v>51</v>
      </c>
      <c r="B40" s="73" t="s">
        <v>21</v>
      </c>
      <c r="C40" s="79" t="s">
        <v>26</v>
      </c>
      <c r="D40" s="75" t="s">
        <v>27</v>
      </c>
      <c r="E40" s="73" t="s">
        <v>14</v>
      </c>
      <c r="F40" s="73">
        <v>57</v>
      </c>
      <c r="G40" s="73">
        <v>500</v>
      </c>
      <c r="H40" s="76">
        <v>28500</v>
      </c>
    </row>
    <row r="41" spans="1:8" ht="15" thickBot="1" x14ac:dyDescent="0.4">
      <c r="A41" s="72" t="s">
        <v>52</v>
      </c>
      <c r="B41" s="73" t="s">
        <v>11</v>
      </c>
      <c r="C41" s="74" t="s">
        <v>7</v>
      </c>
      <c r="D41" s="75" t="s">
        <v>24</v>
      </c>
      <c r="E41" s="73" t="s">
        <v>9</v>
      </c>
      <c r="F41" s="73">
        <v>14</v>
      </c>
      <c r="G41" s="78">
        <v>1198</v>
      </c>
      <c r="H41" s="76">
        <v>16772</v>
      </c>
    </row>
    <row r="42" spans="1:8" ht="15" thickBot="1" x14ac:dyDescent="0.4">
      <c r="A42" s="72" t="s">
        <v>53</v>
      </c>
      <c r="B42" s="73" t="s">
        <v>11</v>
      </c>
      <c r="C42" s="74" t="s">
        <v>12</v>
      </c>
      <c r="D42" s="75" t="s">
        <v>15</v>
      </c>
      <c r="E42" s="73" t="s">
        <v>14</v>
      </c>
      <c r="F42" s="73">
        <v>11</v>
      </c>
      <c r="G42" s="73">
        <v>500</v>
      </c>
      <c r="H42" s="76">
        <v>5500</v>
      </c>
    </row>
    <row r="43" spans="1:8" ht="15" thickBot="1" x14ac:dyDescent="0.4">
      <c r="A43" s="77">
        <v>43567</v>
      </c>
      <c r="B43" s="73" t="s">
        <v>11</v>
      </c>
      <c r="C43" s="74" t="s">
        <v>12</v>
      </c>
      <c r="D43" s="75" t="s">
        <v>15</v>
      </c>
      <c r="E43" s="73" t="s">
        <v>14</v>
      </c>
      <c r="F43" s="73">
        <v>94</v>
      </c>
      <c r="G43" s="73">
        <v>500</v>
      </c>
      <c r="H43" s="76">
        <v>47000</v>
      </c>
    </row>
    <row r="44" spans="1:8" ht="15" thickBot="1" x14ac:dyDescent="0.4">
      <c r="A44" s="80" t="s">
        <v>54</v>
      </c>
      <c r="B44" s="81" t="s">
        <v>11</v>
      </c>
      <c r="C44" s="82" t="s">
        <v>7</v>
      </c>
      <c r="D44" s="83" t="s">
        <v>24</v>
      </c>
      <c r="E44" s="81" t="s">
        <v>14</v>
      </c>
      <c r="F44" s="81">
        <v>28</v>
      </c>
      <c r="G44" s="81">
        <v>500</v>
      </c>
      <c r="H44" s="85">
        <v>14000</v>
      </c>
    </row>
  </sheetData>
  <mergeCells count="3">
    <mergeCell ref="J2:K2"/>
    <mergeCell ref="J5:K5"/>
    <mergeCell ref="J8:K8"/>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94029-F093-412D-B844-35664C0A8253}">
  <dimension ref="A1:L34"/>
  <sheetViews>
    <sheetView workbookViewId="0">
      <selection sqref="A1:C1"/>
    </sheetView>
  </sheetViews>
  <sheetFormatPr defaultRowHeight="14.5" x14ac:dyDescent="0.35"/>
  <cols>
    <col min="1" max="1" width="16.6328125" bestFit="1" customWidth="1"/>
    <col min="2" max="2" width="15.26953125" bestFit="1" customWidth="1"/>
    <col min="3" max="3" width="7.08984375" bestFit="1" customWidth="1"/>
    <col min="4" max="4" width="7.7265625" bestFit="1" customWidth="1"/>
    <col min="5" max="5" width="11.6328125" bestFit="1" customWidth="1"/>
    <col min="6" max="6" width="7.453125" bestFit="1" customWidth="1"/>
    <col min="7" max="7" width="7.08984375" bestFit="1" customWidth="1"/>
    <col min="8" max="8" width="9.08984375" bestFit="1" customWidth="1"/>
    <col min="9" max="9" width="7.453125" bestFit="1" customWidth="1"/>
    <col min="10" max="10" width="7.7265625" bestFit="1" customWidth="1"/>
    <col min="11" max="11" width="9.90625" bestFit="1" customWidth="1"/>
    <col min="12" max="12" width="10.7265625" bestFit="1" customWidth="1"/>
    <col min="13" max="13" width="15.26953125" bestFit="1" customWidth="1"/>
    <col min="14" max="14" width="19.26953125" bestFit="1" customWidth="1"/>
    <col min="15" max="15" width="19.36328125" bestFit="1" customWidth="1"/>
    <col min="16" max="16" width="15.1796875" bestFit="1" customWidth="1"/>
    <col min="17" max="17" width="15.26953125" bestFit="1" customWidth="1"/>
    <col min="18" max="18" width="15.1796875" bestFit="1" customWidth="1"/>
    <col min="19" max="19" width="15.26953125" bestFit="1" customWidth="1"/>
    <col min="20" max="20" width="20.08984375" bestFit="1" customWidth="1"/>
    <col min="21" max="21" width="20.1796875" bestFit="1" customWidth="1"/>
    <col min="22" max="22" width="20" bestFit="1" customWidth="1"/>
    <col min="23" max="23" width="20.08984375" bestFit="1" customWidth="1"/>
  </cols>
  <sheetData>
    <row r="1" spans="1:12" ht="16" thickBot="1" x14ac:dyDescent="0.4">
      <c r="A1" s="144" t="s">
        <v>205</v>
      </c>
      <c r="B1" s="145"/>
      <c r="C1" s="146"/>
    </row>
    <row r="3" spans="1:12" x14ac:dyDescent="0.35">
      <c r="A3" s="86" t="s">
        <v>203</v>
      </c>
      <c r="B3" s="86" t="s">
        <v>199</v>
      </c>
    </row>
    <row r="4" spans="1:12" x14ac:dyDescent="0.35">
      <c r="B4" t="s">
        <v>11</v>
      </c>
      <c r="E4" t="s">
        <v>200</v>
      </c>
      <c r="F4" t="s">
        <v>6</v>
      </c>
      <c r="H4" t="s">
        <v>201</v>
      </c>
      <c r="I4" t="s">
        <v>21</v>
      </c>
      <c r="K4" t="s">
        <v>202</v>
      </c>
      <c r="L4" t="s">
        <v>198</v>
      </c>
    </row>
    <row r="5" spans="1:12" x14ac:dyDescent="0.35">
      <c r="A5" s="86" t="s">
        <v>197</v>
      </c>
      <c r="B5" t="s">
        <v>12</v>
      </c>
      <c r="C5" t="s">
        <v>7</v>
      </c>
      <c r="D5" t="s">
        <v>17</v>
      </c>
      <c r="F5" t="s">
        <v>26</v>
      </c>
      <c r="G5" t="s">
        <v>7</v>
      </c>
      <c r="I5" t="s">
        <v>26</v>
      </c>
      <c r="J5" t="s">
        <v>17</v>
      </c>
    </row>
    <row r="6" spans="1:12" x14ac:dyDescent="0.35">
      <c r="A6" s="87" t="s">
        <v>10</v>
      </c>
      <c r="B6">
        <v>25000</v>
      </c>
      <c r="E6">
        <v>25000</v>
      </c>
      <c r="L6">
        <v>25000</v>
      </c>
    </row>
    <row r="7" spans="1:12" x14ac:dyDescent="0.35">
      <c r="A7" s="89" t="s">
        <v>14</v>
      </c>
      <c r="B7">
        <v>25000</v>
      </c>
      <c r="E7">
        <v>25000</v>
      </c>
      <c r="L7">
        <v>25000</v>
      </c>
    </row>
    <row r="8" spans="1:12" x14ac:dyDescent="0.35">
      <c r="A8" s="87" t="s">
        <v>16</v>
      </c>
      <c r="D8">
        <v>6075</v>
      </c>
      <c r="E8">
        <v>6075</v>
      </c>
      <c r="L8">
        <v>6075</v>
      </c>
    </row>
    <row r="9" spans="1:12" x14ac:dyDescent="0.35">
      <c r="A9" s="89" t="s">
        <v>19</v>
      </c>
      <c r="D9">
        <v>6075</v>
      </c>
      <c r="E9">
        <v>6075</v>
      </c>
      <c r="L9">
        <v>6075</v>
      </c>
    </row>
    <row r="10" spans="1:12" x14ac:dyDescent="0.35">
      <c r="A10" s="87" t="s">
        <v>20</v>
      </c>
      <c r="J10">
        <v>67088</v>
      </c>
      <c r="K10">
        <v>67088</v>
      </c>
      <c r="L10">
        <v>67088</v>
      </c>
    </row>
    <row r="11" spans="1:12" x14ac:dyDescent="0.35">
      <c r="A11" s="89" t="s">
        <v>9</v>
      </c>
      <c r="J11">
        <v>67088</v>
      </c>
      <c r="K11">
        <v>67088</v>
      </c>
      <c r="L11">
        <v>67088</v>
      </c>
    </row>
    <row r="12" spans="1:12" x14ac:dyDescent="0.35">
      <c r="A12" s="87" t="s">
        <v>23</v>
      </c>
      <c r="C12">
        <v>89850</v>
      </c>
      <c r="E12">
        <v>89850</v>
      </c>
      <c r="L12">
        <v>89850</v>
      </c>
    </row>
    <row r="13" spans="1:12" x14ac:dyDescent="0.35">
      <c r="A13" s="89" t="s">
        <v>9</v>
      </c>
      <c r="C13">
        <v>89850</v>
      </c>
      <c r="E13">
        <v>89850</v>
      </c>
      <c r="L13">
        <v>89850</v>
      </c>
    </row>
    <row r="14" spans="1:12" x14ac:dyDescent="0.35">
      <c r="A14" s="87" t="s">
        <v>25</v>
      </c>
      <c r="I14">
        <v>38336</v>
      </c>
      <c r="K14">
        <v>38336</v>
      </c>
      <c r="L14">
        <v>38336</v>
      </c>
    </row>
    <row r="15" spans="1:12" x14ac:dyDescent="0.35">
      <c r="A15" s="89" t="s">
        <v>9</v>
      </c>
      <c r="I15">
        <v>38336</v>
      </c>
      <c r="K15">
        <v>38336</v>
      </c>
      <c r="L15">
        <v>38336</v>
      </c>
    </row>
    <row r="16" spans="1:12" x14ac:dyDescent="0.35">
      <c r="A16" s="87" t="s">
        <v>28</v>
      </c>
      <c r="B16">
        <v>107820</v>
      </c>
      <c r="E16">
        <v>107820</v>
      </c>
      <c r="L16">
        <v>107820</v>
      </c>
    </row>
    <row r="17" spans="1:12" x14ac:dyDescent="0.35">
      <c r="A17" s="89" t="s">
        <v>9</v>
      </c>
      <c r="B17">
        <v>107820</v>
      </c>
      <c r="E17">
        <v>107820</v>
      </c>
      <c r="L17">
        <v>107820</v>
      </c>
    </row>
    <row r="18" spans="1:12" x14ac:dyDescent="0.35">
      <c r="A18" s="87" t="s">
        <v>31</v>
      </c>
      <c r="F18">
        <v>40500</v>
      </c>
      <c r="H18">
        <v>40500</v>
      </c>
      <c r="L18">
        <v>40500</v>
      </c>
    </row>
    <row r="19" spans="1:12" x14ac:dyDescent="0.35">
      <c r="A19" s="89" t="s">
        <v>14</v>
      </c>
      <c r="F19">
        <v>40500</v>
      </c>
      <c r="H19">
        <v>40500</v>
      </c>
      <c r="L19">
        <v>40500</v>
      </c>
    </row>
    <row r="20" spans="1:12" x14ac:dyDescent="0.35">
      <c r="A20" s="87" t="s">
        <v>33</v>
      </c>
      <c r="G20">
        <v>41930</v>
      </c>
      <c r="H20">
        <v>41930</v>
      </c>
      <c r="L20">
        <v>41930</v>
      </c>
    </row>
    <row r="21" spans="1:12" x14ac:dyDescent="0.35">
      <c r="A21" s="89" t="s">
        <v>9</v>
      </c>
      <c r="G21">
        <v>41930</v>
      </c>
      <c r="H21">
        <v>41930</v>
      </c>
      <c r="L21">
        <v>41930</v>
      </c>
    </row>
    <row r="22" spans="1:12" x14ac:dyDescent="0.35">
      <c r="A22" s="88">
        <v>43104</v>
      </c>
      <c r="G22">
        <v>30000</v>
      </c>
      <c r="H22">
        <v>30000</v>
      </c>
      <c r="L22">
        <v>30000</v>
      </c>
    </row>
    <row r="23" spans="1:12" x14ac:dyDescent="0.35">
      <c r="A23" s="89" t="s">
        <v>14</v>
      </c>
      <c r="G23">
        <v>30000</v>
      </c>
      <c r="H23">
        <v>30000</v>
      </c>
      <c r="L23">
        <v>30000</v>
      </c>
    </row>
    <row r="24" spans="1:12" x14ac:dyDescent="0.35">
      <c r="A24" s="88">
        <v>43225</v>
      </c>
      <c r="B24">
        <v>107820</v>
      </c>
      <c r="E24">
        <v>107820</v>
      </c>
      <c r="L24">
        <v>107820</v>
      </c>
    </row>
    <row r="25" spans="1:12" x14ac:dyDescent="0.35">
      <c r="A25" s="89" t="s">
        <v>9</v>
      </c>
      <c r="B25">
        <v>107820</v>
      </c>
      <c r="E25">
        <v>107820</v>
      </c>
      <c r="L25">
        <v>107820</v>
      </c>
    </row>
    <row r="26" spans="1:12" x14ac:dyDescent="0.35">
      <c r="A26" s="88">
        <v>43252</v>
      </c>
      <c r="G26">
        <v>113810</v>
      </c>
      <c r="H26">
        <v>113810</v>
      </c>
      <c r="L26">
        <v>113810</v>
      </c>
    </row>
    <row r="27" spans="1:12" x14ac:dyDescent="0.35">
      <c r="A27" s="89" t="s">
        <v>9</v>
      </c>
      <c r="G27">
        <v>113810</v>
      </c>
      <c r="H27">
        <v>113810</v>
      </c>
      <c r="L27">
        <v>113810</v>
      </c>
    </row>
    <row r="28" spans="1:12" x14ac:dyDescent="0.35">
      <c r="A28" s="88">
        <v>43318</v>
      </c>
      <c r="G28">
        <v>30000</v>
      </c>
      <c r="H28">
        <v>30000</v>
      </c>
      <c r="L28">
        <v>30000</v>
      </c>
    </row>
    <row r="29" spans="1:12" x14ac:dyDescent="0.35">
      <c r="A29" s="89" t="s">
        <v>14</v>
      </c>
      <c r="G29">
        <v>30000</v>
      </c>
      <c r="H29">
        <v>30000</v>
      </c>
      <c r="L29">
        <v>30000</v>
      </c>
    </row>
    <row r="30" spans="1:12" x14ac:dyDescent="0.35">
      <c r="A30" s="88">
        <v>43345</v>
      </c>
      <c r="B30">
        <v>43128</v>
      </c>
      <c r="E30">
        <v>43128</v>
      </c>
      <c r="L30">
        <v>43128</v>
      </c>
    </row>
    <row r="31" spans="1:12" x14ac:dyDescent="0.35">
      <c r="A31" s="89" t="s">
        <v>9</v>
      </c>
      <c r="B31">
        <v>43128</v>
      </c>
      <c r="E31">
        <v>43128</v>
      </c>
      <c r="L31">
        <v>43128</v>
      </c>
    </row>
    <row r="32" spans="1:12" x14ac:dyDescent="0.35">
      <c r="A32" s="88">
        <v>43441</v>
      </c>
      <c r="G32">
        <v>14500</v>
      </c>
      <c r="H32">
        <v>14500</v>
      </c>
      <c r="L32">
        <v>14500</v>
      </c>
    </row>
    <row r="33" spans="1:12" x14ac:dyDescent="0.35">
      <c r="A33" s="89" t="s">
        <v>14</v>
      </c>
      <c r="G33">
        <v>14500</v>
      </c>
      <c r="H33">
        <v>14500</v>
      </c>
      <c r="L33">
        <v>14500</v>
      </c>
    </row>
    <row r="34" spans="1:12" x14ac:dyDescent="0.35">
      <c r="A34" s="87" t="s">
        <v>198</v>
      </c>
      <c r="B34">
        <v>283768</v>
      </c>
      <c r="C34">
        <v>89850</v>
      </c>
      <c r="D34">
        <v>6075</v>
      </c>
      <c r="E34">
        <v>379693</v>
      </c>
      <c r="F34">
        <v>40500</v>
      </c>
      <c r="G34">
        <v>230240</v>
      </c>
      <c r="H34">
        <v>270740</v>
      </c>
      <c r="I34">
        <v>38336</v>
      </c>
      <c r="J34">
        <v>67088</v>
      </c>
      <c r="K34">
        <v>105424</v>
      </c>
      <c r="L34">
        <v>755857</v>
      </c>
    </row>
  </sheetData>
  <mergeCells count="1">
    <mergeCell ref="A1:C1"/>
  </mergeCell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1D4FE1-E692-44F2-8AD9-06A02DD33F22}">
  <dimension ref="A1:K34"/>
  <sheetViews>
    <sheetView workbookViewId="0">
      <selection activeCell="C22" sqref="C22"/>
    </sheetView>
  </sheetViews>
  <sheetFormatPr defaultRowHeight="14.5" x14ac:dyDescent="0.35"/>
  <cols>
    <col min="1" max="2" width="15.26953125" bestFit="1" customWidth="1"/>
    <col min="3" max="3" width="12.90625" bestFit="1" customWidth="1"/>
    <col min="4" max="4" width="9.08984375" bestFit="1" customWidth="1"/>
    <col min="5" max="5" width="11.6328125" bestFit="1" customWidth="1"/>
    <col min="6" max="6" width="12.90625" bestFit="1" customWidth="1"/>
    <col min="7" max="9" width="9.08984375" bestFit="1" customWidth="1"/>
    <col min="10" max="10" width="9.90625" bestFit="1" customWidth="1"/>
    <col min="11" max="11" width="10.7265625" bestFit="1" customWidth="1"/>
  </cols>
  <sheetData>
    <row r="1" spans="1:11" ht="16" thickBot="1" x14ac:dyDescent="0.4">
      <c r="A1" s="147" t="s">
        <v>206</v>
      </c>
      <c r="B1" s="148"/>
      <c r="C1" s="149"/>
    </row>
    <row r="3" spans="1:11" x14ac:dyDescent="0.35">
      <c r="A3" s="86" t="s">
        <v>204</v>
      </c>
      <c r="B3" s="86" t="s">
        <v>199</v>
      </c>
    </row>
    <row r="4" spans="1:11" x14ac:dyDescent="0.35">
      <c r="B4" t="s">
        <v>11</v>
      </c>
      <c r="E4" t="s">
        <v>200</v>
      </c>
      <c r="F4" t="s">
        <v>6</v>
      </c>
      <c r="H4" t="s">
        <v>201</v>
      </c>
      <c r="I4" t="s">
        <v>21</v>
      </c>
      <c r="J4" t="s">
        <v>202</v>
      </c>
      <c r="K4" t="s">
        <v>198</v>
      </c>
    </row>
    <row r="5" spans="1:11" x14ac:dyDescent="0.35">
      <c r="A5" s="86" t="s">
        <v>197</v>
      </c>
      <c r="B5" t="s">
        <v>19</v>
      </c>
      <c r="C5" t="s">
        <v>14</v>
      </c>
      <c r="D5" t="s">
        <v>9</v>
      </c>
      <c r="F5" t="s">
        <v>14</v>
      </c>
      <c r="G5" t="s">
        <v>9</v>
      </c>
      <c r="I5" t="s">
        <v>9</v>
      </c>
    </row>
    <row r="6" spans="1:11" x14ac:dyDescent="0.35">
      <c r="A6" s="87" t="s">
        <v>10</v>
      </c>
      <c r="C6">
        <v>500</v>
      </c>
      <c r="E6">
        <v>500</v>
      </c>
      <c r="K6">
        <v>500</v>
      </c>
    </row>
    <row r="7" spans="1:11" x14ac:dyDescent="0.35">
      <c r="A7" s="89" t="s">
        <v>12</v>
      </c>
      <c r="C7">
        <v>500</v>
      </c>
      <c r="E7">
        <v>500</v>
      </c>
      <c r="K7">
        <v>500</v>
      </c>
    </row>
    <row r="8" spans="1:11" x14ac:dyDescent="0.35">
      <c r="A8" s="87" t="s">
        <v>16</v>
      </c>
      <c r="B8">
        <v>225</v>
      </c>
      <c r="E8">
        <v>225</v>
      </c>
      <c r="K8">
        <v>225</v>
      </c>
    </row>
    <row r="9" spans="1:11" x14ac:dyDescent="0.35">
      <c r="A9" s="89" t="s">
        <v>17</v>
      </c>
      <c r="B9">
        <v>225</v>
      </c>
      <c r="E9">
        <v>225</v>
      </c>
      <c r="K9">
        <v>225</v>
      </c>
    </row>
    <row r="10" spans="1:11" x14ac:dyDescent="0.35">
      <c r="A10" s="87" t="s">
        <v>20</v>
      </c>
      <c r="I10">
        <v>1198</v>
      </c>
      <c r="J10">
        <v>1198</v>
      </c>
      <c r="K10">
        <v>1198</v>
      </c>
    </row>
    <row r="11" spans="1:11" x14ac:dyDescent="0.35">
      <c r="A11" s="89" t="s">
        <v>17</v>
      </c>
      <c r="I11">
        <v>1198</v>
      </c>
      <c r="J11">
        <v>1198</v>
      </c>
      <c r="K11">
        <v>1198</v>
      </c>
    </row>
    <row r="12" spans="1:11" x14ac:dyDescent="0.35">
      <c r="A12" s="87" t="s">
        <v>23</v>
      </c>
      <c r="D12">
        <v>1198</v>
      </c>
      <c r="E12">
        <v>1198</v>
      </c>
      <c r="K12">
        <v>1198</v>
      </c>
    </row>
    <row r="13" spans="1:11" x14ac:dyDescent="0.35">
      <c r="A13" s="89" t="s">
        <v>7</v>
      </c>
      <c r="D13">
        <v>1198</v>
      </c>
      <c r="E13">
        <v>1198</v>
      </c>
      <c r="K13">
        <v>1198</v>
      </c>
    </row>
    <row r="14" spans="1:11" x14ac:dyDescent="0.35">
      <c r="A14" s="87" t="s">
        <v>25</v>
      </c>
      <c r="I14">
        <v>1198</v>
      </c>
      <c r="J14">
        <v>1198</v>
      </c>
      <c r="K14">
        <v>1198</v>
      </c>
    </row>
    <row r="15" spans="1:11" x14ac:dyDescent="0.35">
      <c r="A15" s="89" t="s">
        <v>26</v>
      </c>
      <c r="I15">
        <v>1198</v>
      </c>
      <c r="J15">
        <v>1198</v>
      </c>
      <c r="K15">
        <v>1198</v>
      </c>
    </row>
    <row r="16" spans="1:11" x14ac:dyDescent="0.35">
      <c r="A16" s="87" t="s">
        <v>28</v>
      </c>
      <c r="D16">
        <v>1198</v>
      </c>
      <c r="E16">
        <v>1198</v>
      </c>
      <c r="K16">
        <v>1198</v>
      </c>
    </row>
    <row r="17" spans="1:11" x14ac:dyDescent="0.35">
      <c r="A17" s="89" t="s">
        <v>12</v>
      </c>
      <c r="D17">
        <v>1198</v>
      </c>
      <c r="E17">
        <v>1198</v>
      </c>
      <c r="K17">
        <v>1198</v>
      </c>
    </row>
    <row r="18" spans="1:11" x14ac:dyDescent="0.35">
      <c r="A18" s="87" t="s">
        <v>31</v>
      </c>
      <c r="F18">
        <v>500</v>
      </c>
      <c r="H18">
        <v>500</v>
      </c>
      <c r="K18">
        <v>500</v>
      </c>
    </row>
    <row r="19" spans="1:11" x14ac:dyDescent="0.35">
      <c r="A19" s="89" t="s">
        <v>26</v>
      </c>
      <c r="F19">
        <v>500</v>
      </c>
      <c r="H19">
        <v>500</v>
      </c>
      <c r="K19">
        <v>500</v>
      </c>
    </row>
    <row r="20" spans="1:11" x14ac:dyDescent="0.35">
      <c r="A20" s="87" t="s">
        <v>33</v>
      </c>
      <c r="G20">
        <v>1198</v>
      </c>
      <c r="H20">
        <v>1198</v>
      </c>
      <c r="K20">
        <v>1198</v>
      </c>
    </row>
    <row r="21" spans="1:11" x14ac:dyDescent="0.35">
      <c r="A21" s="89" t="s">
        <v>7</v>
      </c>
      <c r="G21">
        <v>1198</v>
      </c>
      <c r="H21">
        <v>1198</v>
      </c>
      <c r="K21">
        <v>1198</v>
      </c>
    </row>
    <row r="22" spans="1:11" x14ac:dyDescent="0.35">
      <c r="A22" s="88">
        <v>43104</v>
      </c>
      <c r="F22">
        <v>500</v>
      </c>
      <c r="H22">
        <v>500</v>
      </c>
      <c r="K22">
        <v>500</v>
      </c>
    </row>
    <row r="23" spans="1:11" x14ac:dyDescent="0.35">
      <c r="A23" s="89" t="s">
        <v>7</v>
      </c>
      <c r="F23">
        <v>500</v>
      </c>
      <c r="H23">
        <v>500</v>
      </c>
      <c r="K23">
        <v>500</v>
      </c>
    </row>
    <row r="24" spans="1:11" x14ac:dyDescent="0.35">
      <c r="A24" s="88">
        <v>43225</v>
      </c>
      <c r="D24">
        <v>1198</v>
      </c>
      <c r="E24">
        <v>1198</v>
      </c>
      <c r="K24">
        <v>1198</v>
      </c>
    </row>
    <row r="25" spans="1:11" x14ac:dyDescent="0.35">
      <c r="A25" s="89" t="s">
        <v>12</v>
      </c>
      <c r="D25">
        <v>1198</v>
      </c>
      <c r="E25">
        <v>1198</v>
      </c>
      <c r="K25">
        <v>1198</v>
      </c>
    </row>
    <row r="26" spans="1:11" x14ac:dyDescent="0.35">
      <c r="A26" s="88">
        <v>43252</v>
      </c>
      <c r="G26">
        <v>1198</v>
      </c>
      <c r="H26">
        <v>1198</v>
      </c>
      <c r="K26">
        <v>1198</v>
      </c>
    </row>
    <row r="27" spans="1:11" x14ac:dyDescent="0.35">
      <c r="A27" s="89" t="s">
        <v>7</v>
      </c>
      <c r="G27">
        <v>1198</v>
      </c>
      <c r="H27">
        <v>1198</v>
      </c>
      <c r="K27">
        <v>1198</v>
      </c>
    </row>
    <row r="28" spans="1:11" x14ac:dyDescent="0.35">
      <c r="A28" s="88">
        <v>43318</v>
      </c>
      <c r="F28">
        <v>500</v>
      </c>
      <c r="H28">
        <v>500</v>
      </c>
      <c r="K28">
        <v>500</v>
      </c>
    </row>
    <row r="29" spans="1:11" x14ac:dyDescent="0.35">
      <c r="A29" s="89" t="s">
        <v>7</v>
      </c>
      <c r="F29">
        <v>500</v>
      </c>
      <c r="H29">
        <v>500</v>
      </c>
      <c r="K29">
        <v>500</v>
      </c>
    </row>
    <row r="30" spans="1:11" x14ac:dyDescent="0.35">
      <c r="A30" s="88">
        <v>43345</v>
      </c>
      <c r="D30">
        <v>1198</v>
      </c>
      <c r="E30">
        <v>1198</v>
      </c>
      <c r="K30">
        <v>1198</v>
      </c>
    </row>
    <row r="31" spans="1:11" x14ac:dyDescent="0.35">
      <c r="A31" s="89" t="s">
        <v>12</v>
      </c>
      <c r="D31">
        <v>1198</v>
      </c>
      <c r="E31">
        <v>1198</v>
      </c>
      <c r="K31">
        <v>1198</v>
      </c>
    </row>
    <row r="32" spans="1:11" x14ac:dyDescent="0.35">
      <c r="A32" s="88">
        <v>43441</v>
      </c>
      <c r="F32">
        <v>500</v>
      </c>
      <c r="H32">
        <v>500</v>
      </c>
      <c r="K32">
        <v>500</v>
      </c>
    </row>
    <row r="33" spans="1:11" x14ac:dyDescent="0.35">
      <c r="A33" s="89" t="s">
        <v>7</v>
      </c>
      <c r="F33">
        <v>500</v>
      </c>
      <c r="H33">
        <v>500</v>
      </c>
      <c r="K33">
        <v>500</v>
      </c>
    </row>
    <row r="34" spans="1:11" x14ac:dyDescent="0.35">
      <c r="A34" s="87" t="s">
        <v>198</v>
      </c>
      <c r="B34">
        <v>225</v>
      </c>
      <c r="C34">
        <v>500</v>
      </c>
      <c r="D34">
        <v>4792</v>
      </c>
      <c r="E34">
        <v>5517</v>
      </c>
      <c r="F34">
        <v>2000</v>
      </c>
      <c r="G34">
        <v>2396</v>
      </c>
      <c r="H34">
        <v>4396</v>
      </c>
      <c r="I34">
        <v>2396</v>
      </c>
      <c r="J34">
        <v>2396</v>
      </c>
      <c r="K34">
        <v>12309</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ECC61-588B-4377-82F6-E73A83E48F00}">
  <dimension ref="A1:O17"/>
  <sheetViews>
    <sheetView workbookViewId="0">
      <selection activeCell="M8" sqref="M8"/>
    </sheetView>
  </sheetViews>
  <sheetFormatPr defaultRowHeight="14.5" x14ac:dyDescent="0.35"/>
  <cols>
    <col min="1" max="1" width="12.81640625" customWidth="1"/>
    <col min="2" max="2" width="23.36328125" customWidth="1"/>
    <col min="14" max="14" width="15.08984375" customWidth="1"/>
    <col min="15" max="15" width="16.1796875" customWidth="1"/>
  </cols>
  <sheetData>
    <row r="1" spans="1:15" x14ac:dyDescent="0.35">
      <c r="A1" t="s">
        <v>197</v>
      </c>
      <c r="B1" t="s">
        <v>222</v>
      </c>
    </row>
    <row r="2" spans="1:15" x14ac:dyDescent="0.35">
      <c r="A2" s="87" t="s">
        <v>207</v>
      </c>
      <c r="B2">
        <v>100</v>
      </c>
      <c r="N2" t="s">
        <v>4</v>
      </c>
      <c r="O2" t="s">
        <v>203</v>
      </c>
    </row>
    <row r="3" spans="1:15" x14ac:dyDescent="0.35">
      <c r="A3" s="87" t="s">
        <v>208</v>
      </c>
      <c r="B3">
        <v>105</v>
      </c>
      <c r="N3" t="s">
        <v>19</v>
      </c>
      <c r="O3">
        <v>6075</v>
      </c>
    </row>
    <row r="4" spans="1:15" x14ac:dyDescent="0.35">
      <c r="A4" s="87" t="s">
        <v>209</v>
      </c>
      <c r="B4">
        <v>109</v>
      </c>
      <c r="N4" t="s">
        <v>14</v>
      </c>
      <c r="O4">
        <v>140000</v>
      </c>
    </row>
    <row r="5" spans="1:15" x14ac:dyDescent="0.35">
      <c r="A5" s="87" t="s">
        <v>210</v>
      </c>
      <c r="B5">
        <v>113</v>
      </c>
      <c r="N5" t="s">
        <v>9</v>
      </c>
      <c r="O5">
        <v>609782</v>
      </c>
    </row>
    <row r="6" spans="1:15" x14ac:dyDescent="0.35">
      <c r="A6" s="87" t="s">
        <v>211</v>
      </c>
      <c r="B6">
        <v>117</v>
      </c>
    </row>
    <row r="7" spans="1:15" x14ac:dyDescent="0.35">
      <c r="A7" s="87" t="s">
        <v>212</v>
      </c>
      <c r="B7">
        <v>122</v>
      </c>
    </row>
    <row r="8" spans="1:15" x14ac:dyDescent="0.35">
      <c r="A8" s="87" t="s">
        <v>213</v>
      </c>
      <c r="B8">
        <v>129</v>
      </c>
    </row>
    <row r="9" spans="1:15" x14ac:dyDescent="0.35">
      <c r="A9" s="87" t="s">
        <v>214</v>
      </c>
      <c r="B9">
        <v>137</v>
      </c>
    </row>
    <row r="10" spans="1:15" x14ac:dyDescent="0.35">
      <c r="A10" s="87" t="s">
        <v>215</v>
      </c>
      <c r="B10">
        <v>148</v>
      </c>
    </row>
    <row r="11" spans="1:15" x14ac:dyDescent="0.35">
      <c r="A11" s="87" t="s">
        <v>216</v>
      </c>
      <c r="B11">
        <v>167</v>
      </c>
    </row>
    <row r="12" spans="1:15" x14ac:dyDescent="0.35">
      <c r="A12" s="87" t="s">
        <v>217</v>
      </c>
      <c r="B12">
        <v>184</v>
      </c>
    </row>
    <row r="13" spans="1:15" x14ac:dyDescent="0.35">
      <c r="A13" s="87" t="s">
        <v>218</v>
      </c>
      <c r="B13">
        <v>200</v>
      </c>
    </row>
    <row r="14" spans="1:15" x14ac:dyDescent="0.35">
      <c r="A14" s="87" t="s">
        <v>219</v>
      </c>
      <c r="B14">
        <v>220</v>
      </c>
    </row>
    <row r="15" spans="1:15" x14ac:dyDescent="0.35">
      <c r="A15" s="87" t="s">
        <v>220</v>
      </c>
      <c r="B15">
        <v>240</v>
      </c>
    </row>
    <row r="16" spans="1:15" x14ac:dyDescent="0.35">
      <c r="A16" s="87" t="s">
        <v>221</v>
      </c>
      <c r="B16">
        <v>254</v>
      </c>
    </row>
    <row r="17" spans="1:2" x14ac:dyDescent="0.35">
      <c r="A17" s="87" t="s">
        <v>198</v>
      </c>
      <c r="B17">
        <v>2345</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CB724-475D-4976-B7B5-3AE846B81366}">
  <dimension ref="A1:D288"/>
  <sheetViews>
    <sheetView workbookViewId="0">
      <selection activeCell="H10" sqref="H10"/>
    </sheetView>
  </sheetViews>
  <sheetFormatPr defaultRowHeight="14.5" x14ac:dyDescent="0.35"/>
  <cols>
    <col min="1" max="1" width="15.81640625" customWidth="1"/>
    <col min="2" max="2" width="35.7265625" customWidth="1"/>
    <col min="3" max="3" width="17.26953125" customWidth="1"/>
    <col min="4" max="4" width="14.453125" customWidth="1"/>
  </cols>
  <sheetData>
    <row r="1" spans="1:4" ht="16" thickBot="1" x14ac:dyDescent="0.4">
      <c r="A1" s="120" t="s">
        <v>223</v>
      </c>
      <c r="B1" s="121" t="s">
        <v>185</v>
      </c>
      <c r="C1" s="122" t="s">
        <v>224</v>
      </c>
      <c r="D1" s="123" t="s">
        <v>225</v>
      </c>
    </row>
    <row r="2" spans="1:4" x14ac:dyDescent="0.35">
      <c r="A2" s="108" t="s">
        <v>226</v>
      </c>
      <c r="B2" s="104" t="s">
        <v>227</v>
      </c>
      <c r="C2" s="105">
        <v>705.6</v>
      </c>
      <c r="D2" s="110" t="s">
        <v>228</v>
      </c>
    </row>
    <row r="3" spans="1:4" x14ac:dyDescent="0.35">
      <c r="A3" s="109" t="s">
        <v>226</v>
      </c>
      <c r="B3" s="106" t="s">
        <v>227</v>
      </c>
      <c r="C3" s="107">
        <v>878.4</v>
      </c>
      <c r="D3" s="111" t="s">
        <v>229</v>
      </c>
    </row>
    <row r="4" spans="1:4" x14ac:dyDescent="0.35">
      <c r="A4" s="109" t="s">
        <v>226</v>
      </c>
      <c r="B4" s="106" t="s">
        <v>227</v>
      </c>
      <c r="C4" s="107">
        <v>1174.5</v>
      </c>
      <c r="D4" s="111" t="s">
        <v>230</v>
      </c>
    </row>
    <row r="5" spans="1:4" x14ac:dyDescent="0.35">
      <c r="A5" s="109" t="s">
        <v>226</v>
      </c>
      <c r="B5" s="106" t="s">
        <v>227</v>
      </c>
      <c r="C5" s="107">
        <v>2128.5</v>
      </c>
      <c r="D5" s="111" t="s">
        <v>231</v>
      </c>
    </row>
    <row r="6" spans="1:4" x14ac:dyDescent="0.35">
      <c r="A6" s="109" t="s">
        <v>226</v>
      </c>
      <c r="B6" s="106" t="s">
        <v>232</v>
      </c>
      <c r="C6" s="107">
        <v>2720.8</v>
      </c>
      <c r="D6" s="111" t="s">
        <v>228</v>
      </c>
    </row>
    <row r="7" spans="1:4" x14ac:dyDescent="0.35">
      <c r="A7" s="109" t="s">
        <v>226</v>
      </c>
      <c r="B7" s="106" t="s">
        <v>232</v>
      </c>
      <c r="C7" s="107">
        <v>228</v>
      </c>
      <c r="D7" s="111" t="s">
        <v>229</v>
      </c>
    </row>
    <row r="8" spans="1:4" x14ac:dyDescent="0.35">
      <c r="A8" s="109" t="s">
        <v>226</v>
      </c>
      <c r="B8" s="106" t="s">
        <v>232</v>
      </c>
      <c r="C8" s="107">
        <v>2061.5</v>
      </c>
      <c r="D8" s="111" t="s">
        <v>230</v>
      </c>
    </row>
    <row r="9" spans="1:4" x14ac:dyDescent="0.35">
      <c r="A9" s="109" t="s">
        <v>226</v>
      </c>
      <c r="B9" s="106" t="s">
        <v>232</v>
      </c>
      <c r="C9" s="107">
        <v>2028.25</v>
      </c>
      <c r="D9" s="111" t="s">
        <v>231</v>
      </c>
    </row>
    <row r="10" spans="1:4" x14ac:dyDescent="0.35">
      <c r="A10" s="109" t="s">
        <v>226</v>
      </c>
      <c r="B10" s="106" t="s">
        <v>233</v>
      </c>
      <c r="C10" s="107">
        <v>590.4</v>
      </c>
      <c r="D10" s="111" t="s">
        <v>228</v>
      </c>
    </row>
    <row r="11" spans="1:4" x14ac:dyDescent="0.35">
      <c r="A11" s="109" t="s">
        <v>226</v>
      </c>
      <c r="B11" s="106" t="s">
        <v>233</v>
      </c>
      <c r="C11" s="107">
        <v>360</v>
      </c>
      <c r="D11" s="111" t="s">
        <v>229</v>
      </c>
    </row>
    <row r="12" spans="1:4" x14ac:dyDescent="0.35">
      <c r="A12" s="109" t="s">
        <v>226</v>
      </c>
      <c r="B12" s="106" t="s">
        <v>233</v>
      </c>
      <c r="C12" s="107">
        <v>1100.7</v>
      </c>
      <c r="D12" s="111" t="s">
        <v>230</v>
      </c>
    </row>
    <row r="13" spans="1:4" x14ac:dyDescent="0.35">
      <c r="A13" s="109" t="s">
        <v>226</v>
      </c>
      <c r="B13" s="106" t="s">
        <v>233</v>
      </c>
      <c r="C13" s="107">
        <v>2424.6</v>
      </c>
      <c r="D13" s="111" t="s">
        <v>231</v>
      </c>
    </row>
    <row r="14" spans="1:4" x14ac:dyDescent="0.35">
      <c r="A14" s="109" t="s">
        <v>226</v>
      </c>
      <c r="B14" s="106" t="s">
        <v>234</v>
      </c>
      <c r="C14" s="107">
        <v>25127.360000000001</v>
      </c>
      <c r="D14" s="111" t="s">
        <v>228</v>
      </c>
    </row>
    <row r="15" spans="1:4" x14ac:dyDescent="0.35">
      <c r="A15" s="109" t="s">
        <v>226</v>
      </c>
      <c r="B15" s="106" t="s">
        <v>234</v>
      </c>
      <c r="C15" s="107">
        <v>12806.1</v>
      </c>
      <c r="D15" s="111" t="s">
        <v>229</v>
      </c>
    </row>
    <row r="16" spans="1:4" x14ac:dyDescent="0.35">
      <c r="A16" s="109" t="s">
        <v>226</v>
      </c>
      <c r="B16" s="106" t="s">
        <v>234</v>
      </c>
      <c r="C16" s="107">
        <v>7312.12</v>
      </c>
      <c r="D16" s="111" t="s">
        <v>230</v>
      </c>
    </row>
    <row r="17" spans="1:4" x14ac:dyDescent="0.35">
      <c r="A17" s="109" t="s">
        <v>226</v>
      </c>
      <c r="B17" s="106" t="s">
        <v>234</v>
      </c>
      <c r="C17" s="107">
        <v>1317.5</v>
      </c>
      <c r="D17" s="111" t="s">
        <v>231</v>
      </c>
    </row>
    <row r="18" spans="1:4" x14ac:dyDescent="0.35">
      <c r="A18" s="109" t="s">
        <v>226</v>
      </c>
      <c r="B18" s="106" t="s">
        <v>235</v>
      </c>
      <c r="C18" s="107">
        <v>529.20000000000005</v>
      </c>
      <c r="D18" s="111" t="s">
        <v>228</v>
      </c>
    </row>
    <row r="19" spans="1:4" x14ac:dyDescent="0.35">
      <c r="A19" s="109" t="s">
        <v>226</v>
      </c>
      <c r="B19" s="106" t="s">
        <v>235</v>
      </c>
      <c r="C19" s="107">
        <v>467.55</v>
      </c>
      <c r="D19" s="111" t="s">
        <v>229</v>
      </c>
    </row>
    <row r="20" spans="1:4" x14ac:dyDescent="0.35">
      <c r="A20" s="109" t="s">
        <v>226</v>
      </c>
      <c r="B20" s="106" t="s">
        <v>235</v>
      </c>
      <c r="C20" s="107">
        <v>219.37</v>
      </c>
      <c r="D20" s="111" t="s">
        <v>230</v>
      </c>
    </row>
    <row r="21" spans="1:4" x14ac:dyDescent="0.35">
      <c r="A21" s="109" t="s">
        <v>226</v>
      </c>
      <c r="B21" s="106" t="s">
        <v>235</v>
      </c>
      <c r="C21" s="107">
        <v>337.5</v>
      </c>
      <c r="D21" s="111" t="s">
        <v>231</v>
      </c>
    </row>
    <row r="22" spans="1:4" x14ac:dyDescent="0.35">
      <c r="A22" s="109" t="s">
        <v>226</v>
      </c>
      <c r="B22" s="106" t="s">
        <v>236</v>
      </c>
      <c r="C22" s="107">
        <v>1398.4</v>
      </c>
      <c r="D22" s="111" t="s">
        <v>228</v>
      </c>
    </row>
    <row r="23" spans="1:4" x14ac:dyDescent="0.35">
      <c r="A23" s="109" t="s">
        <v>226</v>
      </c>
      <c r="B23" s="106" t="s">
        <v>236</v>
      </c>
      <c r="C23" s="107">
        <v>4496.5</v>
      </c>
      <c r="D23" s="111" t="s">
        <v>229</v>
      </c>
    </row>
    <row r="24" spans="1:4" x14ac:dyDescent="0.35">
      <c r="A24" s="109" t="s">
        <v>226</v>
      </c>
      <c r="B24" s="106" t="s">
        <v>236</v>
      </c>
      <c r="C24" s="107">
        <v>1196</v>
      </c>
      <c r="D24" s="111" t="s">
        <v>230</v>
      </c>
    </row>
    <row r="25" spans="1:4" x14ac:dyDescent="0.35">
      <c r="A25" s="109" t="s">
        <v>226</v>
      </c>
      <c r="B25" s="106" t="s">
        <v>236</v>
      </c>
      <c r="C25" s="107">
        <v>3979</v>
      </c>
      <c r="D25" s="111" t="s">
        <v>231</v>
      </c>
    </row>
    <row r="26" spans="1:4" x14ac:dyDescent="0.35">
      <c r="A26" s="109" t="s">
        <v>226</v>
      </c>
      <c r="B26" s="106" t="s">
        <v>237</v>
      </c>
      <c r="C26" s="107">
        <v>1141.92</v>
      </c>
      <c r="D26" s="111" t="s">
        <v>228</v>
      </c>
    </row>
    <row r="27" spans="1:4" x14ac:dyDescent="0.35">
      <c r="A27" s="109" t="s">
        <v>226</v>
      </c>
      <c r="B27" s="106" t="s">
        <v>237</v>
      </c>
      <c r="C27" s="107">
        <v>1774.08</v>
      </c>
      <c r="D27" s="111" t="s">
        <v>229</v>
      </c>
    </row>
    <row r="28" spans="1:4" x14ac:dyDescent="0.35">
      <c r="A28" s="109" t="s">
        <v>226</v>
      </c>
      <c r="B28" s="106" t="s">
        <v>237</v>
      </c>
      <c r="C28" s="107">
        <v>3261.6</v>
      </c>
      <c r="D28" s="111" t="s">
        <v>230</v>
      </c>
    </row>
    <row r="29" spans="1:4" x14ac:dyDescent="0.35">
      <c r="A29" s="109" t="s">
        <v>226</v>
      </c>
      <c r="B29" s="106" t="s">
        <v>237</v>
      </c>
      <c r="C29" s="107">
        <v>1705.5</v>
      </c>
      <c r="D29" s="111" t="s">
        <v>231</v>
      </c>
    </row>
    <row r="30" spans="1:4" x14ac:dyDescent="0.35">
      <c r="A30" s="109" t="s">
        <v>226</v>
      </c>
      <c r="B30" s="106" t="s">
        <v>238</v>
      </c>
      <c r="C30" s="107">
        <v>518</v>
      </c>
      <c r="D30" s="111" t="s">
        <v>229</v>
      </c>
    </row>
    <row r="31" spans="1:4" x14ac:dyDescent="0.35">
      <c r="A31" s="109" t="s">
        <v>226</v>
      </c>
      <c r="B31" s="106" t="s">
        <v>238</v>
      </c>
      <c r="C31" s="107">
        <v>350</v>
      </c>
      <c r="D31" s="111" t="s">
        <v>230</v>
      </c>
    </row>
    <row r="32" spans="1:4" x14ac:dyDescent="0.35">
      <c r="A32" s="109" t="s">
        <v>226</v>
      </c>
      <c r="B32" s="106" t="s">
        <v>238</v>
      </c>
      <c r="C32" s="107">
        <v>42</v>
      </c>
      <c r="D32" s="111" t="s">
        <v>231</v>
      </c>
    </row>
    <row r="33" spans="1:4" x14ac:dyDescent="0.35">
      <c r="A33" s="109" t="s">
        <v>226</v>
      </c>
      <c r="B33" s="106" t="s">
        <v>239</v>
      </c>
      <c r="C33" s="107">
        <v>1508.4</v>
      </c>
      <c r="D33" s="111" t="s">
        <v>228</v>
      </c>
    </row>
    <row r="34" spans="1:4" x14ac:dyDescent="0.35">
      <c r="A34" s="109" t="s">
        <v>226</v>
      </c>
      <c r="B34" s="106" t="s">
        <v>239</v>
      </c>
      <c r="C34" s="107">
        <v>384</v>
      </c>
      <c r="D34" s="111" t="s">
        <v>229</v>
      </c>
    </row>
    <row r="35" spans="1:4" x14ac:dyDescent="0.35">
      <c r="A35" s="109" t="s">
        <v>226</v>
      </c>
      <c r="B35" s="106" t="s">
        <v>239</v>
      </c>
      <c r="C35" s="107">
        <v>1252.5</v>
      </c>
      <c r="D35" s="111" t="s">
        <v>230</v>
      </c>
    </row>
    <row r="36" spans="1:4" x14ac:dyDescent="0.35">
      <c r="A36" s="109" t="s">
        <v>226</v>
      </c>
      <c r="B36" s="106" t="s">
        <v>239</v>
      </c>
      <c r="C36" s="107">
        <v>2683.5</v>
      </c>
      <c r="D36" s="111" t="s">
        <v>231</v>
      </c>
    </row>
    <row r="37" spans="1:4" x14ac:dyDescent="0.35">
      <c r="A37" s="109" t="s">
        <v>226</v>
      </c>
      <c r="B37" s="106" t="s">
        <v>240</v>
      </c>
      <c r="C37" s="107">
        <v>214.52</v>
      </c>
      <c r="D37" s="111" t="s">
        <v>228</v>
      </c>
    </row>
    <row r="38" spans="1:4" x14ac:dyDescent="0.35">
      <c r="A38" s="109" t="s">
        <v>226</v>
      </c>
      <c r="B38" s="106" t="s">
        <v>240</v>
      </c>
      <c r="C38" s="107">
        <v>1508.92</v>
      </c>
      <c r="D38" s="111" t="s">
        <v>229</v>
      </c>
    </row>
    <row r="39" spans="1:4" x14ac:dyDescent="0.35">
      <c r="A39" s="109" t="s">
        <v>226</v>
      </c>
      <c r="B39" s="106" t="s">
        <v>240</v>
      </c>
      <c r="C39" s="107">
        <v>1233.8</v>
      </c>
      <c r="D39" s="111" t="s">
        <v>230</v>
      </c>
    </row>
    <row r="40" spans="1:4" x14ac:dyDescent="0.35">
      <c r="A40" s="109" t="s">
        <v>226</v>
      </c>
      <c r="B40" s="106" t="s">
        <v>240</v>
      </c>
      <c r="C40" s="107">
        <v>1233.8</v>
      </c>
      <c r="D40" s="111" t="s">
        <v>231</v>
      </c>
    </row>
    <row r="41" spans="1:4" x14ac:dyDescent="0.35">
      <c r="A41" s="109" t="s">
        <v>226</v>
      </c>
      <c r="B41" s="106" t="s">
        <v>241</v>
      </c>
      <c r="C41" s="107">
        <v>179.2</v>
      </c>
      <c r="D41" s="111" t="s">
        <v>228</v>
      </c>
    </row>
    <row r="42" spans="1:4" x14ac:dyDescent="0.35">
      <c r="A42" s="109" t="s">
        <v>226</v>
      </c>
      <c r="B42" s="106" t="s">
        <v>241</v>
      </c>
      <c r="C42" s="107">
        <v>1037.4000000000001</v>
      </c>
      <c r="D42" s="111" t="s">
        <v>229</v>
      </c>
    </row>
    <row r="43" spans="1:4" x14ac:dyDescent="0.35">
      <c r="A43" s="109" t="s">
        <v>226</v>
      </c>
      <c r="B43" s="106" t="s">
        <v>241</v>
      </c>
      <c r="C43" s="107">
        <v>750.4</v>
      </c>
      <c r="D43" s="111" t="s">
        <v>231</v>
      </c>
    </row>
    <row r="44" spans="1:4" x14ac:dyDescent="0.35">
      <c r="A44" s="109" t="s">
        <v>226</v>
      </c>
      <c r="B44" s="106" t="s">
        <v>242</v>
      </c>
      <c r="C44" s="107">
        <v>1742.4</v>
      </c>
      <c r="D44" s="111" t="s">
        <v>228</v>
      </c>
    </row>
    <row r="45" spans="1:4" x14ac:dyDescent="0.35">
      <c r="A45" s="109" t="s">
        <v>226</v>
      </c>
      <c r="B45" s="106" t="s">
        <v>242</v>
      </c>
      <c r="C45" s="107">
        <v>1008</v>
      </c>
      <c r="D45" s="111" t="s">
        <v>229</v>
      </c>
    </row>
    <row r="46" spans="1:4" x14ac:dyDescent="0.35">
      <c r="A46" s="109" t="s">
        <v>226</v>
      </c>
      <c r="B46" s="106" t="s">
        <v>242</v>
      </c>
      <c r="C46" s="107">
        <v>1683</v>
      </c>
      <c r="D46" s="111" t="s">
        <v>230</v>
      </c>
    </row>
    <row r="47" spans="1:4" x14ac:dyDescent="0.35">
      <c r="A47" s="109" t="s">
        <v>226</v>
      </c>
      <c r="B47" s="106" t="s">
        <v>242</v>
      </c>
      <c r="C47" s="107">
        <v>1273.5</v>
      </c>
      <c r="D47" s="111" t="s">
        <v>231</v>
      </c>
    </row>
    <row r="48" spans="1:4" x14ac:dyDescent="0.35">
      <c r="A48" s="109" t="s">
        <v>243</v>
      </c>
      <c r="B48" s="106" t="s">
        <v>244</v>
      </c>
      <c r="C48" s="107">
        <v>544</v>
      </c>
      <c r="D48" s="111" t="s">
        <v>228</v>
      </c>
    </row>
    <row r="49" spans="1:4" x14ac:dyDescent="0.35">
      <c r="A49" s="109" t="s">
        <v>243</v>
      </c>
      <c r="B49" s="106" t="s">
        <v>244</v>
      </c>
      <c r="C49" s="107">
        <v>600</v>
      </c>
      <c r="D49" s="111" t="s">
        <v>229</v>
      </c>
    </row>
    <row r="50" spans="1:4" x14ac:dyDescent="0.35">
      <c r="A50" s="109" t="s">
        <v>243</v>
      </c>
      <c r="B50" s="106" t="s">
        <v>244</v>
      </c>
      <c r="C50" s="107">
        <v>140</v>
      </c>
      <c r="D50" s="111" t="s">
        <v>230</v>
      </c>
    </row>
    <row r="51" spans="1:4" x14ac:dyDescent="0.35">
      <c r="A51" s="109" t="s">
        <v>243</v>
      </c>
      <c r="B51" s="106" t="s">
        <v>244</v>
      </c>
      <c r="C51" s="107">
        <v>440</v>
      </c>
      <c r="D51" s="111" t="s">
        <v>231</v>
      </c>
    </row>
    <row r="52" spans="1:4" x14ac:dyDescent="0.35">
      <c r="A52" s="109" t="s">
        <v>243</v>
      </c>
      <c r="B52" s="106" t="s">
        <v>245</v>
      </c>
      <c r="C52" s="107">
        <v>225.28</v>
      </c>
      <c r="D52" s="111" t="s">
        <v>228</v>
      </c>
    </row>
    <row r="53" spans="1:4" x14ac:dyDescent="0.35">
      <c r="A53" s="109" t="s">
        <v>243</v>
      </c>
      <c r="B53" s="106" t="s">
        <v>245</v>
      </c>
      <c r="C53" s="107">
        <v>2970</v>
      </c>
      <c r="D53" s="111" t="s">
        <v>229</v>
      </c>
    </row>
    <row r="54" spans="1:4" x14ac:dyDescent="0.35">
      <c r="A54" s="109" t="s">
        <v>243</v>
      </c>
      <c r="B54" s="106" t="s">
        <v>245</v>
      </c>
      <c r="C54" s="107">
        <v>1337.6</v>
      </c>
      <c r="D54" s="111" t="s">
        <v>230</v>
      </c>
    </row>
    <row r="55" spans="1:4" x14ac:dyDescent="0.35">
      <c r="A55" s="109" t="s">
        <v>243</v>
      </c>
      <c r="B55" s="106" t="s">
        <v>245</v>
      </c>
      <c r="C55" s="107">
        <v>682</v>
      </c>
      <c r="D55" s="111" t="s">
        <v>231</v>
      </c>
    </row>
    <row r="56" spans="1:4" x14ac:dyDescent="0.35">
      <c r="A56" s="109" t="s">
        <v>243</v>
      </c>
      <c r="B56" s="106" t="s">
        <v>246</v>
      </c>
      <c r="C56" s="107">
        <v>288.22000000000003</v>
      </c>
      <c r="D56" s="111" t="s">
        <v>230</v>
      </c>
    </row>
    <row r="57" spans="1:4" x14ac:dyDescent="0.35">
      <c r="A57" s="109" t="s">
        <v>243</v>
      </c>
      <c r="B57" s="106" t="s">
        <v>246</v>
      </c>
      <c r="C57" s="107">
        <v>85.4</v>
      </c>
      <c r="D57" s="111" t="s">
        <v>231</v>
      </c>
    </row>
    <row r="58" spans="1:4" x14ac:dyDescent="0.35">
      <c r="A58" s="109" t="s">
        <v>243</v>
      </c>
      <c r="B58" s="106" t="s">
        <v>247</v>
      </c>
      <c r="C58" s="107">
        <v>176.7</v>
      </c>
      <c r="D58" s="111" t="s">
        <v>229</v>
      </c>
    </row>
    <row r="59" spans="1:4" x14ac:dyDescent="0.35">
      <c r="A59" s="109" t="s">
        <v>243</v>
      </c>
      <c r="B59" s="106" t="s">
        <v>247</v>
      </c>
      <c r="C59" s="107">
        <v>1298.1199999999999</v>
      </c>
      <c r="D59" s="111" t="s">
        <v>230</v>
      </c>
    </row>
    <row r="60" spans="1:4" x14ac:dyDescent="0.35">
      <c r="A60" s="109" t="s">
        <v>243</v>
      </c>
      <c r="B60" s="106" t="s">
        <v>248</v>
      </c>
      <c r="C60" s="107">
        <v>1750</v>
      </c>
      <c r="D60" s="111" t="s">
        <v>230</v>
      </c>
    </row>
    <row r="61" spans="1:4" x14ac:dyDescent="0.35">
      <c r="A61" s="109" t="s">
        <v>243</v>
      </c>
      <c r="B61" s="106" t="s">
        <v>248</v>
      </c>
      <c r="C61" s="107">
        <v>750</v>
      </c>
      <c r="D61" s="111" t="s">
        <v>231</v>
      </c>
    </row>
    <row r="62" spans="1:4" x14ac:dyDescent="0.35">
      <c r="A62" s="109" t="s">
        <v>243</v>
      </c>
      <c r="B62" s="106" t="s">
        <v>249</v>
      </c>
      <c r="C62" s="107">
        <v>1994.85</v>
      </c>
      <c r="D62" s="111" t="s">
        <v>228</v>
      </c>
    </row>
    <row r="63" spans="1:4" x14ac:dyDescent="0.35">
      <c r="A63" s="109" t="s">
        <v>243</v>
      </c>
      <c r="B63" s="106" t="s">
        <v>249</v>
      </c>
      <c r="C63" s="107">
        <v>1753.62</v>
      </c>
      <c r="D63" s="111" t="s">
        <v>229</v>
      </c>
    </row>
    <row r="64" spans="1:4" x14ac:dyDescent="0.35">
      <c r="A64" s="109" t="s">
        <v>243</v>
      </c>
      <c r="B64" s="106" t="s">
        <v>249</v>
      </c>
      <c r="C64" s="107">
        <v>1093.0899999999999</v>
      </c>
      <c r="D64" s="111" t="s">
        <v>230</v>
      </c>
    </row>
    <row r="65" spans="1:4" x14ac:dyDescent="0.35">
      <c r="A65" s="109" t="s">
        <v>243</v>
      </c>
      <c r="B65" s="106" t="s">
        <v>249</v>
      </c>
      <c r="C65" s="107">
        <v>1701.87</v>
      </c>
      <c r="D65" s="111" t="s">
        <v>231</v>
      </c>
    </row>
    <row r="66" spans="1:4" x14ac:dyDescent="0.35">
      <c r="A66" s="109" t="s">
        <v>243</v>
      </c>
      <c r="B66" s="106" t="s">
        <v>250</v>
      </c>
      <c r="C66" s="107">
        <v>1347.36</v>
      </c>
      <c r="D66" s="111" t="s">
        <v>228</v>
      </c>
    </row>
    <row r="67" spans="1:4" x14ac:dyDescent="0.35">
      <c r="A67" s="109" t="s">
        <v>243</v>
      </c>
      <c r="B67" s="106" t="s">
        <v>250</v>
      </c>
      <c r="C67" s="107">
        <v>2150.77</v>
      </c>
      <c r="D67" s="111" t="s">
        <v>229</v>
      </c>
    </row>
    <row r="68" spans="1:4" x14ac:dyDescent="0.35">
      <c r="A68" s="109" t="s">
        <v>243</v>
      </c>
      <c r="B68" s="106" t="s">
        <v>250</v>
      </c>
      <c r="C68" s="107">
        <v>1975.54</v>
      </c>
      <c r="D68" s="111" t="s">
        <v>230</v>
      </c>
    </row>
    <row r="69" spans="1:4" x14ac:dyDescent="0.35">
      <c r="A69" s="109" t="s">
        <v>243</v>
      </c>
      <c r="B69" s="106" t="s">
        <v>250</v>
      </c>
      <c r="C69" s="107">
        <v>3857.41</v>
      </c>
      <c r="D69" s="111" t="s">
        <v>231</v>
      </c>
    </row>
    <row r="70" spans="1:4" x14ac:dyDescent="0.35">
      <c r="A70" s="109" t="s">
        <v>243</v>
      </c>
      <c r="B70" s="106" t="s">
        <v>251</v>
      </c>
      <c r="C70" s="107">
        <v>816</v>
      </c>
      <c r="D70" s="111" t="s">
        <v>228</v>
      </c>
    </row>
    <row r="71" spans="1:4" x14ac:dyDescent="0.35">
      <c r="A71" s="109" t="s">
        <v>243</v>
      </c>
      <c r="B71" s="106" t="s">
        <v>251</v>
      </c>
      <c r="C71" s="107">
        <v>1224</v>
      </c>
      <c r="D71" s="111" t="s">
        <v>229</v>
      </c>
    </row>
    <row r="72" spans="1:4" x14ac:dyDescent="0.35">
      <c r="A72" s="109" t="s">
        <v>243</v>
      </c>
      <c r="B72" s="106" t="s">
        <v>251</v>
      </c>
      <c r="C72" s="107">
        <v>918</v>
      </c>
      <c r="D72" s="111" t="s">
        <v>231</v>
      </c>
    </row>
    <row r="73" spans="1:4" x14ac:dyDescent="0.35">
      <c r="A73" s="109" t="s">
        <v>243</v>
      </c>
      <c r="B73" s="106" t="s">
        <v>252</v>
      </c>
      <c r="C73" s="107">
        <v>1300</v>
      </c>
      <c r="D73" s="111" t="s">
        <v>229</v>
      </c>
    </row>
    <row r="74" spans="1:4" x14ac:dyDescent="0.35">
      <c r="A74" s="109" t="s">
        <v>243</v>
      </c>
      <c r="B74" s="106" t="s">
        <v>252</v>
      </c>
      <c r="C74" s="107">
        <v>2960</v>
      </c>
      <c r="D74" s="111" t="s">
        <v>231</v>
      </c>
    </row>
    <row r="75" spans="1:4" x14ac:dyDescent="0.35">
      <c r="A75" s="109" t="s">
        <v>243</v>
      </c>
      <c r="B75" s="106" t="s">
        <v>253</v>
      </c>
      <c r="C75" s="107">
        <v>1112.8</v>
      </c>
      <c r="D75" s="111" t="s">
        <v>228</v>
      </c>
    </row>
    <row r="76" spans="1:4" x14ac:dyDescent="0.35">
      <c r="A76" s="109" t="s">
        <v>243</v>
      </c>
      <c r="B76" s="106" t="s">
        <v>253</v>
      </c>
      <c r="C76" s="107">
        <v>1027.78</v>
      </c>
      <c r="D76" s="111" t="s">
        <v>229</v>
      </c>
    </row>
    <row r="77" spans="1:4" x14ac:dyDescent="0.35">
      <c r="A77" s="109" t="s">
        <v>243</v>
      </c>
      <c r="B77" s="106" t="s">
        <v>253</v>
      </c>
      <c r="C77" s="107">
        <v>2255.5</v>
      </c>
      <c r="D77" s="111" t="s">
        <v>230</v>
      </c>
    </row>
    <row r="78" spans="1:4" x14ac:dyDescent="0.35">
      <c r="A78" s="109" t="s">
        <v>243</v>
      </c>
      <c r="B78" s="106" t="s">
        <v>253</v>
      </c>
      <c r="C78" s="107">
        <v>510.9</v>
      </c>
      <c r="D78" s="111" t="s">
        <v>231</v>
      </c>
    </row>
    <row r="79" spans="1:4" x14ac:dyDescent="0.35">
      <c r="A79" s="109" t="s">
        <v>243</v>
      </c>
      <c r="B79" s="106" t="s">
        <v>254</v>
      </c>
      <c r="C79" s="107">
        <v>2679</v>
      </c>
      <c r="D79" s="111" t="s">
        <v>228</v>
      </c>
    </row>
    <row r="80" spans="1:4" x14ac:dyDescent="0.35">
      <c r="A80" s="109" t="s">
        <v>243</v>
      </c>
      <c r="B80" s="106" t="s">
        <v>254</v>
      </c>
      <c r="C80" s="107">
        <v>1881</v>
      </c>
      <c r="D80" s="111" t="s">
        <v>229</v>
      </c>
    </row>
    <row r="81" spans="1:4" x14ac:dyDescent="0.35">
      <c r="A81" s="109" t="s">
        <v>243</v>
      </c>
      <c r="B81" s="106" t="s">
        <v>254</v>
      </c>
      <c r="C81" s="107">
        <v>3021</v>
      </c>
      <c r="D81" s="111" t="s">
        <v>230</v>
      </c>
    </row>
    <row r="82" spans="1:4" x14ac:dyDescent="0.35">
      <c r="A82" s="109" t="s">
        <v>243</v>
      </c>
      <c r="B82" s="106" t="s">
        <v>254</v>
      </c>
      <c r="C82" s="107">
        <v>1510.5</v>
      </c>
      <c r="D82" s="111" t="s">
        <v>231</v>
      </c>
    </row>
    <row r="83" spans="1:4" x14ac:dyDescent="0.35">
      <c r="A83" s="109" t="s">
        <v>243</v>
      </c>
      <c r="B83" s="106" t="s">
        <v>255</v>
      </c>
      <c r="C83" s="107">
        <v>3202.87</v>
      </c>
      <c r="D83" s="111" t="s">
        <v>228</v>
      </c>
    </row>
    <row r="84" spans="1:4" x14ac:dyDescent="0.35">
      <c r="A84" s="109" t="s">
        <v>243</v>
      </c>
      <c r="B84" s="106" t="s">
        <v>255</v>
      </c>
      <c r="C84" s="107">
        <v>263.39999999999998</v>
      </c>
      <c r="D84" s="111" t="s">
        <v>229</v>
      </c>
    </row>
    <row r="85" spans="1:4" x14ac:dyDescent="0.35">
      <c r="A85" s="109" t="s">
        <v>243</v>
      </c>
      <c r="B85" s="106" t="s">
        <v>255</v>
      </c>
      <c r="C85" s="107">
        <v>842.88</v>
      </c>
      <c r="D85" s="111" t="s">
        <v>230</v>
      </c>
    </row>
    <row r="86" spans="1:4" x14ac:dyDescent="0.35">
      <c r="A86" s="109" t="s">
        <v>243</v>
      </c>
      <c r="B86" s="106" t="s">
        <v>255</v>
      </c>
      <c r="C86" s="107">
        <v>2590.1</v>
      </c>
      <c r="D86" s="111" t="s">
        <v>231</v>
      </c>
    </row>
    <row r="87" spans="1:4" x14ac:dyDescent="0.35">
      <c r="A87" s="109" t="s">
        <v>256</v>
      </c>
      <c r="B87" s="106" t="s">
        <v>257</v>
      </c>
      <c r="C87" s="107">
        <v>744.6</v>
      </c>
      <c r="D87" s="111" t="s">
        <v>228</v>
      </c>
    </row>
    <row r="88" spans="1:4" x14ac:dyDescent="0.35">
      <c r="A88" s="109" t="s">
        <v>256</v>
      </c>
      <c r="B88" s="106" t="s">
        <v>257</v>
      </c>
      <c r="C88" s="107">
        <v>162.56</v>
      </c>
      <c r="D88" s="111" t="s">
        <v>229</v>
      </c>
    </row>
    <row r="89" spans="1:4" x14ac:dyDescent="0.35">
      <c r="A89" s="109" t="s">
        <v>256</v>
      </c>
      <c r="B89" s="106" t="s">
        <v>257</v>
      </c>
      <c r="C89" s="107">
        <v>68.849999999999994</v>
      </c>
      <c r="D89" s="111" t="s">
        <v>230</v>
      </c>
    </row>
    <row r="90" spans="1:4" x14ac:dyDescent="0.35">
      <c r="A90" s="109" t="s">
        <v>256</v>
      </c>
      <c r="B90" s="106" t="s">
        <v>257</v>
      </c>
      <c r="C90" s="107">
        <v>306</v>
      </c>
      <c r="D90" s="111" t="s">
        <v>231</v>
      </c>
    </row>
    <row r="91" spans="1:4" x14ac:dyDescent="0.35">
      <c r="A91" s="109" t="s">
        <v>256</v>
      </c>
      <c r="B91" s="106" t="s">
        <v>258</v>
      </c>
      <c r="C91" s="107">
        <v>5079.6000000000004</v>
      </c>
      <c r="D91" s="111" t="s">
        <v>228</v>
      </c>
    </row>
    <row r="92" spans="1:4" x14ac:dyDescent="0.35">
      <c r="A92" s="109" t="s">
        <v>256</v>
      </c>
      <c r="B92" s="106" t="s">
        <v>258</v>
      </c>
      <c r="C92" s="107">
        <v>1249.2</v>
      </c>
      <c r="D92" s="111" t="s">
        <v>229</v>
      </c>
    </row>
    <row r="93" spans="1:4" x14ac:dyDescent="0.35">
      <c r="A93" s="109" t="s">
        <v>256</v>
      </c>
      <c r="B93" s="106" t="s">
        <v>258</v>
      </c>
      <c r="C93" s="107">
        <v>2061.17</v>
      </c>
      <c r="D93" s="111" t="s">
        <v>230</v>
      </c>
    </row>
    <row r="94" spans="1:4" x14ac:dyDescent="0.35">
      <c r="A94" s="109" t="s">
        <v>256</v>
      </c>
      <c r="B94" s="106" t="s">
        <v>258</v>
      </c>
      <c r="C94" s="107">
        <v>2835.68</v>
      </c>
      <c r="D94" s="111" t="s">
        <v>231</v>
      </c>
    </row>
    <row r="95" spans="1:4" x14ac:dyDescent="0.35">
      <c r="A95" s="109" t="s">
        <v>256</v>
      </c>
      <c r="B95" s="106" t="s">
        <v>259</v>
      </c>
      <c r="C95" s="107">
        <v>1605.6</v>
      </c>
      <c r="D95" s="111" t="s">
        <v>228</v>
      </c>
    </row>
    <row r="96" spans="1:4" x14ac:dyDescent="0.35">
      <c r="A96" s="109" t="s">
        <v>256</v>
      </c>
      <c r="B96" s="106" t="s">
        <v>259</v>
      </c>
      <c r="C96" s="107">
        <v>620</v>
      </c>
      <c r="D96" s="111" t="s">
        <v>229</v>
      </c>
    </row>
    <row r="97" spans="1:4" x14ac:dyDescent="0.35">
      <c r="A97" s="109" t="s">
        <v>256</v>
      </c>
      <c r="B97" s="106" t="s">
        <v>259</v>
      </c>
      <c r="C97" s="107">
        <v>835</v>
      </c>
      <c r="D97" s="111" t="s">
        <v>230</v>
      </c>
    </row>
    <row r="98" spans="1:4" x14ac:dyDescent="0.35">
      <c r="A98" s="109" t="s">
        <v>256</v>
      </c>
      <c r="B98" s="106" t="s">
        <v>260</v>
      </c>
      <c r="C98" s="107">
        <v>193.2</v>
      </c>
      <c r="D98" s="111" t="s">
        <v>228</v>
      </c>
    </row>
    <row r="99" spans="1:4" x14ac:dyDescent="0.35">
      <c r="A99" s="109" t="s">
        <v>256</v>
      </c>
      <c r="B99" s="106" t="s">
        <v>260</v>
      </c>
      <c r="C99" s="107">
        <v>865.2</v>
      </c>
      <c r="D99" s="111" t="s">
        <v>229</v>
      </c>
    </row>
    <row r="100" spans="1:4" x14ac:dyDescent="0.35">
      <c r="A100" s="109" t="s">
        <v>256</v>
      </c>
      <c r="B100" s="106" t="s">
        <v>260</v>
      </c>
      <c r="C100" s="107">
        <v>493.5</v>
      </c>
      <c r="D100" s="111" t="s">
        <v>231</v>
      </c>
    </row>
    <row r="101" spans="1:4" x14ac:dyDescent="0.35">
      <c r="A101" s="109" t="s">
        <v>256</v>
      </c>
      <c r="B101" s="106" t="s">
        <v>261</v>
      </c>
      <c r="C101" s="107">
        <v>1685.36</v>
      </c>
      <c r="D101" s="111" t="s">
        <v>228</v>
      </c>
    </row>
    <row r="102" spans="1:4" x14ac:dyDescent="0.35">
      <c r="A102" s="109" t="s">
        <v>256</v>
      </c>
      <c r="B102" s="106" t="s">
        <v>261</v>
      </c>
      <c r="C102" s="107">
        <v>2646.08</v>
      </c>
      <c r="D102" s="111" t="s">
        <v>229</v>
      </c>
    </row>
    <row r="103" spans="1:4" x14ac:dyDescent="0.35">
      <c r="A103" s="109" t="s">
        <v>256</v>
      </c>
      <c r="B103" s="106" t="s">
        <v>261</v>
      </c>
      <c r="C103" s="107">
        <v>1849.7</v>
      </c>
      <c r="D103" s="111" t="s">
        <v>230</v>
      </c>
    </row>
    <row r="104" spans="1:4" x14ac:dyDescent="0.35">
      <c r="A104" s="109" t="s">
        <v>256</v>
      </c>
      <c r="B104" s="106" t="s">
        <v>261</v>
      </c>
      <c r="C104" s="107">
        <v>999.01</v>
      </c>
      <c r="D104" s="111" t="s">
        <v>231</v>
      </c>
    </row>
    <row r="105" spans="1:4" x14ac:dyDescent="0.35">
      <c r="A105" s="109" t="s">
        <v>256</v>
      </c>
      <c r="B105" s="106" t="s">
        <v>262</v>
      </c>
      <c r="C105" s="107">
        <v>1755</v>
      </c>
      <c r="D105" s="111" t="s">
        <v>228</v>
      </c>
    </row>
    <row r="106" spans="1:4" x14ac:dyDescent="0.35">
      <c r="A106" s="109" t="s">
        <v>256</v>
      </c>
      <c r="B106" s="106" t="s">
        <v>262</v>
      </c>
      <c r="C106" s="107">
        <v>5268</v>
      </c>
      <c r="D106" s="111" t="s">
        <v>229</v>
      </c>
    </row>
    <row r="107" spans="1:4" x14ac:dyDescent="0.35">
      <c r="A107" s="109" t="s">
        <v>256</v>
      </c>
      <c r="B107" s="106" t="s">
        <v>262</v>
      </c>
      <c r="C107" s="107">
        <v>2195</v>
      </c>
      <c r="D107" s="111" t="s">
        <v>230</v>
      </c>
    </row>
    <row r="108" spans="1:4" x14ac:dyDescent="0.35">
      <c r="A108" s="109" t="s">
        <v>256</v>
      </c>
      <c r="B108" s="106" t="s">
        <v>262</v>
      </c>
      <c r="C108" s="107">
        <v>1756</v>
      </c>
      <c r="D108" s="111" t="s">
        <v>231</v>
      </c>
    </row>
    <row r="109" spans="1:4" x14ac:dyDescent="0.35">
      <c r="A109" s="109" t="s">
        <v>256</v>
      </c>
      <c r="B109" s="106" t="s">
        <v>263</v>
      </c>
      <c r="C109" s="107">
        <v>1267.5</v>
      </c>
      <c r="D109" s="111" t="s">
        <v>228</v>
      </c>
    </row>
    <row r="110" spans="1:4" x14ac:dyDescent="0.35">
      <c r="A110" s="109" t="s">
        <v>256</v>
      </c>
      <c r="B110" s="106" t="s">
        <v>263</v>
      </c>
      <c r="C110" s="107">
        <v>1062.5</v>
      </c>
      <c r="D110" s="111" t="s">
        <v>229</v>
      </c>
    </row>
    <row r="111" spans="1:4" x14ac:dyDescent="0.35">
      <c r="A111" s="109" t="s">
        <v>256</v>
      </c>
      <c r="B111" s="106" t="s">
        <v>263</v>
      </c>
      <c r="C111" s="107">
        <v>492.5</v>
      </c>
      <c r="D111" s="111" t="s">
        <v>230</v>
      </c>
    </row>
    <row r="112" spans="1:4" x14ac:dyDescent="0.35">
      <c r="A112" s="109" t="s">
        <v>256</v>
      </c>
      <c r="B112" s="106" t="s">
        <v>263</v>
      </c>
      <c r="C112" s="107">
        <v>1935</v>
      </c>
      <c r="D112" s="111" t="s">
        <v>231</v>
      </c>
    </row>
    <row r="113" spans="1:4" x14ac:dyDescent="0.35">
      <c r="A113" s="109" t="s">
        <v>256</v>
      </c>
      <c r="B113" s="106" t="s">
        <v>264</v>
      </c>
      <c r="C113" s="107">
        <v>4252.5</v>
      </c>
      <c r="D113" s="111" t="s">
        <v>229</v>
      </c>
    </row>
    <row r="114" spans="1:4" x14ac:dyDescent="0.35">
      <c r="A114" s="109" t="s">
        <v>256</v>
      </c>
      <c r="B114" s="106" t="s">
        <v>264</v>
      </c>
      <c r="C114" s="107">
        <v>1360.8</v>
      </c>
      <c r="D114" s="111" t="s">
        <v>230</v>
      </c>
    </row>
    <row r="115" spans="1:4" x14ac:dyDescent="0.35">
      <c r="A115" s="109" t="s">
        <v>256</v>
      </c>
      <c r="B115" s="106" t="s">
        <v>264</v>
      </c>
      <c r="C115" s="107">
        <v>1701</v>
      </c>
      <c r="D115" s="111" t="s">
        <v>231</v>
      </c>
    </row>
    <row r="116" spans="1:4" x14ac:dyDescent="0.35">
      <c r="A116" s="109" t="s">
        <v>256</v>
      </c>
      <c r="B116" s="106" t="s">
        <v>265</v>
      </c>
      <c r="C116" s="107">
        <v>1418</v>
      </c>
      <c r="D116" s="111" t="s">
        <v>228</v>
      </c>
    </row>
    <row r="117" spans="1:4" x14ac:dyDescent="0.35">
      <c r="A117" s="109" t="s">
        <v>256</v>
      </c>
      <c r="B117" s="106" t="s">
        <v>265</v>
      </c>
      <c r="C117" s="107">
        <v>756</v>
      </c>
      <c r="D117" s="111" t="s">
        <v>229</v>
      </c>
    </row>
    <row r="118" spans="1:4" x14ac:dyDescent="0.35">
      <c r="A118" s="109" t="s">
        <v>256</v>
      </c>
      <c r="B118" s="106" t="s">
        <v>265</v>
      </c>
      <c r="C118" s="107">
        <v>1733</v>
      </c>
      <c r="D118" s="111" t="s">
        <v>230</v>
      </c>
    </row>
    <row r="119" spans="1:4" x14ac:dyDescent="0.35">
      <c r="A119" s="109" t="s">
        <v>256</v>
      </c>
      <c r="B119" s="106" t="s">
        <v>265</v>
      </c>
      <c r="C119" s="107">
        <v>1434</v>
      </c>
      <c r="D119" s="111" t="s">
        <v>231</v>
      </c>
    </row>
    <row r="120" spans="1:4" x14ac:dyDescent="0.35">
      <c r="A120" s="109" t="s">
        <v>256</v>
      </c>
      <c r="B120" s="106" t="s">
        <v>266</v>
      </c>
      <c r="C120" s="107">
        <v>4728</v>
      </c>
      <c r="D120" s="111" t="s">
        <v>228</v>
      </c>
    </row>
    <row r="121" spans="1:4" x14ac:dyDescent="0.35">
      <c r="A121" s="109" t="s">
        <v>256</v>
      </c>
      <c r="B121" s="106" t="s">
        <v>266</v>
      </c>
      <c r="C121" s="107">
        <v>4547.92</v>
      </c>
      <c r="D121" s="111" t="s">
        <v>229</v>
      </c>
    </row>
    <row r="122" spans="1:4" x14ac:dyDescent="0.35">
      <c r="A122" s="109" t="s">
        <v>256</v>
      </c>
      <c r="B122" s="106" t="s">
        <v>266</v>
      </c>
      <c r="C122" s="107">
        <v>5472.3</v>
      </c>
      <c r="D122" s="111" t="s">
        <v>230</v>
      </c>
    </row>
    <row r="123" spans="1:4" x14ac:dyDescent="0.35">
      <c r="A123" s="109" t="s">
        <v>256</v>
      </c>
      <c r="B123" s="106" t="s">
        <v>266</v>
      </c>
      <c r="C123" s="107">
        <v>6014.6</v>
      </c>
      <c r="D123" s="111" t="s">
        <v>231</v>
      </c>
    </row>
    <row r="124" spans="1:4" x14ac:dyDescent="0.35">
      <c r="A124" s="109" t="s">
        <v>256</v>
      </c>
      <c r="B124" s="106" t="s">
        <v>267</v>
      </c>
      <c r="C124" s="107">
        <v>943.89</v>
      </c>
      <c r="D124" s="111" t="s">
        <v>228</v>
      </c>
    </row>
    <row r="125" spans="1:4" x14ac:dyDescent="0.35">
      <c r="A125" s="109" t="s">
        <v>256</v>
      </c>
      <c r="B125" s="106" t="s">
        <v>267</v>
      </c>
      <c r="C125" s="107">
        <v>349.6</v>
      </c>
      <c r="D125" s="111" t="s">
        <v>229</v>
      </c>
    </row>
    <row r="126" spans="1:4" x14ac:dyDescent="0.35">
      <c r="A126" s="109" t="s">
        <v>256</v>
      </c>
      <c r="B126" s="106" t="s">
        <v>267</v>
      </c>
      <c r="C126" s="107">
        <v>841.8</v>
      </c>
      <c r="D126" s="111" t="s">
        <v>230</v>
      </c>
    </row>
    <row r="127" spans="1:4" x14ac:dyDescent="0.35">
      <c r="A127" s="109" t="s">
        <v>256</v>
      </c>
      <c r="B127" s="106" t="s">
        <v>267</v>
      </c>
      <c r="C127" s="107">
        <v>204.7</v>
      </c>
      <c r="D127" s="111" t="s">
        <v>231</v>
      </c>
    </row>
    <row r="128" spans="1:4" x14ac:dyDescent="0.35">
      <c r="A128" s="109" t="s">
        <v>256</v>
      </c>
      <c r="B128" s="106" t="s">
        <v>268</v>
      </c>
      <c r="C128" s="107">
        <v>845</v>
      </c>
      <c r="D128" s="111" t="s">
        <v>228</v>
      </c>
    </row>
    <row r="129" spans="1:4" x14ac:dyDescent="0.35">
      <c r="A129" s="109" t="s">
        <v>256</v>
      </c>
      <c r="B129" s="106" t="s">
        <v>268</v>
      </c>
      <c r="C129" s="107">
        <v>385.94</v>
      </c>
      <c r="D129" s="111" t="s">
        <v>230</v>
      </c>
    </row>
    <row r="130" spans="1:4" x14ac:dyDescent="0.35">
      <c r="A130" s="109" t="s">
        <v>256</v>
      </c>
      <c r="B130" s="106" t="s">
        <v>268</v>
      </c>
      <c r="C130" s="107">
        <v>942.5</v>
      </c>
      <c r="D130" s="111" t="s">
        <v>231</v>
      </c>
    </row>
    <row r="131" spans="1:4" x14ac:dyDescent="0.35">
      <c r="A131" s="109" t="s">
        <v>256</v>
      </c>
      <c r="B131" s="106" t="s">
        <v>269</v>
      </c>
      <c r="C131" s="107">
        <v>817</v>
      </c>
      <c r="D131" s="111" t="s">
        <v>228</v>
      </c>
    </row>
    <row r="132" spans="1:4" x14ac:dyDescent="0.35">
      <c r="A132" s="109" t="s">
        <v>256</v>
      </c>
      <c r="B132" s="106" t="s">
        <v>269</v>
      </c>
      <c r="C132" s="107">
        <v>285.95</v>
      </c>
      <c r="D132" s="111" t="s">
        <v>229</v>
      </c>
    </row>
    <row r="133" spans="1:4" x14ac:dyDescent="0.35">
      <c r="A133" s="109" t="s">
        <v>256</v>
      </c>
      <c r="B133" s="106" t="s">
        <v>269</v>
      </c>
      <c r="C133" s="107">
        <v>668.8</v>
      </c>
      <c r="D133" s="111" t="s">
        <v>230</v>
      </c>
    </row>
    <row r="134" spans="1:4" x14ac:dyDescent="0.35">
      <c r="A134" s="109" t="s">
        <v>256</v>
      </c>
      <c r="B134" s="106" t="s">
        <v>269</v>
      </c>
      <c r="C134" s="107">
        <v>1159</v>
      </c>
      <c r="D134" s="111" t="s">
        <v>231</v>
      </c>
    </row>
    <row r="135" spans="1:4" x14ac:dyDescent="0.35">
      <c r="A135" s="109" t="s">
        <v>270</v>
      </c>
      <c r="B135" s="106" t="s">
        <v>271</v>
      </c>
      <c r="C135" s="107">
        <v>3329.28</v>
      </c>
      <c r="D135" s="111" t="s">
        <v>228</v>
      </c>
    </row>
    <row r="136" spans="1:4" x14ac:dyDescent="0.35">
      <c r="A136" s="109" t="s">
        <v>270</v>
      </c>
      <c r="B136" s="106" t="s">
        <v>271</v>
      </c>
      <c r="C136" s="107">
        <v>3989.9</v>
      </c>
      <c r="D136" s="111" t="s">
        <v>229</v>
      </c>
    </row>
    <row r="137" spans="1:4" x14ac:dyDescent="0.35">
      <c r="A137" s="109" t="s">
        <v>270</v>
      </c>
      <c r="B137" s="106" t="s">
        <v>271</v>
      </c>
      <c r="C137" s="107">
        <v>10273.1</v>
      </c>
      <c r="D137" s="111" t="s">
        <v>230</v>
      </c>
    </row>
    <row r="138" spans="1:4" x14ac:dyDescent="0.35">
      <c r="A138" s="109" t="s">
        <v>270</v>
      </c>
      <c r="B138" s="106" t="s">
        <v>271</v>
      </c>
      <c r="C138" s="107">
        <v>3060</v>
      </c>
      <c r="D138" s="111" t="s">
        <v>231</v>
      </c>
    </row>
    <row r="139" spans="1:4" x14ac:dyDescent="0.35">
      <c r="A139" s="109" t="s">
        <v>270</v>
      </c>
      <c r="B139" s="106" t="s">
        <v>272</v>
      </c>
      <c r="C139" s="107">
        <v>4454.8</v>
      </c>
      <c r="D139" s="111" t="s">
        <v>228</v>
      </c>
    </row>
    <row r="140" spans="1:4" x14ac:dyDescent="0.35">
      <c r="A140" s="109" t="s">
        <v>270</v>
      </c>
      <c r="B140" s="106" t="s">
        <v>272</v>
      </c>
      <c r="C140" s="107">
        <v>174.15</v>
      </c>
      <c r="D140" s="111" t="s">
        <v>229</v>
      </c>
    </row>
    <row r="141" spans="1:4" x14ac:dyDescent="0.35">
      <c r="A141" s="109" t="s">
        <v>270</v>
      </c>
      <c r="B141" s="106" t="s">
        <v>272</v>
      </c>
      <c r="C141" s="107">
        <v>2541.29</v>
      </c>
      <c r="D141" s="111" t="s">
        <v>230</v>
      </c>
    </row>
    <row r="142" spans="1:4" x14ac:dyDescent="0.35">
      <c r="A142" s="109" t="s">
        <v>270</v>
      </c>
      <c r="B142" s="106" t="s">
        <v>272</v>
      </c>
      <c r="C142" s="107">
        <v>2472.5</v>
      </c>
      <c r="D142" s="111" t="s">
        <v>231</v>
      </c>
    </row>
    <row r="143" spans="1:4" x14ac:dyDescent="0.35">
      <c r="A143" s="109" t="s">
        <v>270</v>
      </c>
      <c r="B143" s="106" t="s">
        <v>273</v>
      </c>
      <c r="C143" s="107">
        <v>294</v>
      </c>
      <c r="D143" s="111" t="s">
        <v>228</v>
      </c>
    </row>
    <row r="144" spans="1:4" x14ac:dyDescent="0.35">
      <c r="A144" s="109" t="s">
        <v>270</v>
      </c>
      <c r="B144" s="106" t="s">
        <v>273</v>
      </c>
      <c r="C144" s="107">
        <v>242.5</v>
      </c>
      <c r="D144" s="111" t="s">
        <v>229</v>
      </c>
    </row>
    <row r="145" spans="1:4" x14ac:dyDescent="0.35">
      <c r="A145" s="109" t="s">
        <v>270</v>
      </c>
      <c r="B145" s="106" t="s">
        <v>273</v>
      </c>
      <c r="C145" s="107">
        <v>99.5</v>
      </c>
      <c r="D145" s="111" t="s">
        <v>230</v>
      </c>
    </row>
    <row r="146" spans="1:4" x14ac:dyDescent="0.35">
      <c r="A146" s="109" t="s">
        <v>270</v>
      </c>
      <c r="B146" s="106" t="s">
        <v>273</v>
      </c>
      <c r="C146" s="107">
        <v>150</v>
      </c>
      <c r="D146" s="111" t="s">
        <v>231</v>
      </c>
    </row>
    <row r="147" spans="1:4" x14ac:dyDescent="0.35">
      <c r="A147" s="109" t="s">
        <v>270</v>
      </c>
      <c r="B147" s="106" t="s">
        <v>274</v>
      </c>
      <c r="C147" s="107">
        <v>487</v>
      </c>
      <c r="D147" s="111" t="s">
        <v>228</v>
      </c>
    </row>
    <row r="148" spans="1:4" x14ac:dyDescent="0.35">
      <c r="A148" s="109" t="s">
        <v>270</v>
      </c>
      <c r="B148" s="106" t="s">
        <v>274</v>
      </c>
      <c r="C148" s="107">
        <v>2993.12</v>
      </c>
      <c r="D148" s="111" t="s">
        <v>229</v>
      </c>
    </row>
    <row r="149" spans="1:4" x14ac:dyDescent="0.35">
      <c r="A149" s="109" t="s">
        <v>270</v>
      </c>
      <c r="B149" s="106" t="s">
        <v>274</v>
      </c>
      <c r="C149" s="107">
        <v>1458.75</v>
      </c>
      <c r="D149" s="111" t="s">
        <v>230</v>
      </c>
    </row>
    <row r="150" spans="1:4" x14ac:dyDescent="0.35">
      <c r="A150" s="109" t="s">
        <v>270</v>
      </c>
      <c r="B150" s="106" t="s">
        <v>274</v>
      </c>
      <c r="C150" s="107">
        <v>2681.87</v>
      </c>
      <c r="D150" s="111" t="s">
        <v>231</v>
      </c>
    </row>
    <row r="151" spans="1:4" x14ac:dyDescent="0.35">
      <c r="A151" s="109" t="s">
        <v>270</v>
      </c>
      <c r="B151" s="106" t="s">
        <v>275</v>
      </c>
      <c r="C151" s="107">
        <v>2649.6</v>
      </c>
      <c r="D151" s="111" t="s">
        <v>228</v>
      </c>
    </row>
    <row r="152" spans="1:4" x14ac:dyDescent="0.35">
      <c r="A152" s="109" t="s">
        <v>270</v>
      </c>
      <c r="B152" s="106" t="s">
        <v>275</v>
      </c>
      <c r="C152" s="107">
        <v>1267.2</v>
      </c>
      <c r="D152" s="111" t="s">
        <v>229</v>
      </c>
    </row>
    <row r="153" spans="1:4" x14ac:dyDescent="0.35">
      <c r="A153" s="109" t="s">
        <v>270</v>
      </c>
      <c r="B153" s="106" t="s">
        <v>275</v>
      </c>
      <c r="C153" s="107">
        <v>4473</v>
      </c>
      <c r="D153" s="111" t="s">
        <v>230</v>
      </c>
    </row>
    <row r="154" spans="1:4" x14ac:dyDescent="0.35">
      <c r="A154" s="109" t="s">
        <v>270</v>
      </c>
      <c r="B154" s="106" t="s">
        <v>275</v>
      </c>
      <c r="C154" s="107">
        <v>5652</v>
      </c>
      <c r="D154" s="111" t="s">
        <v>231</v>
      </c>
    </row>
    <row r="155" spans="1:4" x14ac:dyDescent="0.35">
      <c r="A155" s="109" t="s">
        <v>270</v>
      </c>
      <c r="B155" s="106" t="s">
        <v>276</v>
      </c>
      <c r="C155" s="107">
        <v>2220.8000000000002</v>
      </c>
      <c r="D155" s="111" t="s">
        <v>229</v>
      </c>
    </row>
    <row r="156" spans="1:4" x14ac:dyDescent="0.35">
      <c r="A156" s="109" t="s">
        <v>270</v>
      </c>
      <c r="B156" s="106" t="s">
        <v>276</v>
      </c>
      <c r="C156" s="107">
        <v>448</v>
      </c>
      <c r="D156" s="111" t="s">
        <v>231</v>
      </c>
    </row>
    <row r="157" spans="1:4" x14ac:dyDescent="0.35">
      <c r="A157" s="109" t="s">
        <v>270</v>
      </c>
      <c r="B157" s="106" t="s">
        <v>277</v>
      </c>
      <c r="C157" s="107">
        <v>1973.8</v>
      </c>
      <c r="D157" s="111" t="s">
        <v>228</v>
      </c>
    </row>
    <row r="158" spans="1:4" x14ac:dyDescent="0.35">
      <c r="A158" s="109" t="s">
        <v>270</v>
      </c>
      <c r="B158" s="106" t="s">
        <v>277</v>
      </c>
      <c r="C158" s="107">
        <v>4488.2</v>
      </c>
      <c r="D158" s="111" t="s">
        <v>229</v>
      </c>
    </row>
    <row r="159" spans="1:4" x14ac:dyDescent="0.35">
      <c r="A159" s="109" t="s">
        <v>270</v>
      </c>
      <c r="B159" s="106" t="s">
        <v>277</v>
      </c>
      <c r="C159" s="107">
        <v>3027.6</v>
      </c>
      <c r="D159" s="111" t="s">
        <v>230</v>
      </c>
    </row>
    <row r="160" spans="1:4" x14ac:dyDescent="0.35">
      <c r="A160" s="109" t="s">
        <v>270</v>
      </c>
      <c r="B160" s="106" t="s">
        <v>277</v>
      </c>
      <c r="C160" s="107">
        <v>2349</v>
      </c>
      <c r="D160" s="111" t="s">
        <v>231</v>
      </c>
    </row>
    <row r="161" spans="1:4" x14ac:dyDescent="0.35">
      <c r="A161" s="109" t="s">
        <v>270</v>
      </c>
      <c r="B161" s="106" t="s">
        <v>278</v>
      </c>
      <c r="C161" s="107">
        <v>1357.44</v>
      </c>
      <c r="D161" s="111" t="s">
        <v>228</v>
      </c>
    </row>
    <row r="162" spans="1:4" x14ac:dyDescent="0.35">
      <c r="A162" s="109" t="s">
        <v>270</v>
      </c>
      <c r="B162" s="106" t="s">
        <v>278</v>
      </c>
      <c r="C162" s="107">
        <v>3029.25</v>
      </c>
      <c r="D162" s="111" t="s">
        <v>229</v>
      </c>
    </row>
    <row r="163" spans="1:4" x14ac:dyDescent="0.35">
      <c r="A163" s="109" t="s">
        <v>270</v>
      </c>
      <c r="B163" s="106" t="s">
        <v>278</v>
      </c>
      <c r="C163" s="107">
        <v>504</v>
      </c>
      <c r="D163" s="111" t="s">
        <v>230</v>
      </c>
    </row>
    <row r="164" spans="1:4" x14ac:dyDescent="0.35">
      <c r="A164" s="109" t="s">
        <v>270</v>
      </c>
      <c r="B164" s="106" t="s">
        <v>278</v>
      </c>
      <c r="C164" s="107">
        <v>656.25</v>
      </c>
      <c r="D164" s="111" t="s">
        <v>231</v>
      </c>
    </row>
    <row r="165" spans="1:4" x14ac:dyDescent="0.35">
      <c r="A165" s="109" t="s">
        <v>270</v>
      </c>
      <c r="B165" s="106" t="s">
        <v>279</v>
      </c>
      <c r="C165" s="107">
        <v>456</v>
      </c>
      <c r="D165" s="111" t="s">
        <v>228</v>
      </c>
    </row>
    <row r="166" spans="1:4" x14ac:dyDescent="0.35">
      <c r="A166" s="109" t="s">
        <v>270</v>
      </c>
      <c r="B166" s="106" t="s">
        <v>279</v>
      </c>
      <c r="C166" s="107">
        <v>1396.5</v>
      </c>
      <c r="D166" s="111" t="s">
        <v>229</v>
      </c>
    </row>
    <row r="167" spans="1:4" x14ac:dyDescent="0.35">
      <c r="A167" s="109" t="s">
        <v>270</v>
      </c>
      <c r="B167" s="106" t="s">
        <v>279</v>
      </c>
      <c r="C167" s="107">
        <v>1162.8</v>
      </c>
      <c r="D167" s="111" t="s">
        <v>230</v>
      </c>
    </row>
    <row r="168" spans="1:4" x14ac:dyDescent="0.35">
      <c r="A168" s="109" t="s">
        <v>270</v>
      </c>
      <c r="B168" s="106" t="s">
        <v>279</v>
      </c>
      <c r="C168" s="107">
        <v>5320</v>
      </c>
      <c r="D168" s="111" t="s">
        <v>231</v>
      </c>
    </row>
    <row r="169" spans="1:4" x14ac:dyDescent="0.35">
      <c r="A169" s="109" t="s">
        <v>270</v>
      </c>
      <c r="B169" s="106" t="s">
        <v>280</v>
      </c>
      <c r="C169" s="107">
        <v>9116.7999999999993</v>
      </c>
      <c r="D169" s="111" t="s">
        <v>228</v>
      </c>
    </row>
    <row r="170" spans="1:4" x14ac:dyDescent="0.35">
      <c r="A170" s="109" t="s">
        <v>270</v>
      </c>
      <c r="B170" s="106" t="s">
        <v>280</v>
      </c>
      <c r="C170" s="107">
        <v>7452.5</v>
      </c>
      <c r="D170" s="111" t="s">
        <v>229</v>
      </c>
    </row>
    <row r="171" spans="1:4" x14ac:dyDescent="0.35">
      <c r="A171" s="109" t="s">
        <v>270</v>
      </c>
      <c r="B171" s="106" t="s">
        <v>280</v>
      </c>
      <c r="C171" s="107">
        <v>5087.5</v>
      </c>
      <c r="D171" s="111" t="s">
        <v>230</v>
      </c>
    </row>
    <row r="172" spans="1:4" x14ac:dyDescent="0.35">
      <c r="A172" s="109" t="s">
        <v>270</v>
      </c>
      <c r="B172" s="106" t="s">
        <v>280</v>
      </c>
      <c r="C172" s="107">
        <v>11959.75</v>
      </c>
      <c r="D172" s="111" t="s">
        <v>231</v>
      </c>
    </row>
    <row r="173" spans="1:4" x14ac:dyDescent="0.35">
      <c r="A173" s="109" t="s">
        <v>281</v>
      </c>
      <c r="B173" s="106" t="s">
        <v>282</v>
      </c>
      <c r="C173" s="107">
        <v>187.6</v>
      </c>
      <c r="D173" s="111" t="s">
        <v>228</v>
      </c>
    </row>
    <row r="174" spans="1:4" x14ac:dyDescent="0.35">
      <c r="A174" s="109" t="s">
        <v>281</v>
      </c>
      <c r="B174" s="106" t="s">
        <v>282</v>
      </c>
      <c r="C174" s="107">
        <v>742</v>
      </c>
      <c r="D174" s="111" t="s">
        <v>229</v>
      </c>
    </row>
    <row r="175" spans="1:4" x14ac:dyDescent="0.35">
      <c r="A175" s="109" t="s">
        <v>281</v>
      </c>
      <c r="B175" s="106" t="s">
        <v>282</v>
      </c>
      <c r="C175" s="107">
        <v>226.8</v>
      </c>
      <c r="D175" s="111" t="s">
        <v>230</v>
      </c>
    </row>
    <row r="176" spans="1:4" x14ac:dyDescent="0.35">
      <c r="A176" s="109" t="s">
        <v>281</v>
      </c>
      <c r="B176" s="106" t="s">
        <v>282</v>
      </c>
      <c r="C176" s="107">
        <v>911.75</v>
      </c>
      <c r="D176" s="111" t="s">
        <v>231</v>
      </c>
    </row>
    <row r="177" spans="1:4" x14ac:dyDescent="0.35">
      <c r="A177" s="109" t="s">
        <v>281</v>
      </c>
      <c r="B177" s="106" t="s">
        <v>283</v>
      </c>
      <c r="C177" s="107">
        <v>6931.2</v>
      </c>
      <c r="D177" s="111" t="s">
        <v>228</v>
      </c>
    </row>
    <row r="178" spans="1:4" x14ac:dyDescent="0.35">
      <c r="A178" s="109" t="s">
        <v>281</v>
      </c>
      <c r="B178" s="106" t="s">
        <v>283</v>
      </c>
      <c r="C178" s="107">
        <v>9868.6</v>
      </c>
      <c r="D178" s="111" t="s">
        <v>229</v>
      </c>
    </row>
    <row r="179" spans="1:4" x14ac:dyDescent="0.35">
      <c r="A179" s="109" t="s">
        <v>281</v>
      </c>
      <c r="B179" s="106" t="s">
        <v>283</v>
      </c>
      <c r="C179" s="107">
        <v>6771.6</v>
      </c>
      <c r="D179" s="111" t="s">
        <v>230</v>
      </c>
    </row>
    <row r="180" spans="1:4" x14ac:dyDescent="0.35">
      <c r="A180" s="109" t="s">
        <v>281</v>
      </c>
      <c r="B180" s="106" t="s">
        <v>283</v>
      </c>
      <c r="C180" s="107">
        <v>9032.6</v>
      </c>
      <c r="D180" s="111" t="s">
        <v>231</v>
      </c>
    </row>
    <row r="181" spans="1:4" x14ac:dyDescent="0.35">
      <c r="A181" s="109" t="s">
        <v>281</v>
      </c>
      <c r="B181" s="106" t="s">
        <v>284</v>
      </c>
      <c r="C181" s="107">
        <v>201.6</v>
      </c>
      <c r="D181" s="111" t="s">
        <v>228</v>
      </c>
    </row>
    <row r="182" spans="1:4" x14ac:dyDescent="0.35">
      <c r="A182" s="109" t="s">
        <v>281</v>
      </c>
      <c r="B182" s="106" t="s">
        <v>284</v>
      </c>
      <c r="C182" s="107">
        <v>504</v>
      </c>
      <c r="D182" s="111" t="s">
        <v>229</v>
      </c>
    </row>
    <row r="183" spans="1:4" x14ac:dyDescent="0.35">
      <c r="A183" s="109" t="s">
        <v>281</v>
      </c>
      <c r="B183" s="106" t="s">
        <v>284</v>
      </c>
      <c r="C183" s="107">
        <v>3318</v>
      </c>
      <c r="D183" s="111" t="s">
        <v>230</v>
      </c>
    </row>
    <row r="184" spans="1:4" x14ac:dyDescent="0.35">
      <c r="A184" s="109" t="s">
        <v>281</v>
      </c>
      <c r="B184" s="106" t="s">
        <v>284</v>
      </c>
      <c r="C184" s="107">
        <v>210</v>
      </c>
      <c r="D184" s="111" t="s">
        <v>231</v>
      </c>
    </row>
    <row r="185" spans="1:4" x14ac:dyDescent="0.35">
      <c r="A185" s="109" t="s">
        <v>281</v>
      </c>
      <c r="B185" s="106" t="s">
        <v>285</v>
      </c>
      <c r="C185" s="107">
        <v>499.2</v>
      </c>
      <c r="D185" s="111" t="s">
        <v>228</v>
      </c>
    </row>
    <row r="186" spans="1:4" x14ac:dyDescent="0.35">
      <c r="A186" s="109" t="s">
        <v>281</v>
      </c>
      <c r="B186" s="106" t="s">
        <v>285</v>
      </c>
      <c r="C186" s="107">
        <v>87.75</v>
      </c>
      <c r="D186" s="111" t="s">
        <v>229</v>
      </c>
    </row>
    <row r="187" spans="1:4" x14ac:dyDescent="0.35">
      <c r="A187" s="109" t="s">
        <v>281</v>
      </c>
      <c r="B187" s="106" t="s">
        <v>285</v>
      </c>
      <c r="C187" s="107">
        <v>585</v>
      </c>
      <c r="D187" s="111" t="s">
        <v>230</v>
      </c>
    </row>
    <row r="188" spans="1:4" x14ac:dyDescent="0.35">
      <c r="A188" s="109" t="s">
        <v>281</v>
      </c>
      <c r="B188" s="106" t="s">
        <v>285</v>
      </c>
      <c r="C188" s="107">
        <v>984.75</v>
      </c>
      <c r="D188" s="111" t="s">
        <v>231</v>
      </c>
    </row>
    <row r="189" spans="1:4" x14ac:dyDescent="0.35">
      <c r="A189" s="109" t="s">
        <v>281</v>
      </c>
      <c r="B189" s="106" t="s">
        <v>286</v>
      </c>
      <c r="C189" s="107">
        <v>985.6</v>
      </c>
      <c r="D189" s="111" t="s">
        <v>228</v>
      </c>
    </row>
    <row r="190" spans="1:4" x14ac:dyDescent="0.35">
      <c r="A190" s="109" t="s">
        <v>281</v>
      </c>
      <c r="B190" s="106" t="s">
        <v>286</v>
      </c>
      <c r="C190" s="107">
        <v>912.8</v>
      </c>
      <c r="D190" s="111" t="s">
        <v>229</v>
      </c>
    </row>
    <row r="191" spans="1:4" x14ac:dyDescent="0.35">
      <c r="A191" s="109" t="s">
        <v>281</v>
      </c>
      <c r="B191" s="106" t="s">
        <v>286</v>
      </c>
      <c r="C191" s="107">
        <v>2307.1999999999998</v>
      </c>
      <c r="D191" s="111" t="s">
        <v>230</v>
      </c>
    </row>
    <row r="192" spans="1:4" x14ac:dyDescent="0.35">
      <c r="A192" s="109" t="s">
        <v>281</v>
      </c>
      <c r="B192" s="106" t="s">
        <v>286</v>
      </c>
      <c r="C192" s="107">
        <v>978.6</v>
      </c>
      <c r="D192" s="111" t="s">
        <v>231</v>
      </c>
    </row>
    <row r="193" spans="1:4" x14ac:dyDescent="0.35">
      <c r="A193" s="109" t="s">
        <v>281</v>
      </c>
      <c r="B193" s="106" t="s">
        <v>287</v>
      </c>
      <c r="C193" s="107">
        <v>979.2</v>
      </c>
      <c r="D193" s="111" t="s">
        <v>228</v>
      </c>
    </row>
    <row r="194" spans="1:4" x14ac:dyDescent="0.35">
      <c r="A194" s="109" t="s">
        <v>281</v>
      </c>
      <c r="B194" s="106" t="s">
        <v>287</v>
      </c>
      <c r="C194" s="107">
        <v>778.5</v>
      </c>
      <c r="D194" s="111" t="s">
        <v>229</v>
      </c>
    </row>
    <row r="195" spans="1:4" x14ac:dyDescent="0.35">
      <c r="A195" s="109" t="s">
        <v>281</v>
      </c>
      <c r="B195" s="106" t="s">
        <v>287</v>
      </c>
      <c r="C195" s="107">
        <v>423</v>
      </c>
      <c r="D195" s="111" t="s">
        <v>230</v>
      </c>
    </row>
    <row r="196" spans="1:4" x14ac:dyDescent="0.35">
      <c r="A196" s="109" t="s">
        <v>281</v>
      </c>
      <c r="B196" s="106" t="s">
        <v>287</v>
      </c>
      <c r="C196" s="107">
        <v>396</v>
      </c>
      <c r="D196" s="111" t="s">
        <v>231</v>
      </c>
    </row>
    <row r="197" spans="1:4" x14ac:dyDescent="0.35">
      <c r="A197" s="109" t="s">
        <v>281</v>
      </c>
      <c r="B197" s="106" t="s">
        <v>288</v>
      </c>
      <c r="C197" s="107">
        <v>2912.7</v>
      </c>
      <c r="D197" s="111" t="s">
        <v>228</v>
      </c>
    </row>
    <row r="198" spans="1:4" x14ac:dyDescent="0.35">
      <c r="A198" s="109" t="s">
        <v>281</v>
      </c>
      <c r="B198" s="106" t="s">
        <v>288</v>
      </c>
      <c r="C198" s="107">
        <v>1735.65</v>
      </c>
      <c r="D198" s="111" t="s">
        <v>229</v>
      </c>
    </row>
    <row r="199" spans="1:4" x14ac:dyDescent="0.35">
      <c r="A199" s="109" t="s">
        <v>281</v>
      </c>
      <c r="B199" s="106" t="s">
        <v>288</v>
      </c>
      <c r="C199" s="107">
        <v>1679.12</v>
      </c>
      <c r="D199" s="111" t="s">
        <v>230</v>
      </c>
    </row>
    <row r="200" spans="1:4" x14ac:dyDescent="0.35">
      <c r="A200" s="109" t="s">
        <v>281</v>
      </c>
      <c r="B200" s="106" t="s">
        <v>288</v>
      </c>
      <c r="C200" s="107">
        <v>798</v>
      </c>
      <c r="D200" s="111" t="s">
        <v>231</v>
      </c>
    </row>
    <row r="201" spans="1:4" x14ac:dyDescent="0.35">
      <c r="A201" s="109" t="s">
        <v>289</v>
      </c>
      <c r="B201" s="106" t="s">
        <v>290</v>
      </c>
      <c r="C201" s="107">
        <v>2667.6</v>
      </c>
      <c r="D201" s="111" t="s">
        <v>228</v>
      </c>
    </row>
    <row r="202" spans="1:4" x14ac:dyDescent="0.35">
      <c r="A202" s="109" t="s">
        <v>289</v>
      </c>
      <c r="B202" s="106" t="s">
        <v>290</v>
      </c>
      <c r="C202" s="107">
        <v>4013.1</v>
      </c>
      <c r="D202" s="111" t="s">
        <v>229</v>
      </c>
    </row>
    <row r="203" spans="1:4" x14ac:dyDescent="0.35">
      <c r="A203" s="109" t="s">
        <v>289</v>
      </c>
      <c r="B203" s="106" t="s">
        <v>290</v>
      </c>
      <c r="C203" s="107">
        <v>3900</v>
      </c>
      <c r="D203" s="111" t="s">
        <v>230</v>
      </c>
    </row>
    <row r="204" spans="1:4" x14ac:dyDescent="0.35">
      <c r="A204" s="109" t="s">
        <v>289</v>
      </c>
      <c r="B204" s="106" t="s">
        <v>290</v>
      </c>
      <c r="C204" s="107">
        <v>6000.15</v>
      </c>
      <c r="D204" s="111" t="s">
        <v>231</v>
      </c>
    </row>
    <row r="205" spans="1:4" x14ac:dyDescent="0.35">
      <c r="A205" s="109" t="s">
        <v>289</v>
      </c>
      <c r="B205" s="106" t="s">
        <v>291</v>
      </c>
      <c r="C205" s="107">
        <v>1396.8</v>
      </c>
      <c r="D205" s="111" t="s">
        <v>228</v>
      </c>
    </row>
    <row r="206" spans="1:4" x14ac:dyDescent="0.35">
      <c r="A206" s="109" t="s">
        <v>289</v>
      </c>
      <c r="B206" s="106" t="s">
        <v>291</v>
      </c>
      <c r="C206" s="107">
        <v>1319.2</v>
      </c>
      <c r="D206" s="111" t="s">
        <v>229</v>
      </c>
    </row>
    <row r="207" spans="1:4" x14ac:dyDescent="0.35">
      <c r="A207" s="109" t="s">
        <v>289</v>
      </c>
      <c r="B207" s="106" t="s">
        <v>291</v>
      </c>
      <c r="C207" s="107">
        <v>4219.5</v>
      </c>
      <c r="D207" s="111" t="s">
        <v>231</v>
      </c>
    </row>
    <row r="208" spans="1:4" x14ac:dyDescent="0.35">
      <c r="A208" s="109" t="s">
        <v>289</v>
      </c>
      <c r="B208" s="106" t="s">
        <v>292</v>
      </c>
      <c r="C208" s="107">
        <v>5710.08</v>
      </c>
      <c r="D208" s="111" t="s">
        <v>228</v>
      </c>
    </row>
    <row r="209" spans="1:4" x14ac:dyDescent="0.35">
      <c r="A209" s="109" t="s">
        <v>289</v>
      </c>
      <c r="B209" s="106" t="s">
        <v>292</v>
      </c>
      <c r="C209" s="107">
        <v>1316.4</v>
      </c>
      <c r="D209" s="111" t="s">
        <v>229</v>
      </c>
    </row>
    <row r="210" spans="1:4" x14ac:dyDescent="0.35">
      <c r="A210" s="109" t="s">
        <v>289</v>
      </c>
      <c r="B210" s="106" t="s">
        <v>292</v>
      </c>
      <c r="C210" s="107">
        <v>864</v>
      </c>
      <c r="D210" s="111" t="s">
        <v>230</v>
      </c>
    </row>
    <row r="211" spans="1:4" x14ac:dyDescent="0.35">
      <c r="A211" s="109" t="s">
        <v>289</v>
      </c>
      <c r="B211" s="106" t="s">
        <v>292</v>
      </c>
      <c r="C211" s="107">
        <v>936</v>
      </c>
      <c r="D211" s="111" t="s">
        <v>231</v>
      </c>
    </row>
    <row r="212" spans="1:4" x14ac:dyDescent="0.35">
      <c r="A212" s="109" t="s">
        <v>289</v>
      </c>
      <c r="B212" s="106" t="s">
        <v>293</v>
      </c>
      <c r="C212" s="107">
        <v>5154.8500000000004</v>
      </c>
      <c r="D212" s="111" t="s">
        <v>228</v>
      </c>
    </row>
    <row r="213" spans="1:4" x14ac:dyDescent="0.35">
      <c r="A213" s="109" t="s">
        <v>289</v>
      </c>
      <c r="B213" s="106" t="s">
        <v>293</v>
      </c>
      <c r="C213" s="107">
        <v>2099.1999999999998</v>
      </c>
      <c r="D213" s="111" t="s">
        <v>229</v>
      </c>
    </row>
    <row r="214" spans="1:4" x14ac:dyDescent="0.35">
      <c r="A214" s="109" t="s">
        <v>289</v>
      </c>
      <c r="B214" s="106" t="s">
        <v>293</v>
      </c>
      <c r="C214" s="107">
        <v>1500.6</v>
      </c>
      <c r="D214" s="111" t="s">
        <v>230</v>
      </c>
    </row>
    <row r="215" spans="1:4" x14ac:dyDescent="0.35">
      <c r="A215" s="109" t="s">
        <v>289</v>
      </c>
      <c r="B215" s="106" t="s">
        <v>293</v>
      </c>
      <c r="C215" s="107">
        <v>4029.48</v>
      </c>
      <c r="D215" s="111" t="s">
        <v>231</v>
      </c>
    </row>
    <row r="216" spans="1:4" x14ac:dyDescent="0.35">
      <c r="A216" s="109" t="s">
        <v>289</v>
      </c>
      <c r="B216" s="106" t="s">
        <v>294</v>
      </c>
      <c r="C216" s="107">
        <v>5702.4</v>
      </c>
      <c r="D216" s="111" t="s">
        <v>228</v>
      </c>
    </row>
    <row r="217" spans="1:4" x14ac:dyDescent="0.35">
      <c r="A217" s="109" t="s">
        <v>289</v>
      </c>
      <c r="B217" s="106" t="s">
        <v>294</v>
      </c>
      <c r="C217" s="107">
        <v>4456.4399999999996</v>
      </c>
      <c r="D217" s="111" t="s">
        <v>229</v>
      </c>
    </row>
    <row r="218" spans="1:4" x14ac:dyDescent="0.35">
      <c r="A218" s="109" t="s">
        <v>289</v>
      </c>
      <c r="B218" s="106" t="s">
        <v>294</v>
      </c>
      <c r="C218" s="107">
        <v>8912.8799999999992</v>
      </c>
      <c r="D218" s="111" t="s">
        <v>230</v>
      </c>
    </row>
    <row r="219" spans="1:4" x14ac:dyDescent="0.35">
      <c r="A219" s="109" t="s">
        <v>289</v>
      </c>
      <c r="B219" s="106" t="s">
        <v>294</v>
      </c>
      <c r="C219" s="107">
        <v>14037.79</v>
      </c>
      <c r="D219" s="111" t="s">
        <v>231</v>
      </c>
    </row>
    <row r="220" spans="1:4" x14ac:dyDescent="0.35">
      <c r="A220" s="109" t="s">
        <v>289</v>
      </c>
      <c r="B220" s="106" t="s">
        <v>295</v>
      </c>
      <c r="C220" s="107">
        <v>966.42</v>
      </c>
      <c r="D220" s="111" t="s">
        <v>228</v>
      </c>
    </row>
    <row r="221" spans="1:4" x14ac:dyDescent="0.35">
      <c r="A221" s="109" t="s">
        <v>289</v>
      </c>
      <c r="B221" s="106" t="s">
        <v>295</v>
      </c>
      <c r="C221" s="107">
        <v>490.21</v>
      </c>
      <c r="D221" s="111" t="s">
        <v>229</v>
      </c>
    </row>
    <row r="222" spans="1:4" x14ac:dyDescent="0.35">
      <c r="A222" s="109" t="s">
        <v>289</v>
      </c>
      <c r="B222" s="106" t="s">
        <v>295</v>
      </c>
      <c r="C222" s="107">
        <v>666.03</v>
      </c>
      <c r="D222" s="111" t="s">
        <v>230</v>
      </c>
    </row>
    <row r="223" spans="1:4" x14ac:dyDescent="0.35">
      <c r="A223" s="109" t="s">
        <v>289</v>
      </c>
      <c r="B223" s="106" t="s">
        <v>295</v>
      </c>
      <c r="C223" s="107">
        <v>978.93</v>
      </c>
      <c r="D223" s="111" t="s">
        <v>231</v>
      </c>
    </row>
    <row r="224" spans="1:4" x14ac:dyDescent="0.35">
      <c r="A224" s="109" t="s">
        <v>296</v>
      </c>
      <c r="B224" s="106" t="s">
        <v>297</v>
      </c>
      <c r="C224" s="107">
        <v>360</v>
      </c>
      <c r="D224" s="111" t="s">
        <v>228</v>
      </c>
    </row>
    <row r="225" spans="1:4" x14ac:dyDescent="0.35">
      <c r="A225" s="109" t="s">
        <v>296</v>
      </c>
      <c r="B225" s="106" t="s">
        <v>297</v>
      </c>
      <c r="C225" s="107">
        <v>128</v>
      </c>
      <c r="D225" s="111" t="s">
        <v>229</v>
      </c>
    </row>
    <row r="226" spans="1:4" x14ac:dyDescent="0.35">
      <c r="A226" s="109" t="s">
        <v>296</v>
      </c>
      <c r="B226" s="106" t="s">
        <v>297</v>
      </c>
      <c r="C226" s="107">
        <v>400</v>
      </c>
      <c r="D226" s="111" t="s">
        <v>231</v>
      </c>
    </row>
    <row r="227" spans="1:4" x14ac:dyDescent="0.35">
      <c r="A227" s="109" t="s">
        <v>296</v>
      </c>
      <c r="B227" s="106" t="s">
        <v>298</v>
      </c>
      <c r="C227" s="107">
        <v>1411.92</v>
      </c>
      <c r="D227" s="111" t="s">
        <v>228</v>
      </c>
    </row>
    <row r="228" spans="1:4" x14ac:dyDescent="0.35">
      <c r="A228" s="109" t="s">
        <v>296</v>
      </c>
      <c r="B228" s="106" t="s">
        <v>298</v>
      </c>
      <c r="C228" s="107">
        <v>8384.6</v>
      </c>
      <c r="D228" s="111" t="s">
        <v>229</v>
      </c>
    </row>
    <row r="229" spans="1:4" x14ac:dyDescent="0.35">
      <c r="A229" s="109" t="s">
        <v>296</v>
      </c>
      <c r="B229" s="106" t="s">
        <v>298</v>
      </c>
      <c r="C229" s="107">
        <v>1855</v>
      </c>
      <c r="D229" s="111" t="s">
        <v>230</v>
      </c>
    </row>
    <row r="230" spans="1:4" x14ac:dyDescent="0.35">
      <c r="A230" s="109" t="s">
        <v>296</v>
      </c>
      <c r="B230" s="106" t="s">
        <v>298</v>
      </c>
      <c r="C230" s="107">
        <v>11898.5</v>
      </c>
      <c r="D230" s="111" t="s">
        <v>231</v>
      </c>
    </row>
    <row r="231" spans="1:4" x14ac:dyDescent="0.35">
      <c r="A231" s="109" t="s">
        <v>296</v>
      </c>
      <c r="B231" s="106" t="s">
        <v>299</v>
      </c>
      <c r="C231" s="107">
        <v>4105.92</v>
      </c>
      <c r="D231" s="111" t="s">
        <v>228</v>
      </c>
    </row>
    <row r="232" spans="1:4" x14ac:dyDescent="0.35">
      <c r="A232" s="109" t="s">
        <v>296</v>
      </c>
      <c r="B232" s="106" t="s">
        <v>299</v>
      </c>
      <c r="C232" s="107">
        <v>3310.56</v>
      </c>
      <c r="D232" s="111" t="s">
        <v>229</v>
      </c>
    </row>
    <row r="233" spans="1:4" x14ac:dyDescent="0.35">
      <c r="A233" s="109" t="s">
        <v>296</v>
      </c>
      <c r="B233" s="106" t="s">
        <v>299</v>
      </c>
      <c r="C233" s="107">
        <v>1881</v>
      </c>
      <c r="D233" s="111" t="s">
        <v>230</v>
      </c>
    </row>
    <row r="234" spans="1:4" x14ac:dyDescent="0.35">
      <c r="A234" s="109" t="s">
        <v>296</v>
      </c>
      <c r="B234" s="106" t="s">
        <v>299</v>
      </c>
      <c r="C234" s="107">
        <v>3556.8</v>
      </c>
      <c r="D234" s="111" t="s">
        <v>231</v>
      </c>
    </row>
    <row r="235" spans="1:4" x14ac:dyDescent="0.35">
      <c r="A235" s="109" t="s">
        <v>296</v>
      </c>
      <c r="B235" s="106" t="s">
        <v>300</v>
      </c>
      <c r="C235" s="107">
        <v>2018.1</v>
      </c>
      <c r="D235" s="111" t="s">
        <v>228</v>
      </c>
    </row>
    <row r="236" spans="1:4" x14ac:dyDescent="0.35">
      <c r="A236" s="109" t="s">
        <v>296</v>
      </c>
      <c r="B236" s="106" t="s">
        <v>300</v>
      </c>
      <c r="C236" s="107">
        <v>2185.5</v>
      </c>
      <c r="D236" s="111" t="s">
        <v>229</v>
      </c>
    </row>
    <row r="237" spans="1:4" x14ac:dyDescent="0.35">
      <c r="A237" s="109" t="s">
        <v>296</v>
      </c>
      <c r="B237" s="106" t="s">
        <v>300</v>
      </c>
      <c r="C237" s="107">
        <v>1866.97</v>
      </c>
      <c r="D237" s="111" t="s">
        <v>230</v>
      </c>
    </row>
    <row r="238" spans="1:4" x14ac:dyDescent="0.35">
      <c r="A238" s="109" t="s">
        <v>296</v>
      </c>
      <c r="B238" s="106" t="s">
        <v>300</v>
      </c>
      <c r="C238" s="107">
        <v>470.81</v>
      </c>
      <c r="D238" s="111" t="s">
        <v>231</v>
      </c>
    </row>
    <row r="239" spans="1:4" x14ac:dyDescent="0.35">
      <c r="A239" s="109" t="s">
        <v>296</v>
      </c>
      <c r="B239" s="106" t="s">
        <v>301</v>
      </c>
      <c r="C239" s="107">
        <v>1084.8</v>
      </c>
      <c r="D239" s="111" t="s">
        <v>228</v>
      </c>
    </row>
    <row r="240" spans="1:4" x14ac:dyDescent="0.35">
      <c r="A240" s="109" t="s">
        <v>296</v>
      </c>
      <c r="B240" s="106" t="s">
        <v>301</v>
      </c>
      <c r="C240" s="107">
        <v>1575</v>
      </c>
      <c r="D240" s="111" t="s">
        <v>229</v>
      </c>
    </row>
    <row r="241" spans="1:4" x14ac:dyDescent="0.35">
      <c r="A241" s="109" t="s">
        <v>296</v>
      </c>
      <c r="B241" s="106" t="s">
        <v>301</v>
      </c>
      <c r="C241" s="107">
        <v>2700</v>
      </c>
      <c r="D241" s="111" t="s">
        <v>230</v>
      </c>
    </row>
    <row r="242" spans="1:4" x14ac:dyDescent="0.35">
      <c r="A242" s="109" t="s">
        <v>296</v>
      </c>
      <c r="B242" s="106" t="s">
        <v>301</v>
      </c>
      <c r="C242" s="107">
        <v>3826.5</v>
      </c>
      <c r="D242" s="111" t="s">
        <v>231</v>
      </c>
    </row>
    <row r="243" spans="1:4" x14ac:dyDescent="0.35">
      <c r="A243" s="109" t="s">
        <v>302</v>
      </c>
      <c r="B243" s="106" t="s">
        <v>303</v>
      </c>
      <c r="C243" s="107">
        <v>1474.41</v>
      </c>
      <c r="D243" s="111" t="s">
        <v>228</v>
      </c>
    </row>
    <row r="244" spans="1:4" x14ac:dyDescent="0.35">
      <c r="A244" s="109" t="s">
        <v>302</v>
      </c>
      <c r="B244" s="106" t="s">
        <v>303</v>
      </c>
      <c r="C244" s="107">
        <v>2272</v>
      </c>
      <c r="D244" s="111" t="s">
        <v>229</v>
      </c>
    </row>
    <row r="245" spans="1:4" x14ac:dyDescent="0.35">
      <c r="A245" s="109" t="s">
        <v>302</v>
      </c>
      <c r="B245" s="106" t="s">
        <v>303</v>
      </c>
      <c r="C245" s="107">
        <v>3887.92</v>
      </c>
      <c r="D245" s="111" t="s">
        <v>230</v>
      </c>
    </row>
    <row r="246" spans="1:4" x14ac:dyDescent="0.35">
      <c r="A246" s="109" t="s">
        <v>302</v>
      </c>
      <c r="B246" s="106" t="s">
        <v>303</v>
      </c>
      <c r="C246" s="107">
        <v>2162</v>
      </c>
      <c r="D246" s="111" t="s">
        <v>231</v>
      </c>
    </row>
    <row r="247" spans="1:4" x14ac:dyDescent="0.35">
      <c r="A247" s="109" t="s">
        <v>302</v>
      </c>
      <c r="B247" s="106" t="s">
        <v>304</v>
      </c>
      <c r="C247" s="107">
        <v>1500</v>
      </c>
      <c r="D247" s="111" t="s">
        <v>228</v>
      </c>
    </row>
    <row r="248" spans="1:4" x14ac:dyDescent="0.35">
      <c r="A248" s="109" t="s">
        <v>302</v>
      </c>
      <c r="B248" s="106" t="s">
        <v>304</v>
      </c>
      <c r="C248" s="107">
        <v>2362.5</v>
      </c>
      <c r="D248" s="111" t="s">
        <v>229</v>
      </c>
    </row>
    <row r="249" spans="1:4" x14ac:dyDescent="0.35">
      <c r="A249" s="109" t="s">
        <v>302</v>
      </c>
      <c r="B249" s="106" t="s">
        <v>304</v>
      </c>
      <c r="C249" s="107">
        <v>7100</v>
      </c>
      <c r="D249" s="111" t="s">
        <v>230</v>
      </c>
    </row>
    <row r="250" spans="1:4" x14ac:dyDescent="0.35">
      <c r="A250" s="109" t="s">
        <v>302</v>
      </c>
      <c r="B250" s="106" t="s">
        <v>304</v>
      </c>
      <c r="C250" s="107">
        <v>4987.5</v>
      </c>
      <c r="D250" s="111" t="s">
        <v>231</v>
      </c>
    </row>
    <row r="251" spans="1:4" x14ac:dyDescent="0.35">
      <c r="A251" s="109" t="s">
        <v>302</v>
      </c>
      <c r="B251" s="106" t="s">
        <v>305</v>
      </c>
      <c r="C251" s="107">
        <v>265</v>
      </c>
      <c r="D251" s="111" t="s">
        <v>229</v>
      </c>
    </row>
    <row r="252" spans="1:4" x14ac:dyDescent="0.35">
      <c r="A252" s="109" t="s">
        <v>302</v>
      </c>
      <c r="B252" s="106" t="s">
        <v>305</v>
      </c>
      <c r="C252" s="107">
        <v>1393.9</v>
      </c>
      <c r="D252" s="111" t="s">
        <v>230</v>
      </c>
    </row>
    <row r="253" spans="1:4" x14ac:dyDescent="0.35">
      <c r="A253" s="109" t="s">
        <v>302</v>
      </c>
      <c r="B253" s="106" t="s">
        <v>305</v>
      </c>
      <c r="C253" s="107">
        <v>417.38</v>
      </c>
      <c r="D253" s="111" t="s">
        <v>231</v>
      </c>
    </row>
    <row r="254" spans="1:4" x14ac:dyDescent="0.35">
      <c r="A254" s="109" t="s">
        <v>302</v>
      </c>
      <c r="B254" s="106" t="s">
        <v>306</v>
      </c>
      <c r="C254" s="107">
        <v>208</v>
      </c>
      <c r="D254" s="111" t="s">
        <v>228</v>
      </c>
    </row>
    <row r="255" spans="1:4" x14ac:dyDescent="0.35">
      <c r="A255" s="109" t="s">
        <v>302</v>
      </c>
      <c r="B255" s="106" t="s">
        <v>306</v>
      </c>
      <c r="C255" s="107">
        <v>421.2</v>
      </c>
      <c r="D255" s="111" t="s">
        <v>229</v>
      </c>
    </row>
    <row r="256" spans="1:4" x14ac:dyDescent="0.35">
      <c r="A256" s="109" t="s">
        <v>302</v>
      </c>
      <c r="B256" s="106" t="s">
        <v>307</v>
      </c>
      <c r="C256" s="107">
        <v>1215.2</v>
      </c>
      <c r="D256" s="111" t="s">
        <v>228</v>
      </c>
    </row>
    <row r="257" spans="1:4" x14ac:dyDescent="0.35">
      <c r="A257" s="109" t="s">
        <v>302</v>
      </c>
      <c r="B257" s="106" t="s">
        <v>307</v>
      </c>
      <c r="C257" s="107">
        <v>533.20000000000005</v>
      </c>
      <c r="D257" s="111" t="s">
        <v>229</v>
      </c>
    </row>
    <row r="258" spans="1:4" x14ac:dyDescent="0.35">
      <c r="A258" s="109" t="s">
        <v>302</v>
      </c>
      <c r="B258" s="106" t="s">
        <v>307</v>
      </c>
      <c r="C258" s="107">
        <v>3747.9</v>
      </c>
      <c r="D258" s="111" t="s">
        <v>230</v>
      </c>
    </row>
    <row r="259" spans="1:4" x14ac:dyDescent="0.35">
      <c r="A259" s="109" t="s">
        <v>302</v>
      </c>
      <c r="B259" s="106" t="s">
        <v>307</v>
      </c>
      <c r="C259" s="107">
        <v>3323.2</v>
      </c>
      <c r="D259" s="111" t="s">
        <v>231</v>
      </c>
    </row>
    <row r="260" spans="1:4" x14ac:dyDescent="0.35">
      <c r="A260" s="109" t="s">
        <v>302</v>
      </c>
      <c r="B260" s="106" t="s">
        <v>308</v>
      </c>
      <c r="C260" s="107">
        <v>68.400000000000006</v>
      </c>
      <c r="D260" s="111" t="s">
        <v>228</v>
      </c>
    </row>
    <row r="261" spans="1:4" x14ac:dyDescent="0.35">
      <c r="A261" s="109" t="s">
        <v>302</v>
      </c>
      <c r="B261" s="106" t="s">
        <v>308</v>
      </c>
      <c r="C261" s="107">
        <v>2698</v>
      </c>
      <c r="D261" s="111" t="s">
        <v>229</v>
      </c>
    </row>
    <row r="262" spans="1:4" x14ac:dyDescent="0.35">
      <c r="A262" s="109" t="s">
        <v>302</v>
      </c>
      <c r="B262" s="106" t="s">
        <v>308</v>
      </c>
      <c r="C262" s="107">
        <v>2199.25</v>
      </c>
      <c r="D262" s="111" t="s">
        <v>230</v>
      </c>
    </row>
    <row r="263" spans="1:4" x14ac:dyDescent="0.35">
      <c r="A263" s="109" t="s">
        <v>302</v>
      </c>
      <c r="B263" s="106" t="s">
        <v>308</v>
      </c>
      <c r="C263" s="107">
        <v>1928.5</v>
      </c>
      <c r="D263" s="111" t="s">
        <v>231</v>
      </c>
    </row>
    <row r="264" spans="1:4" x14ac:dyDescent="0.35">
      <c r="A264" s="109" t="s">
        <v>302</v>
      </c>
      <c r="B264" s="106" t="s">
        <v>309</v>
      </c>
      <c r="C264" s="107">
        <v>385</v>
      </c>
      <c r="D264" s="111" t="s">
        <v>228</v>
      </c>
    </row>
    <row r="265" spans="1:4" x14ac:dyDescent="0.35">
      <c r="A265" s="109" t="s">
        <v>302</v>
      </c>
      <c r="B265" s="106" t="s">
        <v>309</v>
      </c>
      <c r="C265" s="107">
        <v>1242.52</v>
      </c>
      <c r="D265" s="111" t="s">
        <v>229</v>
      </c>
    </row>
    <row r="266" spans="1:4" x14ac:dyDescent="0.35">
      <c r="A266" s="109" t="s">
        <v>302</v>
      </c>
      <c r="B266" s="106" t="s">
        <v>309</v>
      </c>
      <c r="C266" s="107">
        <v>468.51</v>
      </c>
      <c r="D266" s="111" t="s">
        <v>230</v>
      </c>
    </row>
    <row r="267" spans="1:4" x14ac:dyDescent="0.35">
      <c r="A267" s="109" t="s">
        <v>302</v>
      </c>
      <c r="B267" s="106" t="s">
        <v>309</v>
      </c>
      <c r="C267" s="107">
        <v>2542.77</v>
      </c>
      <c r="D267" s="111" t="s">
        <v>231</v>
      </c>
    </row>
    <row r="268" spans="1:4" x14ac:dyDescent="0.35">
      <c r="A268" s="109" t="s">
        <v>302</v>
      </c>
      <c r="B268" s="106" t="s">
        <v>310</v>
      </c>
      <c r="C268" s="107">
        <v>61.44</v>
      </c>
      <c r="D268" s="111" t="s">
        <v>228</v>
      </c>
    </row>
    <row r="269" spans="1:4" x14ac:dyDescent="0.35">
      <c r="A269" s="109" t="s">
        <v>302</v>
      </c>
      <c r="B269" s="106" t="s">
        <v>310</v>
      </c>
      <c r="C269" s="107">
        <v>168</v>
      </c>
      <c r="D269" s="111" t="s">
        <v>229</v>
      </c>
    </row>
    <row r="270" spans="1:4" x14ac:dyDescent="0.35">
      <c r="A270" s="109" t="s">
        <v>302</v>
      </c>
      <c r="B270" s="106" t="s">
        <v>310</v>
      </c>
      <c r="C270" s="107">
        <v>469.5</v>
      </c>
      <c r="D270" s="111" t="s">
        <v>230</v>
      </c>
    </row>
    <row r="271" spans="1:4" x14ac:dyDescent="0.35">
      <c r="A271" s="109" t="s">
        <v>302</v>
      </c>
      <c r="B271" s="106" t="s">
        <v>310</v>
      </c>
      <c r="C271" s="107">
        <v>60</v>
      </c>
      <c r="D271" s="111" t="s">
        <v>231</v>
      </c>
    </row>
    <row r="272" spans="1:4" x14ac:dyDescent="0.35">
      <c r="A272" s="109" t="s">
        <v>302</v>
      </c>
      <c r="B272" s="106" t="s">
        <v>311</v>
      </c>
      <c r="C272" s="107">
        <v>1308.24</v>
      </c>
      <c r="D272" s="111" t="s">
        <v>228</v>
      </c>
    </row>
    <row r="273" spans="1:4" x14ac:dyDescent="0.35">
      <c r="A273" s="109" t="s">
        <v>302</v>
      </c>
      <c r="B273" s="106" t="s">
        <v>311</v>
      </c>
      <c r="C273" s="107">
        <v>1838.19</v>
      </c>
      <c r="D273" s="111" t="s">
        <v>229</v>
      </c>
    </row>
    <row r="274" spans="1:4" x14ac:dyDescent="0.35">
      <c r="A274" s="109" t="s">
        <v>302</v>
      </c>
      <c r="B274" s="106" t="s">
        <v>311</v>
      </c>
      <c r="C274" s="107">
        <v>815.54</v>
      </c>
      <c r="D274" s="111" t="s">
        <v>230</v>
      </c>
    </row>
    <row r="275" spans="1:4" x14ac:dyDescent="0.35">
      <c r="A275" s="109" t="s">
        <v>302</v>
      </c>
      <c r="B275" s="106" t="s">
        <v>311</v>
      </c>
      <c r="C275" s="107">
        <v>1922.33</v>
      </c>
      <c r="D275" s="111" t="s">
        <v>231</v>
      </c>
    </row>
    <row r="276" spans="1:4" x14ac:dyDescent="0.35">
      <c r="A276" s="109" t="s">
        <v>302</v>
      </c>
      <c r="B276" s="106" t="s">
        <v>312</v>
      </c>
      <c r="C276" s="107">
        <v>216</v>
      </c>
      <c r="D276" s="111" t="s">
        <v>228</v>
      </c>
    </row>
    <row r="277" spans="1:4" x14ac:dyDescent="0.35">
      <c r="A277" s="109" t="s">
        <v>302</v>
      </c>
      <c r="B277" s="106" t="s">
        <v>312</v>
      </c>
      <c r="C277" s="107">
        <v>714</v>
      </c>
      <c r="D277" s="111" t="s">
        <v>229</v>
      </c>
    </row>
    <row r="278" spans="1:4" x14ac:dyDescent="0.35">
      <c r="A278" s="109" t="s">
        <v>302</v>
      </c>
      <c r="B278" s="106" t="s">
        <v>312</v>
      </c>
      <c r="C278" s="107">
        <v>1646.25</v>
      </c>
      <c r="D278" s="111" t="s">
        <v>230</v>
      </c>
    </row>
    <row r="279" spans="1:4" x14ac:dyDescent="0.35">
      <c r="A279" s="109" t="s">
        <v>302</v>
      </c>
      <c r="B279" s="106" t="s">
        <v>312</v>
      </c>
      <c r="C279" s="107">
        <v>941.25</v>
      </c>
      <c r="D279" s="111" t="s">
        <v>231</v>
      </c>
    </row>
    <row r="280" spans="1:4" x14ac:dyDescent="0.35">
      <c r="A280" s="109" t="s">
        <v>302</v>
      </c>
      <c r="B280" s="106" t="s">
        <v>313</v>
      </c>
      <c r="C280" s="107">
        <v>205.2</v>
      </c>
      <c r="D280" s="111" t="s">
        <v>228</v>
      </c>
    </row>
    <row r="281" spans="1:4" x14ac:dyDescent="0.35">
      <c r="A281" s="109" t="s">
        <v>302</v>
      </c>
      <c r="B281" s="106" t="s">
        <v>313</v>
      </c>
      <c r="C281" s="107">
        <v>1007</v>
      </c>
      <c r="D281" s="111" t="s">
        <v>229</v>
      </c>
    </row>
    <row r="282" spans="1:4" x14ac:dyDescent="0.35">
      <c r="A282" s="109" t="s">
        <v>302</v>
      </c>
      <c r="B282" s="106" t="s">
        <v>313</v>
      </c>
      <c r="C282" s="107">
        <v>190</v>
      </c>
      <c r="D282" s="111" t="s">
        <v>230</v>
      </c>
    </row>
    <row r="283" spans="1:4" x14ac:dyDescent="0.35">
      <c r="A283" s="109" t="s">
        <v>302</v>
      </c>
      <c r="B283" s="106" t="s">
        <v>313</v>
      </c>
      <c r="C283" s="107">
        <v>1953.67</v>
      </c>
      <c r="D283" s="111" t="s">
        <v>231</v>
      </c>
    </row>
    <row r="284" spans="1:4" x14ac:dyDescent="0.35">
      <c r="A284" s="109" t="s">
        <v>302</v>
      </c>
      <c r="B284" s="106" t="s">
        <v>314</v>
      </c>
      <c r="C284" s="107">
        <v>803.52</v>
      </c>
      <c r="D284" s="111" t="s">
        <v>228</v>
      </c>
    </row>
    <row r="285" spans="1:4" x14ac:dyDescent="0.35">
      <c r="A285" s="109" t="s">
        <v>302</v>
      </c>
      <c r="B285" s="106" t="s">
        <v>314</v>
      </c>
      <c r="C285" s="107">
        <v>91.8</v>
      </c>
      <c r="D285" s="111" t="s">
        <v>229</v>
      </c>
    </row>
    <row r="286" spans="1:4" x14ac:dyDescent="0.35">
      <c r="A286" s="109" t="s">
        <v>302</v>
      </c>
      <c r="B286" s="106" t="s">
        <v>314</v>
      </c>
      <c r="C286" s="107">
        <v>1504.8</v>
      </c>
      <c r="D286" s="111" t="s">
        <v>230</v>
      </c>
    </row>
    <row r="287" spans="1:4" x14ac:dyDescent="0.35">
      <c r="A287" s="112" t="s">
        <v>302</v>
      </c>
      <c r="B287" s="113" t="s">
        <v>314</v>
      </c>
      <c r="C287" s="114">
        <v>823.2</v>
      </c>
      <c r="D287" s="115" t="s">
        <v>231</v>
      </c>
    </row>
    <row r="288" spans="1:4" x14ac:dyDescent="0.35">
      <c r="A288" s="116" t="s">
        <v>315</v>
      </c>
      <c r="B288" s="117"/>
      <c r="C288" s="119">
        <f>SUBTOTAL(109,Table2[Sales])</f>
        <v>608846.75999999978</v>
      </c>
      <c r="D288" s="118"/>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E302C-548C-435C-91AC-7336E5D5D0C8}">
  <dimension ref="A2:K14"/>
  <sheetViews>
    <sheetView tabSelected="1" workbookViewId="0">
      <selection activeCell="M12" sqref="M12"/>
    </sheetView>
  </sheetViews>
  <sheetFormatPr defaultRowHeight="14.5" x14ac:dyDescent="0.35"/>
  <cols>
    <col min="1" max="1" width="31.36328125" bestFit="1" customWidth="1"/>
    <col min="2" max="2" width="15.26953125" bestFit="1" customWidth="1"/>
    <col min="3" max="5" width="5.08984375" bestFit="1" customWidth="1"/>
    <col min="6" max="6" width="11.26953125" bestFit="1" customWidth="1"/>
    <col min="7" max="7" width="7.81640625" bestFit="1" customWidth="1"/>
    <col min="8" max="8" width="8.81640625" bestFit="1" customWidth="1"/>
    <col min="9" max="9" width="7.81640625" bestFit="1" customWidth="1"/>
    <col min="10" max="10" width="20.08984375" bestFit="1" customWidth="1"/>
    <col min="11" max="11" width="16.08984375" bestFit="1" customWidth="1"/>
  </cols>
  <sheetData>
    <row r="2" spans="1:11" ht="15" thickBot="1" x14ac:dyDescent="0.4"/>
    <row r="3" spans="1:11" x14ac:dyDescent="0.35">
      <c r="A3" s="150"/>
      <c r="B3" s="151" t="s">
        <v>199</v>
      </c>
      <c r="C3" s="24"/>
      <c r="D3" s="24"/>
      <c r="E3" s="24"/>
      <c r="F3" s="24"/>
      <c r="G3" s="24"/>
      <c r="H3" s="24"/>
      <c r="I3" s="24"/>
      <c r="J3" s="24"/>
      <c r="K3" s="25"/>
    </row>
    <row r="4" spans="1:11" x14ac:dyDescent="0.35">
      <c r="A4" s="19"/>
      <c r="B4" s="152" t="s">
        <v>317</v>
      </c>
      <c r="C4" s="152"/>
      <c r="D4" s="152"/>
      <c r="E4" s="152"/>
      <c r="F4" s="152" t="s">
        <v>316</v>
      </c>
      <c r="G4" s="152"/>
      <c r="H4" s="152"/>
      <c r="I4" s="152"/>
      <c r="J4" s="152" t="s">
        <v>318</v>
      </c>
      <c r="K4" s="20" t="s">
        <v>319</v>
      </c>
    </row>
    <row r="5" spans="1:11" x14ac:dyDescent="0.35">
      <c r="A5" s="153" t="s">
        <v>197</v>
      </c>
      <c r="B5" s="152" t="s">
        <v>228</v>
      </c>
      <c r="C5" s="152" t="s">
        <v>229</v>
      </c>
      <c r="D5" s="152" t="s">
        <v>230</v>
      </c>
      <c r="E5" s="152" t="s">
        <v>231</v>
      </c>
      <c r="F5" s="152" t="s">
        <v>228</v>
      </c>
      <c r="G5" s="152" t="s">
        <v>229</v>
      </c>
      <c r="H5" s="152" t="s">
        <v>230</v>
      </c>
      <c r="I5" s="152" t="s">
        <v>231</v>
      </c>
      <c r="J5" s="152"/>
      <c r="K5" s="20"/>
    </row>
    <row r="6" spans="1:11" x14ac:dyDescent="0.35">
      <c r="A6" s="154" t="s">
        <v>281</v>
      </c>
      <c r="B6" s="155">
        <v>7</v>
      </c>
      <c r="C6" s="155">
        <v>7</v>
      </c>
      <c r="D6" s="155">
        <v>7</v>
      </c>
      <c r="E6" s="155">
        <v>7</v>
      </c>
      <c r="F6" s="155">
        <v>12697.100000000002</v>
      </c>
      <c r="G6" s="155">
        <v>14629.3</v>
      </c>
      <c r="H6" s="155">
        <v>15310.720000000001</v>
      </c>
      <c r="I6" s="155">
        <v>13311.7</v>
      </c>
      <c r="J6" s="155">
        <v>28</v>
      </c>
      <c r="K6" s="156">
        <v>55948.819999999992</v>
      </c>
    </row>
    <row r="7" spans="1:11" x14ac:dyDescent="0.35">
      <c r="A7" s="157" t="s">
        <v>282</v>
      </c>
      <c r="B7" s="155">
        <v>1</v>
      </c>
      <c r="C7" s="155">
        <v>1</v>
      </c>
      <c r="D7" s="155">
        <v>1</v>
      </c>
      <c r="E7" s="155">
        <v>1</v>
      </c>
      <c r="F7" s="155">
        <v>187.6</v>
      </c>
      <c r="G7" s="155">
        <v>742</v>
      </c>
      <c r="H7" s="155">
        <v>226.8</v>
      </c>
      <c r="I7" s="155">
        <v>911.75</v>
      </c>
      <c r="J7" s="155">
        <v>4</v>
      </c>
      <c r="K7" s="156">
        <v>2068.15</v>
      </c>
    </row>
    <row r="8" spans="1:11" x14ac:dyDescent="0.35">
      <c r="A8" s="157" t="s">
        <v>283</v>
      </c>
      <c r="B8" s="155">
        <v>1</v>
      </c>
      <c r="C8" s="155">
        <v>1</v>
      </c>
      <c r="D8" s="155">
        <v>1</v>
      </c>
      <c r="E8" s="155">
        <v>1</v>
      </c>
      <c r="F8" s="155">
        <v>6931.2</v>
      </c>
      <c r="G8" s="155">
        <v>9868.6</v>
      </c>
      <c r="H8" s="155">
        <v>6771.6</v>
      </c>
      <c r="I8" s="155">
        <v>9032.6</v>
      </c>
      <c r="J8" s="155">
        <v>4</v>
      </c>
      <c r="K8" s="156">
        <v>32604</v>
      </c>
    </row>
    <row r="9" spans="1:11" x14ac:dyDescent="0.35">
      <c r="A9" s="157" t="s">
        <v>284</v>
      </c>
      <c r="B9" s="155">
        <v>1</v>
      </c>
      <c r="C9" s="155">
        <v>1</v>
      </c>
      <c r="D9" s="155">
        <v>1</v>
      </c>
      <c r="E9" s="155">
        <v>1</v>
      </c>
      <c r="F9" s="155">
        <v>201.6</v>
      </c>
      <c r="G9" s="155">
        <v>504</v>
      </c>
      <c r="H9" s="155">
        <v>3318</v>
      </c>
      <c r="I9" s="155">
        <v>210</v>
      </c>
      <c r="J9" s="155">
        <v>4</v>
      </c>
      <c r="K9" s="156">
        <v>4233.6000000000004</v>
      </c>
    </row>
    <row r="10" spans="1:11" x14ac:dyDescent="0.35">
      <c r="A10" s="157" t="s">
        <v>285</v>
      </c>
      <c r="B10" s="155">
        <v>1</v>
      </c>
      <c r="C10" s="155">
        <v>1</v>
      </c>
      <c r="D10" s="155">
        <v>1</v>
      </c>
      <c r="E10" s="155">
        <v>1</v>
      </c>
      <c r="F10" s="155">
        <v>499.2</v>
      </c>
      <c r="G10" s="155">
        <v>87.75</v>
      </c>
      <c r="H10" s="155">
        <v>585</v>
      </c>
      <c r="I10" s="155">
        <v>984.75</v>
      </c>
      <c r="J10" s="155">
        <v>4</v>
      </c>
      <c r="K10" s="156">
        <v>2156.6999999999998</v>
      </c>
    </row>
    <row r="11" spans="1:11" x14ac:dyDescent="0.35">
      <c r="A11" s="157" t="s">
        <v>286</v>
      </c>
      <c r="B11" s="155">
        <v>1</v>
      </c>
      <c r="C11" s="155">
        <v>1</v>
      </c>
      <c r="D11" s="155">
        <v>1</v>
      </c>
      <c r="E11" s="155">
        <v>1</v>
      </c>
      <c r="F11" s="155">
        <v>985.6</v>
      </c>
      <c r="G11" s="155">
        <v>912.8</v>
      </c>
      <c r="H11" s="155">
        <v>2307.1999999999998</v>
      </c>
      <c r="I11" s="155">
        <v>978.6</v>
      </c>
      <c r="J11" s="155">
        <v>4</v>
      </c>
      <c r="K11" s="156">
        <v>5184.2000000000007</v>
      </c>
    </row>
    <row r="12" spans="1:11" x14ac:dyDescent="0.35">
      <c r="A12" s="157" t="s">
        <v>287</v>
      </c>
      <c r="B12" s="155">
        <v>1</v>
      </c>
      <c r="C12" s="155">
        <v>1</v>
      </c>
      <c r="D12" s="155">
        <v>1</v>
      </c>
      <c r="E12" s="155">
        <v>1</v>
      </c>
      <c r="F12" s="155">
        <v>979.2</v>
      </c>
      <c r="G12" s="155">
        <v>778.5</v>
      </c>
      <c r="H12" s="155">
        <v>423</v>
      </c>
      <c r="I12" s="155">
        <v>396</v>
      </c>
      <c r="J12" s="155">
        <v>4</v>
      </c>
      <c r="K12" s="156">
        <v>2576.6999999999998</v>
      </c>
    </row>
    <row r="13" spans="1:11" x14ac:dyDescent="0.35">
      <c r="A13" s="157" t="s">
        <v>288</v>
      </c>
      <c r="B13" s="155">
        <v>1</v>
      </c>
      <c r="C13" s="155">
        <v>1</v>
      </c>
      <c r="D13" s="155">
        <v>1</v>
      </c>
      <c r="E13" s="155">
        <v>1</v>
      </c>
      <c r="F13" s="155">
        <v>2912.7</v>
      </c>
      <c r="G13" s="155">
        <v>1735.65</v>
      </c>
      <c r="H13" s="155">
        <v>1679.12</v>
      </c>
      <c r="I13" s="155">
        <v>798</v>
      </c>
      <c r="J13" s="155">
        <v>4</v>
      </c>
      <c r="K13" s="156">
        <v>7125.47</v>
      </c>
    </row>
    <row r="14" spans="1:11" ht="15" thickBot="1" x14ac:dyDescent="0.4">
      <c r="A14" s="158" t="s">
        <v>198</v>
      </c>
      <c r="B14" s="159">
        <v>7</v>
      </c>
      <c r="C14" s="159">
        <v>7</v>
      </c>
      <c r="D14" s="159">
        <v>7</v>
      </c>
      <c r="E14" s="159">
        <v>7</v>
      </c>
      <c r="F14" s="159">
        <v>12697.100000000002</v>
      </c>
      <c r="G14" s="159">
        <v>14629.3</v>
      </c>
      <c r="H14" s="159">
        <v>15310.720000000001</v>
      </c>
      <c r="I14" s="159">
        <v>13311.7</v>
      </c>
      <c r="J14" s="159">
        <v>28</v>
      </c>
      <c r="K14" s="160">
        <v>55948.819999999992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24EE8-B69E-4BF9-8FAB-711731595751}">
  <dimension ref="A1:M44"/>
  <sheetViews>
    <sheetView workbookViewId="0">
      <selection activeCell="I10" sqref="I10"/>
    </sheetView>
  </sheetViews>
  <sheetFormatPr defaultRowHeight="14.5" x14ac:dyDescent="0.35"/>
  <cols>
    <col min="1" max="1" width="15.6328125" customWidth="1"/>
    <col min="2" max="2" width="9.36328125" customWidth="1"/>
    <col min="3" max="3" width="11.54296875" customWidth="1"/>
    <col min="4" max="4" width="14.08984375" customWidth="1"/>
    <col min="5" max="5" width="17.6328125" customWidth="1"/>
    <col min="7" max="7" width="12.90625" customWidth="1"/>
    <col min="8" max="8" width="13.1796875" customWidth="1"/>
    <col min="11" max="11" width="20.453125" customWidth="1"/>
    <col min="12" max="12" width="10.08984375" customWidth="1"/>
  </cols>
  <sheetData>
    <row r="1" spans="1:13" ht="19" thickBot="1" x14ac:dyDescent="0.5">
      <c r="A1" s="30" t="s">
        <v>0</v>
      </c>
      <c r="B1" s="30" t="s">
        <v>1</v>
      </c>
      <c r="C1" s="30" t="s">
        <v>2</v>
      </c>
      <c r="D1" s="30" t="s">
        <v>3</v>
      </c>
      <c r="E1" s="30" t="s">
        <v>4</v>
      </c>
      <c r="F1" s="30" t="s">
        <v>5</v>
      </c>
      <c r="G1" s="30" t="s">
        <v>62</v>
      </c>
      <c r="H1" s="30" t="s">
        <v>60</v>
      </c>
    </row>
    <row r="2" spans="1:13" ht="15" thickBot="1" x14ac:dyDescent="0.4">
      <c r="A2" s="35">
        <v>43252</v>
      </c>
      <c r="B2" s="31" t="s">
        <v>6</v>
      </c>
      <c r="C2" s="32" t="s">
        <v>7</v>
      </c>
      <c r="D2" s="33" t="s">
        <v>8</v>
      </c>
      <c r="E2" s="31" t="s">
        <v>9</v>
      </c>
      <c r="F2" s="31">
        <v>95</v>
      </c>
      <c r="G2" s="34">
        <v>1198</v>
      </c>
      <c r="H2" s="36">
        <v>113810</v>
      </c>
    </row>
    <row r="3" spans="1:13" ht="16" thickBot="1" x14ac:dyDescent="0.4">
      <c r="A3" s="37" t="s">
        <v>10</v>
      </c>
      <c r="B3" s="3" t="s">
        <v>11</v>
      </c>
      <c r="C3" s="4" t="s">
        <v>12</v>
      </c>
      <c r="D3" s="5" t="s">
        <v>13</v>
      </c>
      <c r="E3" s="3" t="s">
        <v>14</v>
      </c>
      <c r="F3" s="3">
        <v>50</v>
      </c>
      <c r="G3" s="3">
        <v>500</v>
      </c>
      <c r="H3" s="38">
        <v>25000</v>
      </c>
      <c r="K3" s="130" t="s">
        <v>63</v>
      </c>
      <c r="L3" s="131"/>
    </row>
    <row r="4" spans="1:13" ht="15" thickBot="1" x14ac:dyDescent="0.4">
      <c r="A4" s="39">
        <v>43345</v>
      </c>
      <c r="B4" s="3" t="s">
        <v>11</v>
      </c>
      <c r="C4" s="4" t="s">
        <v>12</v>
      </c>
      <c r="D4" s="5" t="s">
        <v>15</v>
      </c>
      <c r="E4" s="3" t="s">
        <v>9</v>
      </c>
      <c r="F4" s="3">
        <v>36</v>
      </c>
      <c r="G4" s="6">
        <v>1198</v>
      </c>
      <c r="H4" s="38">
        <v>43128</v>
      </c>
      <c r="K4" s="11" t="s">
        <v>56</v>
      </c>
      <c r="L4" s="11">
        <f>SUM(F2:F44)</f>
        <v>2121</v>
      </c>
    </row>
    <row r="5" spans="1:13" ht="15" thickBot="1" x14ac:dyDescent="0.4">
      <c r="A5" s="37" t="s">
        <v>16</v>
      </c>
      <c r="B5" s="3" t="s">
        <v>11</v>
      </c>
      <c r="C5" s="4" t="s">
        <v>17</v>
      </c>
      <c r="D5" s="5" t="s">
        <v>18</v>
      </c>
      <c r="E5" s="3" t="s">
        <v>19</v>
      </c>
      <c r="F5" s="3">
        <v>27</v>
      </c>
      <c r="G5" s="3">
        <v>225</v>
      </c>
      <c r="H5" s="38">
        <v>6075</v>
      </c>
    </row>
    <row r="6" spans="1:13" ht="15" thickBot="1" x14ac:dyDescent="0.4">
      <c r="A6" s="37" t="s">
        <v>20</v>
      </c>
      <c r="B6" s="3" t="s">
        <v>21</v>
      </c>
      <c r="C6" s="4" t="s">
        <v>17</v>
      </c>
      <c r="D6" s="5" t="s">
        <v>22</v>
      </c>
      <c r="E6" s="3" t="s">
        <v>9</v>
      </c>
      <c r="F6" s="3">
        <v>56</v>
      </c>
      <c r="G6" s="6">
        <v>1198</v>
      </c>
      <c r="H6" s="38">
        <v>67088</v>
      </c>
    </row>
    <row r="7" spans="1:13" ht="15" thickBot="1" x14ac:dyDescent="0.4">
      <c r="A7" s="39">
        <v>43104</v>
      </c>
      <c r="B7" s="3" t="s">
        <v>6</v>
      </c>
      <c r="C7" s="4" t="s">
        <v>7</v>
      </c>
      <c r="D7" s="5" t="s">
        <v>8</v>
      </c>
      <c r="E7" s="3" t="s">
        <v>14</v>
      </c>
      <c r="F7" s="3">
        <v>60</v>
      </c>
      <c r="G7" s="3">
        <v>500</v>
      </c>
      <c r="H7" s="38">
        <v>30000</v>
      </c>
      <c r="K7" s="132" t="s">
        <v>64</v>
      </c>
      <c r="L7" s="133"/>
    </row>
    <row r="8" spans="1:13" ht="15" thickBot="1" x14ac:dyDescent="0.4">
      <c r="A8" s="37" t="s">
        <v>23</v>
      </c>
      <c r="B8" s="3" t="s">
        <v>11</v>
      </c>
      <c r="C8" s="4" t="s">
        <v>7</v>
      </c>
      <c r="D8" s="5" t="s">
        <v>24</v>
      </c>
      <c r="E8" s="3" t="s">
        <v>9</v>
      </c>
      <c r="F8" s="3">
        <v>75</v>
      </c>
      <c r="G8" s="6">
        <v>1198</v>
      </c>
      <c r="H8" s="38">
        <v>89850</v>
      </c>
      <c r="K8" s="134" t="s">
        <v>65</v>
      </c>
      <c r="L8" s="134"/>
    </row>
    <row r="9" spans="1:13" ht="15" thickBot="1" x14ac:dyDescent="0.4">
      <c r="A9" s="39">
        <v>43225</v>
      </c>
      <c r="B9" s="3" t="s">
        <v>11</v>
      </c>
      <c r="C9" s="4" t="s">
        <v>12</v>
      </c>
      <c r="D9" s="5" t="s">
        <v>15</v>
      </c>
      <c r="E9" s="3" t="s">
        <v>9</v>
      </c>
      <c r="F9" s="3">
        <v>90</v>
      </c>
      <c r="G9" s="6">
        <v>1198</v>
      </c>
      <c r="H9" s="38">
        <v>107820</v>
      </c>
      <c r="K9" s="13" t="s">
        <v>67</v>
      </c>
      <c r="L9" s="10" t="s">
        <v>66</v>
      </c>
      <c r="M9" s="11">
        <f>SUMIF(B2:B44,L9,F2:F44)</f>
        <v>691</v>
      </c>
    </row>
    <row r="10" spans="1:13" ht="15" thickBot="1" x14ac:dyDescent="0.4">
      <c r="A10" s="37" t="s">
        <v>25</v>
      </c>
      <c r="B10" s="3" t="s">
        <v>21</v>
      </c>
      <c r="C10" s="7" t="s">
        <v>26</v>
      </c>
      <c r="D10" s="5" t="s">
        <v>27</v>
      </c>
      <c r="E10" s="3" t="s">
        <v>9</v>
      </c>
      <c r="F10" s="3">
        <v>32</v>
      </c>
      <c r="G10" s="6">
        <v>1198</v>
      </c>
      <c r="H10" s="38">
        <v>38336</v>
      </c>
    </row>
    <row r="11" spans="1:13" ht="16" thickBot="1" x14ac:dyDescent="0.4">
      <c r="A11" s="39">
        <v>43318</v>
      </c>
      <c r="B11" s="3" t="s">
        <v>6</v>
      </c>
      <c r="C11" s="4" t="s">
        <v>7</v>
      </c>
      <c r="D11" s="5" t="s">
        <v>8</v>
      </c>
      <c r="E11" s="3" t="s">
        <v>14</v>
      </c>
      <c r="F11" s="3">
        <v>60</v>
      </c>
      <c r="G11" s="3">
        <v>500</v>
      </c>
      <c r="H11" s="38">
        <v>30000</v>
      </c>
      <c r="K11" s="135" t="s">
        <v>68</v>
      </c>
      <c r="L11" s="136"/>
    </row>
    <row r="12" spans="1:13" ht="15" thickBot="1" x14ac:dyDescent="0.4">
      <c r="A12" s="37" t="s">
        <v>28</v>
      </c>
      <c r="B12" s="3" t="s">
        <v>11</v>
      </c>
      <c r="C12" s="4" t="s">
        <v>12</v>
      </c>
      <c r="D12" s="5" t="s">
        <v>29</v>
      </c>
      <c r="E12" s="3" t="s">
        <v>9</v>
      </c>
      <c r="F12" s="3">
        <v>90</v>
      </c>
      <c r="G12" s="6">
        <v>1198</v>
      </c>
      <c r="H12" s="38">
        <v>107820</v>
      </c>
      <c r="K12" s="11" t="s">
        <v>71</v>
      </c>
    </row>
    <row r="13" spans="1:13" ht="15" thickBot="1" x14ac:dyDescent="0.4">
      <c r="A13" s="39">
        <v>43441</v>
      </c>
      <c r="B13" s="3" t="s">
        <v>6</v>
      </c>
      <c r="C13" s="4" t="s">
        <v>7</v>
      </c>
      <c r="D13" s="5" t="s">
        <v>30</v>
      </c>
      <c r="E13" s="3" t="s">
        <v>14</v>
      </c>
      <c r="F13" s="3">
        <v>29</v>
      </c>
      <c r="G13" s="3">
        <v>500</v>
      </c>
      <c r="H13" s="38">
        <v>14500</v>
      </c>
      <c r="K13" s="12" t="s">
        <v>69</v>
      </c>
    </row>
    <row r="14" spans="1:13" ht="15" thickBot="1" x14ac:dyDescent="0.4">
      <c r="A14" s="37" t="s">
        <v>31</v>
      </c>
      <c r="B14" s="3" t="s">
        <v>6</v>
      </c>
      <c r="C14" s="7" t="s">
        <v>26</v>
      </c>
      <c r="D14" s="5" t="s">
        <v>32</v>
      </c>
      <c r="E14" s="3" t="s">
        <v>14</v>
      </c>
      <c r="F14" s="3">
        <v>81</v>
      </c>
      <c r="G14" s="3">
        <v>500</v>
      </c>
      <c r="H14" s="38">
        <v>40500</v>
      </c>
      <c r="K14" t="s">
        <v>7</v>
      </c>
    </row>
    <row r="15" spans="1:13" ht="15" thickBot="1" x14ac:dyDescent="0.4">
      <c r="A15" s="37" t="s">
        <v>33</v>
      </c>
      <c r="B15" s="3" t="s">
        <v>6</v>
      </c>
      <c r="C15" s="4" t="s">
        <v>7</v>
      </c>
      <c r="D15" s="5" t="s">
        <v>8</v>
      </c>
      <c r="E15" s="3" t="s">
        <v>9</v>
      </c>
      <c r="F15" s="3">
        <v>35</v>
      </c>
      <c r="G15" s="6">
        <v>1198</v>
      </c>
      <c r="H15" s="38">
        <v>41930</v>
      </c>
      <c r="K15" s="12" t="s">
        <v>72</v>
      </c>
      <c r="L15" s="11"/>
    </row>
    <row r="16" spans="1:13" ht="15" thickBot="1" x14ac:dyDescent="0.4">
      <c r="A16" s="39">
        <v>43109</v>
      </c>
      <c r="B16" s="3" t="s">
        <v>11</v>
      </c>
      <c r="C16" s="5" t="s">
        <v>26</v>
      </c>
      <c r="D16" s="5" t="s">
        <v>34</v>
      </c>
      <c r="E16" s="3" t="s">
        <v>35</v>
      </c>
      <c r="F16" s="3">
        <v>2</v>
      </c>
      <c r="G16" s="3">
        <v>125</v>
      </c>
      <c r="H16" s="40">
        <v>250</v>
      </c>
      <c r="K16" t="s">
        <v>9</v>
      </c>
      <c r="L16" s="11">
        <f>SUMIFS(F2:F44,C2:C44,K14,E2:E44,K16)</f>
        <v>285</v>
      </c>
    </row>
    <row r="17" spans="1:8" ht="15" thickBot="1" x14ac:dyDescent="0.4">
      <c r="A17" s="37" t="s">
        <v>36</v>
      </c>
      <c r="B17" s="8" t="s">
        <v>6</v>
      </c>
      <c r="C17" s="9" t="s">
        <v>7</v>
      </c>
      <c r="D17" s="5" t="s">
        <v>8</v>
      </c>
      <c r="E17" s="3" t="s">
        <v>37</v>
      </c>
      <c r="F17" s="3">
        <v>16</v>
      </c>
      <c r="G17" s="3">
        <v>58.5</v>
      </c>
      <c r="H17" s="40">
        <v>936</v>
      </c>
    </row>
    <row r="18" spans="1:8" ht="15" thickBot="1" x14ac:dyDescent="0.4">
      <c r="A18" s="39">
        <v>43230</v>
      </c>
      <c r="B18" s="8" t="s">
        <v>11</v>
      </c>
      <c r="C18" s="9" t="s">
        <v>12</v>
      </c>
      <c r="D18" s="5" t="s">
        <v>29</v>
      </c>
      <c r="E18" s="3" t="s">
        <v>14</v>
      </c>
      <c r="F18" s="3">
        <v>28</v>
      </c>
      <c r="G18" s="3">
        <v>500</v>
      </c>
      <c r="H18" s="38">
        <v>14000</v>
      </c>
    </row>
    <row r="19" spans="1:8" ht="15" thickBot="1" x14ac:dyDescent="0.4">
      <c r="A19" s="37" t="s">
        <v>38</v>
      </c>
      <c r="B19" s="8" t="s">
        <v>6</v>
      </c>
      <c r="C19" s="9" t="s">
        <v>7</v>
      </c>
      <c r="D19" s="5" t="s">
        <v>8</v>
      </c>
      <c r="E19" s="3" t="s">
        <v>19</v>
      </c>
      <c r="F19" s="3">
        <v>64</v>
      </c>
      <c r="G19" s="3">
        <v>225</v>
      </c>
      <c r="H19" s="38">
        <v>14400</v>
      </c>
    </row>
    <row r="20" spans="1:8" ht="15" thickBot="1" x14ac:dyDescent="0.4">
      <c r="A20" s="39">
        <v>43323</v>
      </c>
      <c r="B20" s="8" t="s">
        <v>6</v>
      </c>
      <c r="C20" s="5" t="s">
        <v>26</v>
      </c>
      <c r="D20" s="5" t="s">
        <v>32</v>
      </c>
      <c r="E20" s="3" t="s">
        <v>19</v>
      </c>
      <c r="F20" s="3">
        <v>15</v>
      </c>
      <c r="G20" s="3">
        <v>225</v>
      </c>
      <c r="H20" s="38">
        <v>3375</v>
      </c>
    </row>
    <row r="21" spans="1:8" ht="15" thickBot="1" x14ac:dyDescent="0.4">
      <c r="A21" s="37" t="s">
        <v>39</v>
      </c>
      <c r="B21" s="8" t="s">
        <v>11</v>
      </c>
      <c r="C21" s="9" t="s">
        <v>12</v>
      </c>
      <c r="D21" s="5" t="s">
        <v>13</v>
      </c>
      <c r="E21" s="3" t="s">
        <v>37</v>
      </c>
      <c r="F21" s="3">
        <v>96</v>
      </c>
      <c r="G21" s="3">
        <v>58.5</v>
      </c>
      <c r="H21" s="38">
        <v>5616</v>
      </c>
    </row>
    <row r="22" spans="1:8" ht="15" thickBot="1" x14ac:dyDescent="0.4">
      <c r="A22" s="39">
        <v>43446</v>
      </c>
      <c r="B22" s="8" t="s">
        <v>11</v>
      </c>
      <c r="C22" s="5" t="s">
        <v>26</v>
      </c>
      <c r="D22" s="5" t="s">
        <v>34</v>
      </c>
      <c r="E22" s="3" t="s">
        <v>9</v>
      </c>
      <c r="F22" s="3">
        <v>67</v>
      </c>
      <c r="G22" s="6">
        <v>1198</v>
      </c>
      <c r="H22" s="38">
        <v>80266</v>
      </c>
    </row>
    <row r="23" spans="1:8" ht="15" thickBot="1" x14ac:dyDescent="0.4">
      <c r="A23" s="37" t="s">
        <v>40</v>
      </c>
      <c r="B23" s="3" t="s">
        <v>6</v>
      </c>
      <c r="C23" s="7" t="s">
        <v>26</v>
      </c>
      <c r="D23" s="5" t="s">
        <v>32</v>
      </c>
      <c r="E23" s="3" t="s">
        <v>37</v>
      </c>
      <c r="F23" s="3">
        <v>74</v>
      </c>
      <c r="G23" s="3">
        <v>58.5</v>
      </c>
      <c r="H23" s="38">
        <v>4329</v>
      </c>
    </row>
    <row r="24" spans="1:8" ht="15" thickBot="1" x14ac:dyDescent="0.4">
      <c r="A24" s="37" t="s">
        <v>41</v>
      </c>
      <c r="B24" s="3" t="s">
        <v>11</v>
      </c>
      <c r="C24" s="4" t="s">
        <v>17</v>
      </c>
      <c r="D24" s="5" t="s">
        <v>18</v>
      </c>
      <c r="E24" s="3" t="s">
        <v>14</v>
      </c>
      <c r="F24" s="3">
        <v>46</v>
      </c>
      <c r="G24" s="3">
        <v>500</v>
      </c>
      <c r="H24" s="38">
        <v>23000</v>
      </c>
    </row>
    <row r="25" spans="1:8" ht="15" thickBot="1" x14ac:dyDescent="0.4">
      <c r="A25" s="39">
        <v>43467</v>
      </c>
      <c r="B25" s="3" t="s">
        <v>11</v>
      </c>
      <c r="C25" s="7" t="s">
        <v>26</v>
      </c>
      <c r="D25" s="5" t="s">
        <v>34</v>
      </c>
      <c r="E25" s="3" t="s">
        <v>14</v>
      </c>
      <c r="F25" s="3">
        <v>87</v>
      </c>
      <c r="G25" s="3">
        <v>500</v>
      </c>
      <c r="H25" s="38">
        <v>43500</v>
      </c>
    </row>
    <row r="26" spans="1:8" ht="15" thickBot="1" x14ac:dyDescent="0.4">
      <c r="A26" s="37" t="s">
        <v>42</v>
      </c>
      <c r="B26" s="3" t="s">
        <v>6</v>
      </c>
      <c r="C26" s="4" t="s">
        <v>7</v>
      </c>
      <c r="D26" s="5" t="s">
        <v>8</v>
      </c>
      <c r="E26" s="3" t="s">
        <v>14</v>
      </c>
      <c r="F26" s="3">
        <v>4</v>
      </c>
      <c r="G26" s="3">
        <v>500</v>
      </c>
      <c r="H26" s="38">
        <v>2000</v>
      </c>
    </row>
    <row r="27" spans="1:8" ht="15" thickBot="1" x14ac:dyDescent="0.4">
      <c r="A27" s="39">
        <v>43649</v>
      </c>
      <c r="B27" s="3" t="s">
        <v>21</v>
      </c>
      <c r="C27" s="9" t="s">
        <v>17</v>
      </c>
      <c r="D27" s="5" t="s">
        <v>22</v>
      </c>
      <c r="E27" s="3" t="s">
        <v>14</v>
      </c>
      <c r="F27" s="3">
        <v>7</v>
      </c>
      <c r="G27" s="3">
        <v>500</v>
      </c>
      <c r="H27" s="38">
        <v>3500</v>
      </c>
    </row>
    <row r="28" spans="1:8" ht="15" thickBot="1" x14ac:dyDescent="0.4">
      <c r="A28" s="37" t="s">
        <v>43</v>
      </c>
      <c r="B28" s="8" t="s">
        <v>11</v>
      </c>
      <c r="C28" s="9" t="s">
        <v>12</v>
      </c>
      <c r="D28" s="5" t="s">
        <v>15</v>
      </c>
      <c r="E28" s="3" t="s">
        <v>37</v>
      </c>
      <c r="F28" s="3">
        <v>50</v>
      </c>
      <c r="G28" s="3">
        <v>58.5</v>
      </c>
      <c r="H28" s="38">
        <v>2925</v>
      </c>
    </row>
    <row r="29" spans="1:8" ht="15" thickBot="1" x14ac:dyDescent="0.4">
      <c r="A29" s="39">
        <v>43742</v>
      </c>
      <c r="B29" s="8" t="s">
        <v>11</v>
      </c>
      <c r="C29" s="9" t="s">
        <v>7</v>
      </c>
      <c r="D29" s="5" t="s">
        <v>24</v>
      </c>
      <c r="E29" s="3" t="s">
        <v>9</v>
      </c>
      <c r="F29" s="3">
        <v>66</v>
      </c>
      <c r="G29" s="6">
        <v>1198</v>
      </c>
      <c r="H29" s="38">
        <v>79068</v>
      </c>
    </row>
    <row r="30" spans="1:8" ht="15" thickBot="1" x14ac:dyDescent="0.4">
      <c r="A30" s="37" t="s">
        <v>44</v>
      </c>
      <c r="B30" s="3" t="s">
        <v>6</v>
      </c>
      <c r="C30" s="4" t="s">
        <v>7</v>
      </c>
      <c r="D30" s="5" t="s">
        <v>30</v>
      </c>
      <c r="E30" s="3" t="s">
        <v>19</v>
      </c>
      <c r="F30" s="3">
        <v>96</v>
      </c>
      <c r="G30" s="3">
        <v>225</v>
      </c>
      <c r="H30" s="38">
        <v>21600</v>
      </c>
    </row>
    <row r="31" spans="1:8" ht="15" thickBot="1" x14ac:dyDescent="0.4">
      <c r="A31" s="37" t="s">
        <v>45</v>
      </c>
      <c r="B31" s="3" t="s">
        <v>11</v>
      </c>
      <c r="C31" s="4" t="s">
        <v>17</v>
      </c>
      <c r="D31" s="5" t="s">
        <v>18</v>
      </c>
      <c r="E31" s="3" t="s">
        <v>9</v>
      </c>
      <c r="F31" s="3">
        <v>53</v>
      </c>
      <c r="G31" s="6">
        <v>1198</v>
      </c>
      <c r="H31" s="38">
        <v>63494</v>
      </c>
    </row>
    <row r="32" spans="1:8" ht="15" thickBot="1" x14ac:dyDescent="0.4">
      <c r="A32" s="37" t="s">
        <v>46</v>
      </c>
      <c r="B32" s="3" t="s">
        <v>11</v>
      </c>
      <c r="C32" s="4" t="s">
        <v>17</v>
      </c>
      <c r="D32" s="5" t="s">
        <v>18</v>
      </c>
      <c r="E32" s="3" t="s">
        <v>14</v>
      </c>
      <c r="F32" s="3">
        <v>80</v>
      </c>
      <c r="G32" s="3">
        <v>500</v>
      </c>
      <c r="H32" s="38">
        <v>40000</v>
      </c>
    </row>
    <row r="33" spans="1:8" ht="15" thickBot="1" x14ac:dyDescent="0.4">
      <c r="A33" s="37" t="s">
        <v>47</v>
      </c>
      <c r="B33" s="3" t="s">
        <v>11</v>
      </c>
      <c r="C33" s="4" t="s">
        <v>12</v>
      </c>
      <c r="D33" s="5" t="s">
        <v>13</v>
      </c>
      <c r="E33" s="3" t="s">
        <v>35</v>
      </c>
      <c r="F33" s="3">
        <v>5</v>
      </c>
      <c r="G33" s="3">
        <v>125</v>
      </c>
      <c r="H33" s="40">
        <v>625</v>
      </c>
    </row>
    <row r="34" spans="1:8" ht="15" thickBot="1" x14ac:dyDescent="0.4">
      <c r="A34" s="39">
        <v>43562</v>
      </c>
      <c r="B34" s="3" t="s">
        <v>6</v>
      </c>
      <c r="C34" s="4" t="s">
        <v>7</v>
      </c>
      <c r="D34" s="5" t="s">
        <v>8</v>
      </c>
      <c r="E34" s="3" t="s">
        <v>37</v>
      </c>
      <c r="F34" s="3">
        <v>62</v>
      </c>
      <c r="G34" s="3">
        <v>58.5</v>
      </c>
      <c r="H34" s="38">
        <v>3627</v>
      </c>
    </row>
    <row r="35" spans="1:8" ht="15" thickBot="1" x14ac:dyDescent="0.4">
      <c r="A35" s="37" t="s">
        <v>48</v>
      </c>
      <c r="B35" s="3" t="s">
        <v>11</v>
      </c>
      <c r="C35" s="4" t="s">
        <v>12</v>
      </c>
      <c r="D35" s="5" t="s">
        <v>29</v>
      </c>
      <c r="E35" s="3" t="s">
        <v>37</v>
      </c>
      <c r="F35" s="3">
        <v>55</v>
      </c>
      <c r="G35" s="3">
        <v>58.5</v>
      </c>
      <c r="H35" s="38">
        <v>3217.5</v>
      </c>
    </row>
    <row r="36" spans="1:8" ht="15" thickBot="1" x14ac:dyDescent="0.4">
      <c r="A36" s="39">
        <v>43654</v>
      </c>
      <c r="B36" s="3" t="s">
        <v>11</v>
      </c>
      <c r="C36" s="4" t="s">
        <v>12</v>
      </c>
      <c r="D36" s="5" t="s">
        <v>13</v>
      </c>
      <c r="E36" s="3" t="s">
        <v>37</v>
      </c>
      <c r="F36" s="3">
        <v>42</v>
      </c>
      <c r="G36" s="3">
        <v>58.5</v>
      </c>
      <c r="H36" s="38">
        <v>2457</v>
      </c>
    </row>
    <row r="37" spans="1:8" ht="15" thickBot="1" x14ac:dyDescent="0.4">
      <c r="A37" s="37" t="s">
        <v>49</v>
      </c>
      <c r="B37" s="3" t="s">
        <v>21</v>
      </c>
      <c r="C37" s="4" t="s">
        <v>17</v>
      </c>
      <c r="D37" s="5" t="s">
        <v>22</v>
      </c>
      <c r="E37" s="3" t="s">
        <v>35</v>
      </c>
      <c r="F37" s="3">
        <v>3</v>
      </c>
      <c r="G37" s="3">
        <v>125</v>
      </c>
      <c r="H37" s="40">
        <v>375</v>
      </c>
    </row>
    <row r="38" spans="1:8" ht="15" thickBot="1" x14ac:dyDescent="0.4">
      <c r="A38" s="39">
        <v>43747</v>
      </c>
      <c r="B38" s="3" t="s">
        <v>11</v>
      </c>
      <c r="C38" s="4" t="s">
        <v>17</v>
      </c>
      <c r="D38" s="5" t="s">
        <v>18</v>
      </c>
      <c r="E38" s="3" t="s">
        <v>9</v>
      </c>
      <c r="F38" s="3">
        <v>7</v>
      </c>
      <c r="G38" s="6">
        <v>1198</v>
      </c>
      <c r="H38" s="38">
        <v>8386</v>
      </c>
    </row>
    <row r="39" spans="1:8" ht="15" thickBot="1" x14ac:dyDescent="0.4">
      <c r="A39" s="37" t="s">
        <v>50</v>
      </c>
      <c r="B39" s="3" t="s">
        <v>21</v>
      </c>
      <c r="C39" s="4" t="s">
        <v>17</v>
      </c>
      <c r="D39" s="5" t="s">
        <v>22</v>
      </c>
      <c r="E39" s="3" t="s">
        <v>19</v>
      </c>
      <c r="F39" s="3">
        <v>76</v>
      </c>
      <c r="G39" s="3">
        <v>225</v>
      </c>
      <c r="H39" s="38">
        <v>17100</v>
      </c>
    </row>
    <row r="40" spans="1:8" ht="15" thickBot="1" x14ac:dyDescent="0.4">
      <c r="A40" s="37" t="s">
        <v>51</v>
      </c>
      <c r="B40" s="3" t="s">
        <v>21</v>
      </c>
      <c r="C40" s="7" t="s">
        <v>26</v>
      </c>
      <c r="D40" s="5" t="s">
        <v>27</v>
      </c>
      <c r="E40" s="3" t="s">
        <v>14</v>
      </c>
      <c r="F40" s="3">
        <v>57</v>
      </c>
      <c r="G40" s="3">
        <v>500</v>
      </c>
      <c r="H40" s="38">
        <v>28500</v>
      </c>
    </row>
    <row r="41" spans="1:8" ht="15" thickBot="1" x14ac:dyDescent="0.4">
      <c r="A41" s="37" t="s">
        <v>52</v>
      </c>
      <c r="B41" s="3" t="s">
        <v>11</v>
      </c>
      <c r="C41" s="4" t="s">
        <v>7</v>
      </c>
      <c r="D41" s="5" t="s">
        <v>24</v>
      </c>
      <c r="E41" s="3" t="s">
        <v>9</v>
      </c>
      <c r="F41" s="3">
        <v>14</v>
      </c>
      <c r="G41" s="6">
        <v>1198</v>
      </c>
      <c r="H41" s="38">
        <v>16772</v>
      </c>
    </row>
    <row r="42" spans="1:8" ht="15" thickBot="1" x14ac:dyDescent="0.4">
      <c r="A42" s="37" t="s">
        <v>53</v>
      </c>
      <c r="B42" s="3" t="s">
        <v>11</v>
      </c>
      <c r="C42" s="4" t="s">
        <v>12</v>
      </c>
      <c r="D42" s="5" t="s">
        <v>15</v>
      </c>
      <c r="E42" s="3" t="s">
        <v>14</v>
      </c>
      <c r="F42" s="3">
        <v>11</v>
      </c>
      <c r="G42" s="3">
        <v>500</v>
      </c>
      <c r="H42" s="38">
        <v>5500</v>
      </c>
    </row>
    <row r="43" spans="1:8" ht="15" thickBot="1" x14ac:dyDescent="0.4">
      <c r="A43" s="39">
        <v>43567</v>
      </c>
      <c r="B43" s="3" t="s">
        <v>11</v>
      </c>
      <c r="C43" s="4" t="s">
        <v>12</v>
      </c>
      <c r="D43" s="5" t="s">
        <v>15</v>
      </c>
      <c r="E43" s="3" t="s">
        <v>14</v>
      </c>
      <c r="F43" s="3">
        <v>94</v>
      </c>
      <c r="G43" s="3">
        <v>500</v>
      </c>
      <c r="H43" s="38">
        <v>47000</v>
      </c>
    </row>
    <row r="44" spans="1:8" ht="15" thickBot="1" x14ac:dyDescent="0.4">
      <c r="A44" s="41" t="s">
        <v>54</v>
      </c>
      <c r="B44" s="42" t="s">
        <v>11</v>
      </c>
      <c r="C44" s="43" t="s">
        <v>7</v>
      </c>
      <c r="D44" s="44" t="s">
        <v>24</v>
      </c>
      <c r="E44" s="42" t="s">
        <v>14</v>
      </c>
      <c r="F44" s="42">
        <v>28</v>
      </c>
      <c r="G44" s="42">
        <v>500</v>
      </c>
      <c r="H44" s="45">
        <v>14000</v>
      </c>
    </row>
  </sheetData>
  <mergeCells count="4">
    <mergeCell ref="K3:L3"/>
    <mergeCell ref="K7:L7"/>
    <mergeCell ref="K8:L8"/>
    <mergeCell ref="K11:L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E51BE-37A8-4CBC-8C39-4D8E0F76D74F}">
  <dimension ref="A1:K44"/>
  <sheetViews>
    <sheetView workbookViewId="0"/>
  </sheetViews>
  <sheetFormatPr defaultRowHeight="14.5" x14ac:dyDescent="0.35"/>
  <cols>
    <col min="1" max="1" width="15.81640625" customWidth="1"/>
    <col min="2" max="2" width="12.453125" customWidth="1"/>
    <col min="3" max="3" width="11.81640625" customWidth="1"/>
    <col min="4" max="4" width="12" customWidth="1"/>
    <col min="5" max="5" width="14.1796875" customWidth="1"/>
    <col min="7" max="7" width="13.54296875" customWidth="1"/>
    <col min="8" max="8" width="15.54296875" customWidth="1"/>
    <col min="10" max="10" width="15.26953125" customWidth="1"/>
  </cols>
  <sheetData>
    <row r="1" spans="1:11" ht="19" thickBot="1" x14ac:dyDescent="0.5">
      <c r="A1" s="14" t="s">
        <v>0</v>
      </c>
      <c r="B1" s="14" t="s">
        <v>1</v>
      </c>
      <c r="C1" s="14" t="s">
        <v>2</v>
      </c>
      <c r="D1" s="15" t="s">
        <v>3</v>
      </c>
      <c r="E1" s="14" t="s">
        <v>4</v>
      </c>
      <c r="F1" s="14" t="s">
        <v>5</v>
      </c>
      <c r="G1" s="14" t="s">
        <v>62</v>
      </c>
      <c r="H1" s="14" t="s">
        <v>60</v>
      </c>
    </row>
    <row r="2" spans="1:11" ht="15" thickBot="1" x14ac:dyDescent="0.4">
      <c r="A2" s="2">
        <v>43252</v>
      </c>
      <c r="B2" s="3" t="s">
        <v>6</v>
      </c>
      <c r="C2" s="4" t="s">
        <v>7</v>
      </c>
      <c r="D2" s="5" t="s">
        <v>8</v>
      </c>
      <c r="E2" s="3" t="s">
        <v>9</v>
      </c>
      <c r="F2" s="3">
        <v>95</v>
      </c>
      <c r="G2" s="6">
        <v>1198</v>
      </c>
      <c r="H2" s="6">
        <v>113810</v>
      </c>
    </row>
    <row r="3" spans="1:11" ht="15" thickBot="1" x14ac:dyDescent="0.4">
      <c r="A3" s="3" t="s">
        <v>10</v>
      </c>
      <c r="B3" s="3" t="s">
        <v>11</v>
      </c>
      <c r="C3" s="4" t="s">
        <v>12</v>
      </c>
      <c r="D3" s="5" t="s">
        <v>13</v>
      </c>
      <c r="E3" s="3" t="s">
        <v>14</v>
      </c>
      <c r="F3" s="3">
        <v>50</v>
      </c>
      <c r="G3" s="3">
        <v>500</v>
      </c>
      <c r="H3" s="6">
        <v>25000</v>
      </c>
    </row>
    <row r="4" spans="1:11" ht="16" thickBot="1" x14ac:dyDescent="0.4">
      <c r="A4" s="2">
        <v>43345</v>
      </c>
      <c r="B4" s="3" t="s">
        <v>11</v>
      </c>
      <c r="C4" s="4" t="s">
        <v>12</v>
      </c>
      <c r="D4" s="5" t="s">
        <v>15</v>
      </c>
      <c r="E4" s="3" t="s">
        <v>9</v>
      </c>
      <c r="F4" s="3">
        <v>36</v>
      </c>
      <c r="G4" s="6">
        <v>1198</v>
      </c>
      <c r="H4" s="6">
        <v>43128</v>
      </c>
      <c r="J4" s="126" t="s">
        <v>73</v>
      </c>
      <c r="K4" s="127"/>
    </row>
    <row r="5" spans="1:11" ht="15" thickBot="1" x14ac:dyDescent="0.4">
      <c r="A5" s="3" t="s">
        <v>16</v>
      </c>
      <c r="B5" s="3" t="s">
        <v>11</v>
      </c>
      <c r="C5" s="4" t="s">
        <v>17</v>
      </c>
      <c r="D5" s="5" t="s">
        <v>18</v>
      </c>
      <c r="E5" s="3" t="s">
        <v>19</v>
      </c>
      <c r="F5" s="3">
        <v>27</v>
      </c>
      <c r="G5" s="3">
        <v>225</v>
      </c>
      <c r="H5" s="6">
        <v>6075</v>
      </c>
      <c r="K5" s="11">
        <f>COUNT(A1:H44)</f>
        <v>146</v>
      </c>
    </row>
    <row r="6" spans="1:11" ht="15" thickBot="1" x14ac:dyDescent="0.4">
      <c r="A6" s="3" t="s">
        <v>20</v>
      </c>
      <c r="B6" s="3" t="s">
        <v>21</v>
      </c>
      <c r="C6" s="4" t="s">
        <v>17</v>
      </c>
      <c r="D6" s="5" t="s">
        <v>22</v>
      </c>
      <c r="E6" s="3" t="s">
        <v>9</v>
      </c>
      <c r="F6" s="3">
        <v>56</v>
      </c>
      <c r="G6" s="6">
        <v>1198</v>
      </c>
      <c r="H6" s="6">
        <v>67088</v>
      </c>
    </row>
    <row r="7" spans="1:11" ht="16" thickBot="1" x14ac:dyDescent="0.4">
      <c r="A7" s="2">
        <v>43104</v>
      </c>
      <c r="B7" s="3" t="s">
        <v>6</v>
      </c>
      <c r="C7" s="4" t="s">
        <v>7</v>
      </c>
      <c r="D7" s="5" t="s">
        <v>8</v>
      </c>
      <c r="E7" s="3" t="s">
        <v>14</v>
      </c>
      <c r="F7" s="3">
        <v>90</v>
      </c>
      <c r="G7" s="3">
        <v>500</v>
      </c>
      <c r="H7" s="6">
        <v>30000</v>
      </c>
      <c r="J7" s="137" t="s">
        <v>74</v>
      </c>
      <c r="K7" s="138"/>
    </row>
    <row r="8" spans="1:11" ht="15" thickBot="1" x14ac:dyDescent="0.4">
      <c r="A8" s="3" t="s">
        <v>23</v>
      </c>
      <c r="B8" s="3" t="s">
        <v>11</v>
      </c>
      <c r="C8" s="4" t="s">
        <v>7</v>
      </c>
      <c r="D8" s="5" t="s">
        <v>24</v>
      </c>
      <c r="E8" s="3" t="s">
        <v>9</v>
      </c>
      <c r="F8" s="3">
        <v>75</v>
      </c>
      <c r="G8" s="6">
        <v>1198</v>
      </c>
      <c r="H8" s="6">
        <v>89850</v>
      </c>
      <c r="K8" s="11">
        <f>COUNTA(A1:H44)</f>
        <v>352</v>
      </c>
    </row>
    <row r="9" spans="1:11" ht="15" thickBot="1" x14ac:dyDescent="0.4">
      <c r="A9" s="2">
        <v>43225</v>
      </c>
      <c r="B9" s="3" t="s">
        <v>11</v>
      </c>
      <c r="C9" s="4" t="s">
        <v>12</v>
      </c>
      <c r="D9" s="5" t="s">
        <v>15</v>
      </c>
      <c r="E9" s="3" t="s">
        <v>9</v>
      </c>
      <c r="F9" s="3">
        <v>90</v>
      </c>
      <c r="G9" s="6">
        <v>1198</v>
      </c>
      <c r="H9" s="6">
        <v>107820</v>
      </c>
    </row>
    <row r="10" spans="1:11" ht="16" thickBot="1" x14ac:dyDescent="0.4">
      <c r="A10" s="3" t="s">
        <v>25</v>
      </c>
      <c r="B10" s="3" t="s">
        <v>21</v>
      </c>
      <c r="C10" s="7" t="s">
        <v>26</v>
      </c>
      <c r="D10" s="5" t="s">
        <v>27</v>
      </c>
      <c r="E10" s="3" t="s">
        <v>9</v>
      </c>
      <c r="F10" s="3">
        <v>32</v>
      </c>
      <c r="G10" s="6">
        <v>1198</v>
      </c>
      <c r="H10" s="6">
        <v>38336</v>
      </c>
      <c r="J10" s="139" t="s">
        <v>75</v>
      </c>
      <c r="K10" s="140"/>
    </row>
    <row r="11" spans="1:11" ht="15" thickBot="1" x14ac:dyDescent="0.4">
      <c r="A11" s="2">
        <v>43318</v>
      </c>
      <c r="B11" s="3" t="s">
        <v>6</v>
      </c>
      <c r="C11" s="4" t="s">
        <v>7</v>
      </c>
      <c r="D11" s="5" t="s">
        <v>8</v>
      </c>
      <c r="E11" s="3" t="s">
        <v>14</v>
      </c>
      <c r="F11" s="3">
        <v>60</v>
      </c>
      <c r="G11" s="3">
        <v>500</v>
      </c>
      <c r="H11" s="6">
        <v>30000</v>
      </c>
      <c r="J11" s="11" t="s">
        <v>76</v>
      </c>
    </row>
    <row r="12" spans="1:11" ht="15" thickBot="1" x14ac:dyDescent="0.4">
      <c r="A12" s="3" t="s">
        <v>28</v>
      </c>
      <c r="B12" s="3" t="s">
        <v>11</v>
      </c>
      <c r="C12" s="4" t="s">
        <v>12</v>
      </c>
      <c r="D12" s="5" t="s">
        <v>29</v>
      </c>
      <c r="E12" s="3" t="s">
        <v>9</v>
      </c>
      <c r="F12" s="3">
        <v>90</v>
      </c>
      <c r="G12" s="6">
        <v>1198</v>
      </c>
      <c r="H12" s="6">
        <v>107820</v>
      </c>
      <c r="J12" t="s">
        <v>77</v>
      </c>
    </row>
    <row r="13" spans="1:11" ht="15" thickBot="1" x14ac:dyDescent="0.4">
      <c r="A13" s="2">
        <v>43441</v>
      </c>
      <c r="B13" s="3" t="s">
        <v>6</v>
      </c>
      <c r="C13" s="4" t="s">
        <v>7</v>
      </c>
      <c r="D13" s="5" t="s">
        <v>30</v>
      </c>
      <c r="E13" s="3" t="s">
        <v>14</v>
      </c>
      <c r="F13" s="3">
        <v>29</v>
      </c>
      <c r="G13" s="3">
        <v>500</v>
      </c>
      <c r="H13" s="6">
        <v>14500</v>
      </c>
      <c r="J13" s="16">
        <v>90</v>
      </c>
    </row>
    <row r="14" spans="1:11" ht="15" thickBot="1" x14ac:dyDescent="0.4">
      <c r="A14" s="3" t="s">
        <v>31</v>
      </c>
      <c r="B14" s="3" t="s">
        <v>6</v>
      </c>
      <c r="C14" s="7" t="s">
        <v>26</v>
      </c>
      <c r="D14" s="5" t="s">
        <v>32</v>
      </c>
      <c r="E14" s="3" t="s">
        <v>14</v>
      </c>
      <c r="F14" s="3">
        <v>81</v>
      </c>
      <c r="G14" s="3">
        <v>500</v>
      </c>
      <c r="H14" s="6">
        <v>40500</v>
      </c>
      <c r="J14" t="s">
        <v>70</v>
      </c>
    </row>
    <row r="15" spans="1:11" ht="15" thickBot="1" x14ac:dyDescent="0.4">
      <c r="A15" s="3" t="s">
        <v>33</v>
      </c>
      <c r="B15" s="3" t="s">
        <v>6</v>
      </c>
      <c r="C15" s="4" t="s">
        <v>7</v>
      </c>
      <c r="D15" s="5" t="s">
        <v>8</v>
      </c>
      <c r="E15" s="3" t="s">
        <v>9</v>
      </c>
      <c r="F15" s="3">
        <v>35</v>
      </c>
      <c r="G15" s="6">
        <v>1198</v>
      </c>
      <c r="H15" s="6">
        <v>41930</v>
      </c>
      <c r="J15" t="s">
        <v>14</v>
      </c>
      <c r="K15" s="11">
        <f>COUNTIFS(F2:F44,J13,E2:E44,J15)</f>
        <v>2</v>
      </c>
    </row>
    <row r="16" spans="1:11" ht="15" thickBot="1" x14ac:dyDescent="0.4">
      <c r="A16" s="2">
        <v>43109</v>
      </c>
      <c r="B16" s="3" t="s">
        <v>11</v>
      </c>
      <c r="C16" s="5" t="s">
        <v>26</v>
      </c>
      <c r="D16" s="5" t="s">
        <v>34</v>
      </c>
      <c r="E16" s="3" t="s">
        <v>35</v>
      </c>
      <c r="F16" s="3">
        <v>2</v>
      </c>
      <c r="G16" s="3">
        <v>125</v>
      </c>
      <c r="H16" s="3">
        <v>250</v>
      </c>
    </row>
    <row r="17" spans="1:8" ht="15" thickBot="1" x14ac:dyDescent="0.4">
      <c r="A17" s="3" t="s">
        <v>36</v>
      </c>
      <c r="B17" s="8" t="s">
        <v>6</v>
      </c>
      <c r="C17" s="9" t="s">
        <v>7</v>
      </c>
      <c r="D17" s="5" t="s">
        <v>8</v>
      </c>
      <c r="E17" s="3" t="s">
        <v>37</v>
      </c>
      <c r="F17" s="3">
        <v>16</v>
      </c>
      <c r="G17" s="3">
        <v>58.5</v>
      </c>
      <c r="H17" s="3">
        <v>936</v>
      </c>
    </row>
    <row r="18" spans="1:8" ht="15" thickBot="1" x14ac:dyDescent="0.4">
      <c r="A18" s="2">
        <v>43230</v>
      </c>
      <c r="B18" s="8" t="s">
        <v>11</v>
      </c>
      <c r="C18" s="9" t="s">
        <v>12</v>
      </c>
      <c r="D18" s="5" t="s">
        <v>29</v>
      </c>
      <c r="E18" s="3" t="s">
        <v>14</v>
      </c>
      <c r="F18" s="3">
        <v>28</v>
      </c>
      <c r="G18" s="3">
        <v>500</v>
      </c>
      <c r="H18" s="6">
        <v>14000</v>
      </c>
    </row>
    <row r="19" spans="1:8" ht="15" thickBot="1" x14ac:dyDescent="0.4">
      <c r="A19" s="3" t="s">
        <v>38</v>
      </c>
      <c r="B19" s="8" t="s">
        <v>6</v>
      </c>
      <c r="C19" s="9" t="s">
        <v>7</v>
      </c>
      <c r="D19" s="5" t="s">
        <v>8</v>
      </c>
      <c r="E19" s="3" t="s">
        <v>19</v>
      </c>
      <c r="F19" s="3">
        <v>64</v>
      </c>
      <c r="G19" s="3">
        <v>225</v>
      </c>
      <c r="H19" s="6">
        <v>14400</v>
      </c>
    </row>
    <row r="20" spans="1:8" ht="15" thickBot="1" x14ac:dyDescent="0.4">
      <c r="A20" s="2">
        <v>43323</v>
      </c>
      <c r="B20" s="8" t="s">
        <v>6</v>
      </c>
      <c r="C20" s="5" t="s">
        <v>26</v>
      </c>
      <c r="D20" s="5" t="s">
        <v>32</v>
      </c>
      <c r="E20" s="3" t="s">
        <v>19</v>
      </c>
      <c r="F20" s="3">
        <v>15</v>
      </c>
      <c r="G20" s="3">
        <v>225</v>
      </c>
      <c r="H20" s="6">
        <v>3375</v>
      </c>
    </row>
    <row r="21" spans="1:8" ht="15" thickBot="1" x14ac:dyDescent="0.4">
      <c r="A21" s="3" t="s">
        <v>39</v>
      </c>
      <c r="B21" s="8" t="s">
        <v>11</v>
      </c>
      <c r="C21" s="9" t="s">
        <v>12</v>
      </c>
      <c r="D21" s="5" t="s">
        <v>13</v>
      </c>
      <c r="E21" s="3" t="s">
        <v>37</v>
      </c>
      <c r="F21" s="3">
        <v>96</v>
      </c>
      <c r="G21" s="3">
        <v>58.5</v>
      </c>
      <c r="H21" s="6">
        <v>5616</v>
      </c>
    </row>
    <row r="22" spans="1:8" ht="15" thickBot="1" x14ac:dyDescent="0.4">
      <c r="A22" s="2">
        <v>43446</v>
      </c>
      <c r="B22" s="8" t="s">
        <v>11</v>
      </c>
      <c r="C22" s="5" t="s">
        <v>26</v>
      </c>
      <c r="D22" s="5" t="s">
        <v>34</v>
      </c>
      <c r="E22" s="3" t="s">
        <v>9</v>
      </c>
      <c r="F22" s="3">
        <v>67</v>
      </c>
      <c r="G22" s="6">
        <v>1198</v>
      </c>
      <c r="H22" s="6">
        <v>80266</v>
      </c>
    </row>
    <row r="23" spans="1:8" ht="15" thickBot="1" x14ac:dyDescent="0.4">
      <c r="A23" s="3" t="s">
        <v>40</v>
      </c>
      <c r="B23" s="3" t="s">
        <v>6</v>
      </c>
      <c r="C23" s="7" t="s">
        <v>26</v>
      </c>
      <c r="D23" s="5" t="s">
        <v>32</v>
      </c>
      <c r="E23" s="3" t="s">
        <v>37</v>
      </c>
      <c r="F23" s="3">
        <v>74</v>
      </c>
      <c r="G23" s="3">
        <v>58.5</v>
      </c>
      <c r="H23" s="6">
        <v>4329</v>
      </c>
    </row>
    <row r="24" spans="1:8" ht="15" thickBot="1" x14ac:dyDescent="0.4">
      <c r="A24" s="3" t="s">
        <v>41</v>
      </c>
      <c r="B24" s="3" t="s">
        <v>11</v>
      </c>
      <c r="C24" s="4" t="s">
        <v>17</v>
      </c>
      <c r="D24" s="5" t="s">
        <v>18</v>
      </c>
      <c r="E24" s="3" t="s">
        <v>14</v>
      </c>
      <c r="F24" s="3">
        <v>46</v>
      </c>
      <c r="G24" s="3">
        <v>500</v>
      </c>
      <c r="H24" s="6">
        <v>23000</v>
      </c>
    </row>
    <row r="25" spans="1:8" ht="15" thickBot="1" x14ac:dyDescent="0.4">
      <c r="A25" s="2">
        <v>43467</v>
      </c>
      <c r="B25" s="3" t="s">
        <v>11</v>
      </c>
      <c r="C25" s="7" t="s">
        <v>26</v>
      </c>
      <c r="D25" s="5" t="s">
        <v>34</v>
      </c>
      <c r="E25" s="3" t="s">
        <v>14</v>
      </c>
      <c r="F25" s="3">
        <v>87</v>
      </c>
      <c r="G25" s="3">
        <v>500</v>
      </c>
      <c r="H25" s="6">
        <v>43500</v>
      </c>
    </row>
    <row r="26" spans="1:8" ht="15" thickBot="1" x14ac:dyDescent="0.4">
      <c r="A26" s="3" t="s">
        <v>42</v>
      </c>
      <c r="B26" s="3" t="s">
        <v>6</v>
      </c>
      <c r="C26" s="4" t="s">
        <v>7</v>
      </c>
      <c r="D26" s="5" t="s">
        <v>8</v>
      </c>
      <c r="E26" s="3" t="s">
        <v>14</v>
      </c>
      <c r="F26" s="3">
        <v>4</v>
      </c>
      <c r="G26" s="3">
        <v>500</v>
      </c>
      <c r="H26" s="6">
        <v>2000</v>
      </c>
    </row>
    <row r="27" spans="1:8" ht="15" thickBot="1" x14ac:dyDescent="0.4">
      <c r="A27" s="2">
        <v>43649</v>
      </c>
      <c r="B27" s="3" t="s">
        <v>21</v>
      </c>
      <c r="C27" s="9" t="s">
        <v>17</v>
      </c>
      <c r="D27" s="5" t="s">
        <v>22</v>
      </c>
      <c r="E27" s="3" t="s">
        <v>14</v>
      </c>
      <c r="F27" s="3">
        <v>7</v>
      </c>
      <c r="G27" s="3">
        <v>500</v>
      </c>
      <c r="H27" s="6">
        <v>3500</v>
      </c>
    </row>
    <row r="28" spans="1:8" ht="15" thickBot="1" x14ac:dyDescent="0.4">
      <c r="A28" s="3" t="s">
        <v>43</v>
      </c>
      <c r="B28" s="8" t="s">
        <v>11</v>
      </c>
      <c r="C28" s="9" t="s">
        <v>12</v>
      </c>
      <c r="D28" s="5" t="s">
        <v>15</v>
      </c>
      <c r="E28" s="3" t="s">
        <v>37</v>
      </c>
      <c r="F28" s="3">
        <v>50</v>
      </c>
      <c r="G28" s="3">
        <v>58.5</v>
      </c>
      <c r="H28" s="6">
        <v>2925</v>
      </c>
    </row>
    <row r="29" spans="1:8" ht="15" thickBot="1" x14ac:dyDescent="0.4">
      <c r="A29" s="2">
        <v>43742</v>
      </c>
      <c r="B29" s="8" t="s">
        <v>11</v>
      </c>
      <c r="C29" s="9" t="s">
        <v>7</v>
      </c>
      <c r="D29" s="5" t="s">
        <v>24</v>
      </c>
      <c r="E29" s="3" t="s">
        <v>9</v>
      </c>
      <c r="F29" s="3">
        <v>66</v>
      </c>
      <c r="G29" s="6">
        <v>1198</v>
      </c>
      <c r="H29" s="6">
        <v>79068</v>
      </c>
    </row>
    <row r="30" spans="1:8" ht="15" thickBot="1" x14ac:dyDescent="0.4">
      <c r="A30" s="3" t="s">
        <v>44</v>
      </c>
      <c r="B30" s="3" t="s">
        <v>6</v>
      </c>
      <c r="C30" s="4" t="s">
        <v>7</v>
      </c>
      <c r="D30" s="5" t="s">
        <v>30</v>
      </c>
      <c r="E30" s="3" t="s">
        <v>19</v>
      </c>
      <c r="F30" s="3">
        <v>90</v>
      </c>
      <c r="G30" s="3">
        <v>225</v>
      </c>
      <c r="H30" s="6">
        <v>21600</v>
      </c>
    </row>
    <row r="31" spans="1:8" ht="15" thickBot="1" x14ac:dyDescent="0.4">
      <c r="A31" s="3" t="s">
        <v>45</v>
      </c>
      <c r="B31" s="3" t="s">
        <v>11</v>
      </c>
      <c r="C31" s="4" t="s">
        <v>17</v>
      </c>
      <c r="D31" s="5" t="s">
        <v>18</v>
      </c>
      <c r="E31" s="3" t="s">
        <v>9</v>
      </c>
      <c r="F31" s="3">
        <v>53</v>
      </c>
      <c r="G31" s="6">
        <v>1198</v>
      </c>
      <c r="H31" s="6">
        <v>63494</v>
      </c>
    </row>
    <row r="32" spans="1:8" ht="15" thickBot="1" x14ac:dyDescent="0.4">
      <c r="A32" s="3" t="s">
        <v>46</v>
      </c>
      <c r="B32" s="3" t="s">
        <v>11</v>
      </c>
      <c r="C32" s="4" t="s">
        <v>17</v>
      </c>
      <c r="D32" s="5" t="s">
        <v>18</v>
      </c>
      <c r="E32" s="3" t="s">
        <v>14</v>
      </c>
      <c r="F32" s="3">
        <v>80</v>
      </c>
      <c r="G32" s="3">
        <v>500</v>
      </c>
      <c r="H32" s="6">
        <v>40000</v>
      </c>
    </row>
    <row r="33" spans="1:8" ht="15" thickBot="1" x14ac:dyDescent="0.4">
      <c r="A33" s="3" t="s">
        <v>47</v>
      </c>
      <c r="B33" s="3" t="s">
        <v>11</v>
      </c>
      <c r="C33" s="4" t="s">
        <v>12</v>
      </c>
      <c r="D33" s="5" t="s">
        <v>13</v>
      </c>
      <c r="E33" s="3" t="s">
        <v>35</v>
      </c>
      <c r="F33" s="3">
        <v>5</v>
      </c>
      <c r="G33" s="3">
        <v>125</v>
      </c>
      <c r="H33" s="3">
        <v>625</v>
      </c>
    </row>
    <row r="34" spans="1:8" ht="15" thickBot="1" x14ac:dyDescent="0.4">
      <c r="A34" s="2">
        <v>43562</v>
      </c>
      <c r="B34" s="3" t="s">
        <v>6</v>
      </c>
      <c r="C34" s="4" t="s">
        <v>7</v>
      </c>
      <c r="D34" s="5" t="s">
        <v>8</v>
      </c>
      <c r="E34" s="3" t="s">
        <v>37</v>
      </c>
      <c r="F34" s="3">
        <v>62</v>
      </c>
      <c r="G34" s="3">
        <v>58.5</v>
      </c>
      <c r="H34" s="6">
        <v>3627</v>
      </c>
    </row>
    <row r="35" spans="1:8" ht="15" thickBot="1" x14ac:dyDescent="0.4">
      <c r="A35" s="3" t="s">
        <v>48</v>
      </c>
      <c r="B35" s="3" t="s">
        <v>11</v>
      </c>
      <c r="C35" s="4" t="s">
        <v>12</v>
      </c>
      <c r="D35" s="5" t="s">
        <v>29</v>
      </c>
      <c r="E35" s="3" t="s">
        <v>37</v>
      </c>
      <c r="F35" s="3">
        <v>55</v>
      </c>
      <c r="G35" s="3">
        <v>58.5</v>
      </c>
      <c r="H35" s="6">
        <v>3217.5</v>
      </c>
    </row>
    <row r="36" spans="1:8" ht="15" thickBot="1" x14ac:dyDescent="0.4">
      <c r="A36" s="2">
        <v>43654</v>
      </c>
      <c r="B36" s="3" t="s">
        <v>11</v>
      </c>
      <c r="C36" s="4" t="s">
        <v>12</v>
      </c>
      <c r="D36" s="5" t="s">
        <v>13</v>
      </c>
      <c r="E36" s="3" t="s">
        <v>37</v>
      </c>
      <c r="F36" s="3">
        <v>42</v>
      </c>
      <c r="G36" s="3">
        <v>58.5</v>
      </c>
      <c r="H36" s="6">
        <v>2457</v>
      </c>
    </row>
    <row r="37" spans="1:8" ht="15" thickBot="1" x14ac:dyDescent="0.4">
      <c r="A37" s="3" t="s">
        <v>49</v>
      </c>
      <c r="B37" s="3" t="s">
        <v>21</v>
      </c>
      <c r="C37" s="4" t="s">
        <v>17</v>
      </c>
      <c r="D37" s="5" t="s">
        <v>22</v>
      </c>
      <c r="E37" s="3" t="s">
        <v>35</v>
      </c>
      <c r="F37" s="3">
        <v>3</v>
      </c>
      <c r="G37" s="3">
        <v>125</v>
      </c>
      <c r="H37" s="3">
        <v>375</v>
      </c>
    </row>
    <row r="38" spans="1:8" ht="15" thickBot="1" x14ac:dyDescent="0.4">
      <c r="A38" s="2">
        <v>43747</v>
      </c>
      <c r="B38" s="3" t="s">
        <v>11</v>
      </c>
      <c r="C38" s="4" t="s">
        <v>17</v>
      </c>
      <c r="D38" s="5" t="s">
        <v>18</v>
      </c>
      <c r="E38" s="3" t="s">
        <v>9</v>
      </c>
      <c r="F38" s="3">
        <v>7</v>
      </c>
      <c r="G38" s="6">
        <v>1198</v>
      </c>
      <c r="H38" s="6">
        <v>8386</v>
      </c>
    </row>
    <row r="39" spans="1:8" ht="15" thickBot="1" x14ac:dyDescent="0.4">
      <c r="A39" s="3" t="s">
        <v>50</v>
      </c>
      <c r="B39" s="3" t="s">
        <v>21</v>
      </c>
      <c r="C39" s="4" t="s">
        <v>17</v>
      </c>
      <c r="D39" s="5" t="s">
        <v>22</v>
      </c>
      <c r="E39" s="3" t="s">
        <v>19</v>
      </c>
      <c r="F39" s="3">
        <v>76</v>
      </c>
      <c r="G39" s="3">
        <v>225</v>
      </c>
      <c r="H39" s="6">
        <v>17100</v>
      </c>
    </row>
    <row r="40" spans="1:8" ht="15" thickBot="1" x14ac:dyDescent="0.4">
      <c r="A40" s="3" t="s">
        <v>51</v>
      </c>
      <c r="B40" s="3" t="s">
        <v>21</v>
      </c>
      <c r="C40" s="7" t="s">
        <v>26</v>
      </c>
      <c r="D40" s="5" t="s">
        <v>27</v>
      </c>
      <c r="E40" s="3" t="s">
        <v>14</v>
      </c>
      <c r="F40" s="3">
        <v>57</v>
      </c>
      <c r="G40" s="3">
        <v>500</v>
      </c>
      <c r="H40" s="6">
        <v>28500</v>
      </c>
    </row>
    <row r="41" spans="1:8" ht="15" thickBot="1" x14ac:dyDescent="0.4">
      <c r="A41" s="3" t="s">
        <v>52</v>
      </c>
      <c r="B41" s="3" t="s">
        <v>11</v>
      </c>
      <c r="C41" s="4" t="s">
        <v>7</v>
      </c>
      <c r="D41" s="5" t="s">
        <v>24</v>
      </c>
      <c r="E41" s="3" t="s">
        <v>9</v>
      </c>
      <c r="F41" s="3">
        <v>14</v>
      </c>
      <c r="G41" s="6">
        <v>1198</v>
      </c>
      <c r="H41" s="6">
        <v>16772</v>
      </c>
    </row>
    <row r="42" spans="1:8" ht="15" thickBot="1" x14ac:dyDescent="0.4">
      <c r="A42" s="3" t="s">
        <v>53</v>
      </c>
      <c r="B42" s="3" t="s">
        <v>11</v>
      </c>
      <c r="C42" s="4" t="s">
        <v>12</v>
      </c>
      <c r="D42" s="5" t="s">
        <v>15</v>
      </c>
      <c r="E42" s="3" t="s">
        <v>14</v>
      </c>
      <c r="F42" s="3">
        <v>11</v>
      </c>
      <c r="G42" s="3">
        <v>500</v>
      </c>
      <c r="H42" s="6">
        <v>5500</v>
      </c>
    </row>
    <row r="43" spans="1:8" ht="15" thickBot="1" x14ac:dyDescent="0.4">
      <c r="A43" s="2">
        <v>43567</v>
      </c>
      <c r="B43" s="3" t="s">
        <v>11</v>
      </c>
      <c r="C43" s="4" t="s">
        <v>12</v>
      </c>
      <c r="D43" s="5" t="s">
        <v>15</v>
      </c>
      <c r="E43" s="3" t="s">
        <v>14</v>
      </c>
      <c r="F43" s="3">
        <v>90</v>
      </c>
      <c r="G43" s="3">
        <v>500</v>
      </c>
      <c r="H43" s="6">
        <v>47000</v>
      </c>
    </row>
    <row r="44" spans="1:8" ht="15" thickBot="1" x14ac:dyDescent="0.4">
      <c r="A44" s="3" t="s">
        <v>54</v>
      </c>
      <c r="B44" s="3" t="s">
        <v>11</v>
      </c>
      <c r="C44" s="4" t="s">
        <v>7</v>
      </c>
      <c r="D44" s="5" t="s">
        <v>24</v>
      </c>
      <c r="E44" s="3" t="s">
        <v>14</v>
      </c>
      <c r="F44" s="3">
        <v>28</v>
      </c>
      <c r="G44" s="3">
        <v>500</v>
      </c>
      <c r="H44" s="6">
        <v>14000</v>
      </c>
    </row>
  </sheetData>
  <mergeCells count="3">
    <mergeCell ref="J4:K4"/>
    <mergeCell ref="J7:K7"/>
    <mergeCell ref="J10:K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47BFB-91D2-4DCB-BAB1-F39B133E9B72}">
  <dimension ref="A1:M10"/>
  <sheetViews>
    <sheetView workbookViewId="0">
      <selection activeCell="H13" sqref="H13"/>
    </sheetView>
  </sheetViews>
  <sheetFormatPr defaultRowHeight="14.5" x14ac:dyDescent="0.35"/>
  <cols>
    <col min="1" max="1" width="12.1796875" bestFit="1" customWidth="1"/>
    <col min="2" max="2" width="11.81640625" bestFit="1" customWidth="1"/>
    <col min="5" max="5" width="10.08984375" customWidth="1"/>
    <col min="9" max="9" width="17.6328125" customWidth="1"/>
    <col min="10" max="10" width="10.453125" customWidth="1"/>
    <col min="11" max="11" width="11.90625" customWidth="1"/>
    <col min="12" max="12" width="16.81640625" bestFit="1" customWidth="1"/>
    <col min="13" max="13" width="10.26953125" bestFit="1" customWidth="1"/>
  </cols>
  <sheetData>
    <row r="1" spans="1:13" ht="19" thickBot="1" x14ac:dyDescent="0.4">
      <c r="A1" s="90" t="s">
        <v>78</v>
      </c>
      <c r="B1" s="90" t="s">
        <v>79</v>
      </c>
      <c r="C1" s="90" t="s">
        <v>80</v>
      </c>
      <c r="I1" s="100" t="s">
        <v>87</v>
      </c>
      <c r="J1" s="101" t="s">
        <v>88</v>
      </c>
      <c r="K1" s="101" t="s">
        <v>89</v>
      </c>
      <c r="L1" s="101" t="s">
        <v>90</v>
      </c>
      <c r="M1" s="102" t="s">
        <v>91</v>
      </c>
    </row>
    <row r="2" spans="1:13" ht="16" thickBot="1" x14ac:dyDescent="0.4">
      <c r="A2" s="91">
        <v>9186</v>
      </c>
      <c r="B2" s="92">
        <v>86</v>
      </c>
      <c r="C2" s="93" t="s">
        <v>81</v>
      </c>
      <c r="E2" s="17" t="s">
        <v>83</v>
      </c>
      <c r="I2" s="100" t="s">
        <v>92</v>
      </c>
      <c r="J2" s="92" t="s">
        <v>93</v>
      </c>
      <c r="K2" s="92" t="s">
        <v>94</v>
      </c>
      <c r="L2" s="92" t="s">
        <v>95</v>
      </c>
      <c r="M2" s="93" t="s">
        <v>93</v>
      </c>
    </row>
    <row r="3" spans="1:13" ht="16" thickBot="1" x14ac:dyDescent="0.4">
      <c r="A3" s="91">
        <v>9144</v>
      </c>
      <c r="B3" s="92">
        <v>97</v>
      </c>
      <c r="C3" s="93" t="s">
        <v>81</v>
      </c>
      <c r="E3" s="26" t="s">
        <v>84</v>
      </c>
      <c r="F3" s="26" t="s">
        <v>80</v>
      </c>
      <c r="I3" s="100" t="s">
        <v>96</v>
      </c>
      <c r="J3" s="92" t="s">
        <v>97</v>
      </c>
      <c r="K3" s="92" t="s">
        <v>97</v>
      </c>
      <c r="L3" s="92" t="s">
        <v>97</v>
      </c>
      <c r="M3" s="93" t="s">
        <v>98</v>
      </c>
    </row>
    <row r="4" spans="1:13" ht="16" thickBot="1" x14ac:dyDescent="0.4">
      <c r="A4" s="91">
        <v>9132</v>
      </c>
      <c r="B4" s="92">
        <v>90</v>
      </c>
      <c r="C4" s="93" t="s">
        <v>81</v>
      </c>
      <c r="E4">
        <v>9186</v>
      </c>
      <c r="F4" t="str">
        <f>VLOOKUP(E4,A1:C10,3,0)</f>
        <v>A</v>
      </c>
      <c r="I4" s="100" t="s">
        <v>99</v>
      </c>
      <c r="J4" s="92">
        <v>34</v>
      </c>
      <c r="K4" s="92">
        <v>38</v>
      </c>
      <c r="L4" s="92">
        <v>38</v>
      </c>
      <c r="M4" s="93">
        <v>34</v>
      </c>
    </row>
    <row r="5" spans="1:13" ht="16" thickBot="1" x14ac:dyDescent="0.4">
      <c r="A5" s="91">
        <v>9147</v>
      </c>
      <c r="B5" s="92">
        <v>79</v>
      </c>
      <c r="C5" s="93" t="s">
        <v>82</v>
      </c>
      <c r="E5">
        <v>9147</v>
      </c>
      <c r="F5" t="str">
        <f>VLOOKUP(E5,A2:C11,3,0)</f>
        <v>B</v>
      </c>
      <c r="I5" s="103" t="s">
        <v>100</v>
      </c>
      <c r="J5" s="95">
        <v>71</v>
      </c>
      <c r="K5" s="95">
        <v>57</v>
      </c>
      <c r="L5" s="95">
        <v>64</v>
      </c>
      <c r="M5" s="96">
        <v>27</v>
      </c>
    </row>
    <row r="6" spans="1:13" ht="15" thickBot="1" x14ac:dyDescent="0.4">
      <c r="A6" s="91">
        <v>9149</v>
      </c>
      <c r="B6" s="92">
        <v>97</v>
      </c>
      <c r="C6" s="93" t="s">
        <v>81</v>
      </c>
      <c r="E6">
        <v>9211</v>
      </c>
      <c r="F6" t="str">
        <f>VLOOKUP(E6,A3:C12,3,0)</f>
        <v>F</v>
      </c>
    </row>
    <row r="7" spans="1:13" ht="16" thickBot="1" x14ac:dyDescent="0.4">
      <c r="A7" s="91">
        <v>9153</v>
      </c>
      <c r="B7" s="92">
        <v>95</v>
      </c>
      <c r="C7" s="93" t="s">
        <v>81</v>
      </c>
      <c r="J7" s="18" t="s">
        <v>86</v>
      </c>
    </row>
    <row r="8" spans="1:13" x14ac:dyDescent="0.35">
      <c r="A8" s="91">
        <v>9197</v>
      </c>
      <c r="B8" s="92">
        <v>90</v>
      </c>
      <c r="C8" s="93" t="s">
        <v>81</v>
      </c>
      <c r="J8" s="27" t="s">
        <v>101</v>
      </c>
      <c r="K8" s="27" t="s">
        <v>100</v>
      </c>
    </row>
    <row r="9" spans="1:13" x14ac:dyDescent="0.35">
      <c r="A9" s="91">
        <v>9117</v>
      </c>
      <c r="B9" s="92">
        <v>77</v>
      </c>
      <c r="C9" s="93" t="s">
        <v>82</v>
      </c>
      <c r="J9" t="s">
        <v>89</v>
      </c>
      <c r="K9">
        <f>HLOOKUP(J9,I1:M5,5,0)</f>
        <v>57</v>
      </c>
    </row>
    <row r="10" spans="1:13" ht="15" thickBot="1" x14ac:dyDescent="0.4">
      <c r="A10" s="94">
        <v>9211</v>
      </c>
      <c r="B10" s="95">
        <v>33</v>
      </c>
      <c r="C10" s="96" t="s">
        <v>85</v>
      </c>
      <c r="J10" t="s">
        <v>91</v>
      </c>
      <c r="K10">
        <f>HLOOKUP(J10,I1:M5,5,0)</f>
        <v>27</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3262E-691B-4393-A6AE-9F75375AF43A}">
  <dimension ref="A1:G20"/>
  <sheetViews>
    <sheetView workbookViewId="0">
      <selection activeCell="H13" sqref="H13"/>
    </sheetView>
  </sheetViews>
  <sheetFormatPr defaultRowHeight="14.5" x14ac:dyDescent="0.35"/>
  <cols>
    <col min="1" max="1" width="17.08984375" bestFit="1" customWidth="1"/>
    <col min="2" max="2" width="25.81640625" bestFit="1" customWidth="1"/>
    <col min="3" max="3" width="14.7265625" bestFit="1" customWidth="1"/>
    <col min="4" max="4" width="5.453125" bestFit="1" customWidth="1"/>
    <col min="5" max="5" width="5.81640625" bestFit="1" customWidth="1"/>
    <col min="6" max="6" width="14.08984375" customWidth="1"/>
    <col min="7" max="7" width="10.54296875" customWidth="1"/>
  </cols>
  <sheetData>
    <row r="1" spans="1:7" ht="16" thickBot="1" x14ac:dyDescent="0.4">
      <c r="A1" s="46" t="s">
        <v>102</v>
      </c>
      <c r="B1" s="46" t="s">
        <v>103</v>
      </c>
      <c r="C1" s="46" t="s">
        <v>104</v>
      </c>
      <c r="D1" s="46" t="s">
        <v>105</v>
      </c>
      <c r="E1" s="46" t="s">
        <v>106</v>
      </c>
      <c r="F1" s="46" t="s">
        <v>176</v>
      </c>
      <c r="G1" s="46" t="s">
        <v>177</v>
      </c>
    </row>
    <row r="2" spans="1:7" x14ac:dyDescent="0.35">
      <c r="A2" s="19" t="s">
        <v>107</v>
      </c>
      <c r="B2" t="s">
        <v>108</v>
      </c>
      <c r="C2" t="s">
        <v>109</v>
      </c>
      <c r="D2" t="s">
        <v>110</v>
      </c>
      <c r="E2">
        <v>43215</v>
      </c>
      <c r="F2">
        <v>52</v>
      </c>
      <c r="G2" s="20" t="str">
        <f>IF(F2&gt;=50,"YES!","NO")</f>
        <v>YES!</v>
      </c>
    </row>
    <row r="3" spans="1:7" x14ac:dyDescent="0.35">
      <c r="A3" s="19" t="s">
        <v>111</v>
      </c>
      <c r="B3" t="s">
        <v>112</v>
      </c>
      <c r="C3" t="s">
        <v>113</v>
      </c>
      <c r="D3" t="s">
        <v>114</v>
      </c>
      <c r="E3">
        <v>82601</v>
      </c>
      <c r="F3">
        <v>42</v>
      </c>
      <c r="G3" s="20" t="str">
        <f t="shared" ref="G3:G20" si="0">IF(F3&gt;=50,"YES!","NO")</f>
        <v>NO</v>
      </c>
    </row>
    <row r="4" spans="1:7" x14ac:dyDescent="0.35">
      <c r="A4" s="19" t="s">
        <v>115</v>
      </c>
      <c r="B4" t="s">
        <v>116</v>
      </c>
      <c r="C4" t="s">
        <v>117</v>
      </c>
      <c r="D4" t="s">
        <v>118</v>
      </c>
      <c r="E4">
        <v>77488</v>
      </c>
      <c r="F4">
        <v>20</v>
      </c>
      <c r="G4" s="20" t="str">
        <f t="shared" si="0"/>
        <v>NO</v>
      </c>
    </row>
    <row r="5" spans="1:7" x14ac:dyDescent="0.35">
      <c r="A5" s="19" t="s">
        <v>119</v>
      </c>
      <c r="B5" t="s">
        <v>120</v>
      </c>
      <c r="C5" t="s">
        <v>121</v>
      </c>
      <c r="D5" t="s">
        <v>122</v>
      </c>
      <c r="E5">
        <v>38671</v>
      </c>
      <c r="F5">
        <v>25</v>
      </c>
      <c r="G5" s="20" t="str">
        <f t="shared" si="0"/>
        <v>NO</v>
      </c>
    </row>
    <row r="6" spans="1:7" x14ac:dyDescent="0.35">
      <c r="A6" s="19" t="s">
        <v>123</v>
      </c>
      <c r="B6" t="s">
        <v>124</v>
      </c>
      <c r="C6" t="s">
        <v>125</v>
      </c>
      <c r="D6" t="s">
        <v>126</v>
      </c>
      <c r="E6">
        <v>73102</v>
      </c>
      <c r="F6">
        <v>50</v>
      </c>
      <c r="G6" s="20" t="str">
        <f t="shared" si="0"/>
        <v>YES!</v>
      </c>
    </row>
    <row r="7" spans="1:7" x14ac:dyDescent="0.35">
      <c r="A7" s="19" t="s">
        <v>127</v>
      </c>
      <c r="B7" t="s">
        <v>128</v>
      </c>
      <c r="C7" t="s">
        <v>129</v>
      </c>
      <c r="D7" t="s">
        <v>130</v>
      </c>
      <c r="E7">
        <v>48335</v>
      </c>
      <c r="F7">
        <v>79</v>
      </c>
      <c r="G7" s="20" t="str">
        <f t="shared" si="0"/>
        <v>YES!</v>
      </c>
    </row>
    <row r="8" spans="1:7" x14ac:dyDescent="0.35">
      <c r="A8" s="19" t="s">
        <v>131</v>
      </c>
      <c r="B8" t="s">
        <v>132</v>
      </c>
      <c r="C8" t="s">
        <v>133</v>
      </c>
      <c r="D8" t="s">
        <v>134</v>
      </c>
      <c r="E8">
        <v>62812</v>
      </c>
      <c r="F8">
        <v>82</v>
      </c>
      <c r="G8" s="20" t="str">
        <f t="shared" si="0"/>
        <v>YES!</v>
      </c>
    </row>
    <row r="9" spans="1:7" x14ac:dyDescent="0.35">
      <c r="A9" s="19" t="s">
        <v>135</v>
      </c>
      <c r="B9" t="s">
        <v>136</v>
      </c>
      <c r="C9" t="s">
        <v>137</v>
      </c>
      <c r="D9" t="s">
        <v>138</v>
      </c>
      <c r="E9">
        <v>40507</v>
      </c>
      <c r="F9">
        <v>20</v>
      </c>
      <c r="G9" s="20" t="str">
        <f t="shared" si="0"/>
        <v>NO</v>
      </c>
    </row>
    <row r="10" spans="1:7" x14ac:dyDescent="0.35">
      <c r="A10" s="19" t="s">
        <v>139</v>
      </c>
      <c r="B10" t="s">
        <v>140</v>
      </c>
      <c r="C10" t="s">
        <v>141</v>
      </c>
      <c r="D10" t="s">
        <v>142</v>
      </c>
      <c r="E10">
        <v>95901</v>
      </c>
      <c r="F10">
        <v>5</v>
      </c>
      <c r="G10" s="20" t="str">
        <f t="shared" si="0"/>
        <v>NO</v>
      </c>
    </row>
    <row r="11" spans="1:7" x14ac:dyDescent="0.35">
      <c r="A11" s="19" t="s">
        <v>143</v>
      </c>
      <c r="B11" t="s">
        <v>144</v>
      </c>
      <c r="C11" t="s">
        <v>145</v>
      </c>
      <c r="D11" t="s">
        <v>146</v>
      </c>
      <c r="E11">
        <v>6062</v>
      </c>
      <c r="F11">
        <v>44</v>
      </c>
      <c r="G11" s="20" t="str">
        <f t="shared" si="0"/>
        <v>NO</v>
      </c>
    </row>
    <row r="12" spans="1:7" x14ac:dyDescent="0.35">
      <c r="A12" s="19" t="s">
        <v>147</v>
      </c>
      <c r="B12" t="s">
        <v>148</v>
      </c>
      <c r="C12" t="s">
        <v>149</v>
      </c>
      <c r="D12" t="s">
        <v>150</v>
      </c>
      <c r="E12">
        <v>19034</v>
      </c>
      <c r="F12">
        <v>30</v>
      </c>
      <c r="G12" s="20" t="str">
        <f t="shared" si="0"/>
        <v>NO</v>
      </c>
    </row>
    <row r="13" spans="1:7" x14ac:dyDescent="0.35">
      <c r="A13" s="19" t="s">
        <v>151</v>
      </c>
      <c r="B13" t="s">
        <v>152</v>
      </c>
      <c r="C13" t="s">
        <v>153</v>
      </c>
      <c r="D13" t="s">
        <v>130</v>
      </c>
      <c r="E13">
        <v>48104</v>
      </c>
      <c r="F13">
        <v>76</v>
      </c>
      <c r="G13" s="20" t="str">
        <f>IF(F13&gt;=50,"YES!","NO")</f>
        <v>YES!</v>
      </c>
    </row>
    <row r="14" spans="1:7" x14ac:dyDescent="0.35">
      <c r="A14" s="19" t="s">
        <v>154</v>
      </c>
      <c r="B14" t="s">
        <v>155</v>
      </c>
      <c r="C14" t="s">
        <v>156</v>
      </c>
      <c r="D14" t="s">
        <v>118</v>
      </c>
      <c r="E14">
        <v>78401</v>
      </c>
      <c r="F14">
        <v>35</v>
      </c>
      <c r="G14" s="20" t="str">
        <f t="shared" si="0"/>
        <v>NO</v>
      </c>
    </row>
    <row r="15" spans="1:7" x14ac:dyDescent="0.35">
      <c r="A15" s="19" t="s">
        <v>157</v>
      </c>
      <c r="B15" t="s">
        <v>158</v>
      </c>
      <c r="C15" t="s">
        <v>159</v>
      </c>
      <c r="D15" t="s">
        <v>142</v>
      </c>
      <c r="E15">
        <v>90017</v>
      </c>
      <c r="F15">
        <v>41</v>
      </c>
      <c r="G15" s="20" t="str">
        <f t="shared" si="0"/>
        <v>NO</v>
      </c>
    </row>
    <row r="16" spans="1:7" x14ac:dyDescent="0.35">
      <c r="A16" s="19" t="s">
        <v>160</v>
      </c>
      <c r="B16" t="s">
        <v>161</v>
      </c>
      <c r="C16" t="s">
        <v>162</v>
      </c>
      <c r="D16" t="s">
        <v>118</v>
      </c>
      <c r="E16">
        <v>75469</v>
      </c>
      <c r="F16">
        <v>64</v>
      </c>
      <c r="G16" s="20" t="str">
        <f t="shared" si="0"/>
        <v>YES!</v>
      </c>
    </row>
    <row r="17" spans="1:7" x14ac:dyDescent="0.35">
      <c r="A17" s="19" t="s">
        <v>163</v>
      </c>
      <c r="B17" t="s">
        <v>164</v>
      </c>
      <c r="C17" t="s">
        <v>137</v>
      </c>
      <c r="D17" t="s">
        <v>138</v>
      </c>
      <c r="E17">
        <v>40507</v>
      </c>
      <c r="F17">
        <v>45</v>
      </c>
      <c r="G17" s="20" t="str">
        <f t="shared" si="0"/>
        <v>NO</v>
      </c>
    </row>
    <row r="18" spans="1:7" x14ac:dyDescent="0.35">
      <c r="A18" s="19" t="s">
        <v>165</v>
      </c>
      <c r="B18" t="s">
        <v>166</v>
      </c>
      <c r="C18" t="s">
        <v>167</v>
      </c>
      <c r="D18" t="s">
        <v>168</v>
      </c>
      <c r="E18">
        <v>53703</v>
      </c>
      <c r="F18">
        <v>19</v>
      </c>
      <c r="G18" s="20" t="str">
        <f t="shared" si="0"/>
        <v>NO</v>
      </c>
    </row>
    <row r="19" spans="1:7" x14ac:dyDescent="0.35">
      <c r="A19" s="19" t="s">
        <v>169</v>
      </c>
      <c r="B19" t="s">
        <v>170</v>
      </c>
      <c r="C19" t="s">
        <v>171</v>
      </c>
      <c r="D19" t="s">
        <v>142</v>
      </c>
      <c r="E19">
        <v>95113</v>
      </c>
      <c r="F19">
        <v>36</v>
      </c>
      <c r="G19" s="20" t="str">
        <f t="shared" si="0"/>
        <v>NO</v>
      </c>
    </row>
    <row r="20" spans="1:7" ht="15" thickBot="1" x14ac:dyDescent="0.4">
      <c r="A20" s="21" t="s">
        <v>172</v>
      </c>
      <c r="B20" s="22" t="s">
        <v>173</v>
      </c>
      <c r="C20" s="22" t="s">
        <v>174</v>
      </c>
      <c r="D20" s="22" t="s">
        <v>175</v>
      </c>
      <c r="E20" s="22">
        <v>2154</v>
      </c>
      <c r="F20" s="22">
        <v>90</v>
      </c>
      <c r="G20" s="23" t="str">
        <f t="shared" si="0"/>
        <v>YES!</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4950B-CC4C-422B-A5F4-1862CAC20F7F}">
  <dimension ref="A1:C10"/>
  <sheetViews>
    <sheetView workbookViewId="0">
      <selection activeCell="E3" sqref="E3"/>
    </sheetView>
  </sheetViews>
  <sheetFormatPr defaultRowHeight="14.5" x14ac:dyDescent="0.35"/>
  <cols>
    <col min="1" max="1" width="12.1796875" bestFit="1" customWidth="1"/>
    <col min="2" max="2" width="11.81640625" bestFit="1" customWidth="1"/>
    <col min="3" max="3" width="10.1796875" customWidth="1"/>
    <col min="8" max="8" width="10.6328125" customWidth="1"/>
  </cols>
  <sheetData>
    <row r="1" spans="1:3" ht="19" thickBot="1" x14ac:dyDescent="0.4">
      <c r="A1" s="90" t="s">
        <v>78</v>
      </c>
      <c r="B1" s="90" t="s">
        <v>79</v>
      </c>
      <c r="C1" s="90" t="s">
        <v>80</v>
      </c>
    </row>
    <row r="2" spans="1:3" x14ac:dyDescent="0.35">
      <c r="A2" s="91">
        <v>9186</v>
      </c>
      <c r="B2" s="92">
        <v>86</v>
      </c>
      <c r="C2" s="93" t="str">
        <f>_xlfn.IFS(B2&gt;=80,"A",B2&gt;=70,"B",B2&lt;70,"C",B2&lt;35,"FAIL")</f>
        <v>A</v>
      </c>
    </row>
    <row r="3" spans="1:3" x14ac:dyDescent="0.35">
      <c r="A3" s="91">
        <v>9144</v>
      </c>
      <c r="B3" s="92">
        <v>77</v>
      </c>
      <c r="C3" s="93" t="str">
        <f t="shared" ref="C3:C9" si="0">_xlfn.IFS(B3&gt;=80,"A",B3&gt;=70,"B",B3&lt;70,"C",B3&lt;35,"FAIL")</f>
        <v>B</v>
      </c>
    </row>
    <row r="4" spans="1:3" x14ac:dyDescent="0.35">
      <c r="A4" s="91">
        <v>9132</v>
      </c>
      <c r="B4" s="92">
        <v>90</v>
      </c>
      <c r="C4" s="93" t="str">
        <f t="shared" si="0"/>
        <v>A</v>
      </c>
    </row>
    <row r="5" spans="1:3" x14ac:dyDescent="0.35">
      <c r="A5" s="91">
        <v>9147</v>
      </c>
      <c r="B5" s="92">
        <v>79</v>
      </c>
      <c r="C5" s="93" t="str">
        <f>_xlfn.IFS(B5&gt;=80,"A",B5&gt;=70,"B",B5&lt;70,"C",B5&lt;35,"FAIL")</f>
        <v>B</v>
      </c>
    </row>
    <row r="6" spans="1:3" x14ac:dyDescent="0.35">
      <c r="A6" s="91">
        <v>9149</v>
      </c>
      <c r="B6" s="92">
        <v>97</v>
      </c>
      <c r="C6" s="93" t="str">
        <f t="shared" si="0"/>
        <v>A</v>
      </c>
    </row>
    <row r="7" spans="1:3" x14ac:dyDescent="0.35">
      <c r="A7" s="91">
        <v>9153</v>
      </c>
      <c r="B7" s="92">
        <v>35</v>
      </c>
      <c r="C7" s="93" t="str">
        <f t="shared" si="0"/>
        <v>C</v>
      </c>
    </row>
    <row r="8" spans="1:3" x14ac:dyDescent="0.35">
      <c r="A8" s="91">
        <v>9197</v>
      </c>
      <c r="B8" s="92">
        <v>90</v>
      </c>
      <c r="C8" s="93" t="str">
        <f t="shared" si="0"/>
        <v>A</v>
      </c>
    </row>
    <row r="9" spans="1:3" x14ac:dyDescent="0.35">
      <c r="A9" s="91">
        <v>9117</v>
      </c>
      <c r="B9" s="92">
        <v>77</v>
      </c>
      <c r="C9" s="93" t="str">
        <f t="shared" si="0"/>
        <v>B</v>
      </c>
    </row>
    <row r="10" spans="1:3" ht="15" thickBot="1" x14ac:dyDescent="0.4">
      <c r="A10" s="94">
        <v>9211</v>
      </c>
      <c r="B10" s="95">
        <v>33</v>
      </c>
      <c r="C10" s="96" t="str">
        <f>_xlfn.IFS(B10&gt;=80,"A",B10&gt;=70,"B",B10&gt;=35,"C",B10&lt;35,"FAIL")</f>
        <v>FAIL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7A7FB-9B23-4BB9-A251-1FAED84D2630}">
  <dimension ref="A1:G13"/>
  <sheetViews>
    <sheetView workbookViewId="0">
      <selection activeCell="D13" sqref="D13"/>
    </sheetView>
  </sheetViews>
  <sheetFormatPr defaultRowHeight="14.5" x14ac:dyDescent="0.35"/>
  <cols>
    <col min="1" max="1" width="17.7265625" bestFit="1" customWidth="1"/>
    <col min="2" max="2" width="10.7265625" customWidth="1"/>
    <col min="3" max="3" width="13.90625" customWidth="1"/>
    <col min="4" max="4" width="16.81640625" bestFit="1" customWidth="1"/>
    <col min="5" max="5" width="10.26953125" bestFit="1" customWidth="1"/>
  </cols>
  <sheetData>
    <row r="1" spans="1:7" ht="15" thickBot="1" x14ac:dyDescent="0.4"/>
    <row r="2" spans="1:7" ht="16" thickBot="1" x14ac:dyDescent="0.4">
      <c r="A2" s="29" t="s">
        <v>87</v>
      </c>
      <c r="B2" s="24" t="s">
        <v>88</v>
      </c>
      <c r="C2" s="24" t="s">
        <v>89</v>
      </c>
      <c r="D2" s="24" t="s">
        <v>90</v>
      </c>
      <c r="E2" s="25" t="s">
        <v>91</v>
      </c>
    </row>
    <row r="3" spans="1:7" ht="16" thickBot="1" x14ac:dyDescent="0.4">
      <c r="A3" s="29" t="s">
        <v>92</v>
      </c>
      <c r="B3" t="s">
        <v>93</v>
      </c>
      <c r="C3" t="s">
        <v>94</v>
      </c>
      <c r="D3" t="s">
        <v>95</v>
      </c>
      <c r="E3" s="20" t="s">
        <v>93</v>
      </c>
    </row>
    <row r="4" spans="1:7" ht="16" thickBot="1" x14ac:dyDescent="0.4">
      <c r="A4" s="29" t="s">
        <v>96</v>
      </c>
      <c r="B4" t="s">
        <v>97</v>
      </c>
      <c r="C4" t="s">
        <v>97</v>
      </c>
      <c r="D4" t="s">
        <v>97</v>
      </c>
      <c r="E4" s="20" t="s">
        <v>98</v>
      </c>
    </row>
    <row r="5" spans="1:7" ht="16" thickBot="1" x14ac:dyDescent="0.4">
      <c r="A5" s="29" t="s">
        <v>99</v>
      </c>
      <c r="B5">
        <v>34</v>
      </c>
      <c r="C5">
        <v>38</v>
      </c>
      <c r="D5">
        <v>38</v>
      </c>
      <c r="E5" s="20">
        <v>34</v>
      </c>
    </row>
    <row r="6" spans="1:7" ht="16" thickBot="1" x14ac:dyDescent="0.4">
      <c r="A6" s="28" t="s">
        <v>100</v>
      </c>
      <c r="B6" s="22">
        <v>71</v>
      </c>
      <c r="C6" s="22">
        <v>57</v>
      </c>
      <c r="D6" s="22">
        <v>64</v>
      </c>
      <c r="E6" s="23">
        <v>27</v>
      </c>
    </row>
    <row r="8" spans="1:7" ht="15" thickBot="1" x14ac:dyDescent="0.4"/>
    <row r="9" spans="1:7" ht="15" thickBot="1" x14ac:dyDescent="0.4">
      <c r="B9" s="141" t="s">
        <v>181</v>
      </c>
      <c r="C9" s="142"/>
    </row>
    <row r="10" spans="1:7" ht="15" thickBot="1" x14ac:dyDescent="0.4">
      <c r="B10" s="47" t="s">
        <v>178</v>
      </c>
      <c r="C10" s="47" t="s">
        <v>179</v>
      </c>
      <c r="F10" s="128" t="s">
        <v>182</v>
      </c>
      <c r="G10" s="129"/>
    </row>
    <row r="11" spans="1:7" x14ac:dyDescent="0.35">
      <c r="B11" t="s">
        <v>180</v>
      </c>
      <c r="C11" t="str">
        <f>_xlfn.IFNA(HLOOKUP(B11,A2:E6,5,0),"NOT FOUND!")</f>
        <v>NOT FOUND!</v>
      </c>
      <c r="F11" s="48" t="s">
        <v>92</v>
      </c>
      <c r="G11" t="str">
        <f>INDEX(A2:E6,2,5)</f>
        <v>Germany</v>
      </c>
    </row>
    <row r="12" spans="1:7" x14ac:dyDescent="0.35">
      <c r="B12" t="s">
        <v>89</v>
      </c>
      <c r="C12">
        <f>_xlfn.IFNA(HLOOKUP(B12,A2:E6,5,0),"NOT FOUND!")</f>
        <v>57</v>
      </c>
    </row>
    <row r="13" spans="1:7" x14ac:dyDescent="0.35">
      <c r="F13" t="s">
        <v>183</v>
      </c>
      <c r="G13">
        <f>INDEX(A2:E6,5,5)</f>
        <v>27</v>
      </c>
    </row>
  </sheetData>
  <mergeCells count="2">
    <mergeCell ref="B9:C9"/>
    <mergeCell ref="F10:G10"/>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84CA-1419-487E-99C7-D30F43F27AB6}">
  <dimension ref="A1:K22"/>
  <sheetViews>
    <sheetView zoomScaleNormal="100" workbookViewId="0">
      <selection activeCell="I5" sqref="I5"/>
    </sheetView>
  </sheetViews>
  <sheetFormatPr defaultRowHeight="14.5" x14ac:dyDescent="0.35"/>
  <cols>
    <col min="1" max="1" width="11.6328125" customWidth="1"/>
    <col min="2" max="2" width="13.1796875" customWidth="1"/>
    <col min="3" max="3" width="12.6328125" customWidth="1"/>
    <col min="4" max="4" width="10.81640625" customWidth="1"/>
    <col min="8" max="8" width="10.08984375" customWidth="1"/>
    <col min="9" max="9" width="15.1796875" customWidth="1"/>
    <col min="10" max="10" width="10.36328125" customWidth="1"/>
    <col min="11" max="11" width="11.26953125" customWidth="1"/>
  </cols>
  <sheetData>
    <row r="1" spans="1:11" ht="19" thickBot="1" x14ac:dyDescent="0.5">
      <c r="A1" s="143" t="s">
        <v>184</v>
      </c>
      <c r="B1" s="143"/>
      <c r="C1" s="143"/>
      <c r="D1" s="143"/>
      <c r="H1" s="143" t="s">
        <v>195</v>
      </c>
      <c r="I1" s="143"/>
      <c r="J1" s="143"/>
      <c r="K1" s="143"/>
    </row>
    <row r="2" spans="1:11" x14ac:dyDescent="0.35">
      <c r="A2" s="51" t="s">
        <v>185</v>
      </c>
      <c r="B2" s="52" t="s">
        <v>186</v>
      </c>
      <c r="C2" s="52" t="s">
        <v>187</v>
      </c>
      <c r="D2" s="53" t="s">
        <v>188</v>
      </c>
      <c r="H2" s="51" t="s">
        <v>185</v>
      </c>
      <c r="I2" s="52" t="s">
        <v>196</v>
      </c>
      <c r="J2" s="52" t="s">
        <v>187</v>
      </c>
      <c r="K2" s="53" t="s">
        <v>188</v>
      </c>
    </row>
    <row r="3" spans="1:11" x14ac:dyDescent="0.35">
      <c r="A3" s="54" t="s">
        <v>189</v>
      </c>
      <c r="B3" s="55">
        <f>DATE(2022,1,20)</f>
        <v>44581</v>
      </c>
      <c r="C3" s="55">
        <f>DATE(2022,2,20)</f>
        <v>44612</v>
      </c>
      <c r="D3" s="56" t="str">
        <f>IF(C3&gt;B3,"Delivered","Delayed")</f>
        <v>Delivered</v>
      </c>
      <c r="H3" s="54" t="s">
        <v>189</v>
      </c>
      <c r="I3" s="60">
        <f>TIME(14,35,22)</f>
        <v>0.60789351851851847</v>
      </c>
      <c r="J3" s="60">
        <f>TIME(21,0,0)</f>
        <v>0.875</v>
      </c>
      <c r="K3" s="56" t="str">
        <f>IF(J3&gt;I3,"ON TIME","DELAYED")</f>
        <v>ON TIME</v>
      </c>
    </row>
    <row r="4" spans="1:11" x14ac:dyDescent="0.35">
      <c r="A4" s="54" t="s">
        <v>190</v>
      </c>
      <c r="B4" s="55">
        <f>DATE(2022,3,3)</f>
        <v>44623</v>
      </c>
      <c r="C4" s="55">
        <f>DATE(2022,2,28)</f>
        <v>44620</v>
      </c>
      <c r="D4" s="56" t="str">
        <f t="shared" ref="D4:D8" si="0">IF(C4&gt;B4,"Delivered","Delayed")</f>
        <v>Delayed</v>
      </c>
      <c r="H4" s="54" t="s">
        <v>190</v>
      </c>
      <c r="I4" s="60">
        <f>TIME(21,2,29)</f>
        <v>0.87672453703703701</v>
      </c>
      <c r="J4" s="60">
        <f t="shared" ref="J4:J8" si="1">TIME(21,0,0)</f>
        <v>0.875</v>
      </c>
      <c r="K4" s="56" t="str">
        <f t="shared" ref="K4:K8" si="2">IF(J4&gt;I4,"ON TIME","DELAYED")</f>
        <v>DELAYED</v>
      </c>
    </row>
    <row r="5" spans="1:11" x14ac:dyDescent="0.35">
      <c r="A5" s="54" t="s">
        <v>191</v>
      </c>
      <c r="B5" s="55">
        <f>DATE(2022,5,10)</f>
        <v>44691</v>
      </c>
      <c r="C5" s="55">
        <f>DATE(2022,5,5)</f>
        <v>44686</v>
      </c>
      <c r="D5" s="56" t="str">
        <f t="shared" si="0"/>
        <v>Delayed</v>
      </c>
      <c r="H5" s="54" t="s">
        <v>191</v>
      </c>
      <c r="I5" s="60">
        <f>TIME(11,34,55)</f>
        <v>0.48258101851851848</v>
      </c>
      <c r="J5" s="60">
        <f t="shared" si="1"/>
        <v>0.875</v>
      </c>
      <c r="K5" s="56" t="str">
        <f t="shared" si="2"/>
        <v>ON TIME</v>
      </c>
    </row>
    <row r="6" spans="1:11" x14ac:dyDescent="0.35">
      <c r="A6" s="54" t="s">
        <v>192</v>
      </c>
      <c r="B6" s="55">
        <f>DATE(2022,8,12)</f>
        <v>44785</v>
      </c>
      <c r="C6" s="55">
        <f>DATE(2022,8,15)</f>
        <v>44788</v>
      </c>
      <c r="D6" s="56" t="str">
        <f t="shared" si="0"/>
        <v>Delivered</v>
      </c>
      <c r="H6" s="54" t="s">
        <v>192</v>
      </c>
      <c r="I6" s="60">
        <f>TIME(12,45,46)</f>
        <v>0.53178240740740745</v>
      </c>
      <c r="J6" s="60">
        <f t="shared" si="1"/>
        <v>0.875</v>
      </c>
      <c r="K6" s="56" t="str">
        <f t="shared" si="2"/>
        <v>ON TIME</v>
      </c>
    </row>
    <row r="7" spans="1:11" x14ac:dyDescent="0.35">
      <c r="A7" s="54" t="s">
        <v>193</v>
      </c>
      <c r="B7" s="55">
        <f>DATE(2022,9,7)</f>
        <v>44811</v>
      </c>
      <c r="C7" s="55">
        <f>DATE(2022,9,10)</f>
        <v>44814</v>
      </c>
      <c r="D7" s="56" t="str">
        <f t="shared" si="0"/>
        <v>Delivered</v>
      </c>
      <c r="H7" s="54" t="s">
        <v>193</v>
      </c>
      <c r="I7" s="60">
        <f>TIME(15,34,22)</f>
        <v>0.64886574074074077</v>
      </c>
      <c r="J7" s="60">
        <f t="shared" si="1"/>
        <v>0.875</v>
      </c>
      <c r="K7" s="56" t="str">
        <f t="shared" si="2"/>
        <v>ON TIME</v>
      </c>
    </row>
    <row r="8" spans="1:11" ht="15" thickBot="1" x14ac:dyDescent="0.4">
      <c r="A8" s="57" t="s">
        <v>194</v>
      </c>
      <c r="B8" s="58">
        <f>DATE(2022,10,23)</f>
        <v>44857</v>
      </c>
      <c r="C8" s="58">
        <f>DATE(2022,10,18)</f>
        <v>44852</v>
      </c>
      <c r="D8" s="59" t="str">
        <f t="shared" si="0"/>
        <v>Delayed</v>
      </c>
      <c r="E8" s="49"/>
      <c r="H8" s="57" t="s">
        <v>194</v>
      </c>
      <c r="I8" s="61">
        <f>TIME(17,39,14)</f>
        <v>0.73557870370370371</v>
      </c>
      <c r="J8" s="61">
        <f t="shared" si="1"/>
        <v>0.875</v>
      </c>
      <c r="K8" s="59" t="str">
        <f t="shared" si="2"/>
        <v>ON TIME</v>
      </c>
    </row>
    <row r="22" spans="8:8" x14ac:dyDescent="0.35">
      <c r="H22" s="50"/>
    </row>
  </sheetData>
  <mergeCells count="2">
    <mergeCell ref="A1:D1"/>
    <mergeCell ref="H1:K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DE213-FA1F-4ECA-B85B-26A63A799ADF}">
  <dimension ref="A1:H15"/>
  <sheetViews>
    <sheetView workbookViewId="0">
      <selection activeCell="M13" sqref="M13"/>
    </sheetView>
  </sheetViews>
  <sheetFormatPr defaultRowHeight="14.5" x14ac:dyDescent="0.35"/>
  <cols>
    <col min="1" max="1" width="15.7265625" customWidth="1"/>
    <col min="2" max="2" width="10" customWidth="1"/>
    <col min="3" max="3" width="12.54296875" customWidth="1"/>
    <col min="4" max="4" width="11.54296875" customWidth="1"/>
    <col min="5" max="5" width="13.90625" customWidth="1"/>
    <col min="7" max="7" width="14.6328125" customWidth="1"/>
    <col min="8" max="8" width="14.453125" customWidth="1"/>
  </cols>
  <sheetData>
    <row r="1" spans="1:8" ht="19" thickBot="1" x14ac:dyDescent="0.4">
      <c r="A1" s="65" t="s">
        <v>0</v>
      </c>
      <c r="B1" s="65" t="s">
        <v>1</v>
      </c>
      <c r="C1" s="65" t="s">
        <v>2</v>
      </c>
      <c r="D1" s="65" t="s">
        <v>3</v>
      </c>
      <c r="E1" s="65" t="s">
        <v>4</v>
      </c>
      <c r="F1" s="65" t="s">
        <v>5</v>
      </c>
      <c r="G1" s="65" t="s">
        <v>62</v>
      </c>
      <c r="H1" s="65" t="s">
        <v>60</v>
      </c>
    </row>
    <row r="2" spans="1:8" ht="15" thickBot="1" x14ac:dyDescent="0.4">
      <c r="A2" s="66">
        <v>43252</v>
      </c>
      <c r="B2" s="67" t="s">
        <v>6</v>
      </c>
      <c r="C2" s="68" t="s">
        <v>7</v>
      </c>
      <c r="D2" s="69" t="s">
        <v>8</v>
      </c>
      <c r="E2" s="67" t="s">
        <v>9</v>
      </c>
      <c r="F2" s="67">
        <v>95</v>
      </c>
      <c r="G2" s="70">
        <v>1198</v>
      </c>
      <c r="H2" s="71">
        <v>113810</v>
      </c>
    </row>
    <row r="3" spans="1:8" ht="15" thickBot="1" x14ac:dyDescent="0.4">
      <c r="A3" s="72" t="s">
        <v>10</v>
      </c>
      <c r="B3" s="73" t="s">
        <v>11</v>
      </c>
      <c r="C3" s="74" t="s">
        <v>12</v>
      </c>
      <c r="D3" s="75" t="s">
        <v>13</v>
      </c>
      <c r="E3" s="73" t="s">
        <v>14</v>
      </c>
      <c r="F3" s="73">
        <v>50</v>
      </c>
      <c r="G3" s="73">
        <v>500</v>
      </c>
      <c r="H3" s="76">
        <v>25000</v>
      </c>
    </row>
    <row r="4" spans="1:8" ht="15" thickBot="1" x14ac:dyDescent="0.4">
      <c r="A4" s="77">
        <v>43345</v>
      </c>
      <c r="B4" s="73" t="s">
        <v>11</v>
      </c>
      <c r="C4" s="74" t="s">
        <v>12</v>
      </c>
      <c r="D4" s="75" t="s">
        <v>15</v>
      </c>
      <c r="E4" s="73" t="s">
        <v>9</v>
      </c>
      <c r="F4" s="73">
        <v>36</v>
      </c>
      <c r="G4" s="78">
        <v>1198</v>
      </c>
      <c r="H4" s="76">
        <v>43128</v>
      </c>
    </row>
    <row r="5" spans="1:8" ht="15" thickBot="1" x14ac:dyDescent="0.4">
      <c r="A5" s="72" t="s">
        <v>16</v>
      </c>
      <c r="B5" s="73" t="s">
        <v>11</v>
      </c>
      <c r="C5" s="74" t="s">
        <v>17</v>
      </c>
      <c r="D5" s="75" t="s">
        <v>18</v>
      </c>
      <c r="E5" s="73" t="s">
        <v>19</v>
      </c>
      <c r="F5" s="73">
        <v>27</v>
      </c>
      <c r="G5" s="73">
        <v>225</v>
      </c>
      <c r="H5" s="76">
        <v>6075</v>
      </c>
    </row>
    <row r="6" spans="1:8" ht="15" thickBot="1" x14ac:dyDescent="0.4">
      <c r="A6" s="72" t="s">
        <v>20</v>
      </c>
      <c r="B6" s="73" t="s">
        <v>21</v>
      </c>
      <c r="C6" s="74" t="s">
        <v>17</v>
      </c>
      <c r="D6" s="75" t="s">
        <v>22</v>
      </c>
      <c r="E6" s="73" t="s">
        <v>9</v>
      </c>
      <c r="F6" s="73">
        <v>56</v>
      </c>
      <c r="G6" s="78">
        <v>1198</v>
      </c>
      <c r="H6" s="76">
        <v>67088</v>
      </c>
    </row>
    <row r="7" spans="1:8" ht="15" thickBot="1" x14ac:dyDescent="0.4">
      <c r="A7" s="77">
        <v>43104</v>
      </c>
      <c r="B7" s="73" t="s">
        <v>6</v>
      </c>
      <c r="C7" s="74" t="s">
        <v>7</v>
      </c>
      <c r="D7" s="75" t="s">
        <v>8</v>
      </c>
      <c r="E7" s="73" t="s">
        <v>14</v>
      </c>
      <c r="F7" s="73">
        <v>60</v>
      </c>
      <c r="G7" s="73">
        <v>500</v>
      </c>
      <c r="H7" s="76">
        <v>30000</v>
      </c>
    </row>
    <row r="8" spans="1:8" ht="15" thickBot="1" x14ac:dyDescent="0.4">
      <c r="A8" s="72" t="s">
        <v>23</v>
      </c>
      <c r="B8" s="73" t="s">
        <v>11</v>
      </c>
      <c r="C8" s="74" t="s">
        <v>7</v>
      </c>
      <c r="D8" s="75" t="s">
        <v>24</v>
      </c>
      <c r="E8" s="73" t="s">
        <v>9</v>
      </c>
      <c r="F8" s="73">
        <v>75</v>
      </c>
      <c r="G8" s="78">
        <v>1198</v>
      </c>
      <c r="H8" s="76">
        <v>89850</v>
      </c>
    </row>
    <row r="9" spans="1:8" ht="15" thickBot="1" x14ac:dyDescent="0.4">
      <c r="A9" s="77">
        <v>43225</v>
      </c>
      <c r="B9" s="73" t="s">
        <v>11</v>
      </c>
      <c r="C9" s="74" t="s">
        <v>12</v>
      </c>
      <c r="D9" s="75" t="s">
        <v>15</v>
      </c>
      <c r="E9" s="73" t="s">
        <v>9</v>
      </c>
      <c r="F9" s="73">
        <v>90</v>
      </c>
      <c r="G9" s="78">
        <v>1198</v>
      </c>
      <c r="H9" s="76">
        <v>107820</v>
      </c>
    </row>
    <row r="10" spans="1:8" ht="15" thickBot="1" x14ac:dyDescent="0.4">
      <c r="A10" s="72" t="s">
        <v>25</v>
      </c>
      <c r="B10" s="73" t="s">
        <v>21</v>
      </c>
      <c r="C10" s="79" t="s">
        <v>26</v>
      </c>
      <c r="D10" s="75" t="s">
        <v>27</v>
      </c>
      <c r="E10" s="73" t="s">
        <v>9</v>
      </c>
      <c r="F10" s="73">
        <v>32</v>
      </c>
      <c r="G10" s="78">
        <v>1198</v>
      </c>
      <c r="H10" s="76">
        <v>38336</v>
      </c>
    </row>
    <row r="11" spans="1:8" ht="15" thickBot="1" x14ac:dyDescent="0.4">
      <c r="A11" s="77">
        <v>43318</v>
      </c>
      <c r="B11" s="73" t="s">
        <v>6</v>
      </c>
      <c r="C11" s="74" t="s">
        <v>7</v>
      </c>
      <c r="D11" s="75" t="s">
        <v>8</v>
      </c>
      <c r="E11" s="73" t="s">
        <v>14</v>
      </c>
      <c r="F11" s="73">
        <v>60</v>
      </c>
      <c r="G11" s="73">
        <v>500</v>
      </c>
      <c r="H11" s="76">
        <v>30000</v>
      </c>
    </row>
    <row r="12" spans="1:8" ht="15" thickBot="1" x14ac:dyDescent="0.4">
      <c r="A12" s="72" t="s">
        <v>28</v>
      </c>
      <c r="B12" s="73" t="s">
        <v>11</v>
      </c>
      <c r="C12" s="74" t="s">
        <v>12</v>
      </c>
      <c r="D12" s="75" t="s">
        <v>29</v>
      </c>
      <c r="E12" s="73" t="s">
        <v>9</v>
      </c>
      <c r="F12" s="73">
        <v>90</v>
      </c>
      <c r="G12" s="78">
        <v>1198</v>
      </c>
      <c r="H12" s="76">
        <v>107820</v>
      </c>
    </row>
    <row r="13" spans="1:8" ht="15" thickBot="1" x14ac:dyDescent="0.4">
      <c r="A13" s="77">
        <v>43441</v>
      </c>
      <c r="B13" s="73" t="s">
        <v>6</v>
      </c>
      <c r="C13" s="74" t="s">
        <v>7</v>
      </c>
      <c r="D13" s="75" t="s">
        <v>30</v>
      </c>
      <c r="E13" s="73" t="s">
        <v>14</v>
      </c>
      <c r="F13" s="73">
        <v>29</v>
      </c>
      <c r="G13" s="73">
        <v>500</v>
      </c>
      <c r="H13" s="76">
        <v>14500</v>
      </c>
    </row>
    <row r="14" spans="1:8" ht="15" thickBot="1" x14ac:dyDescent="0.4">
      <c r="A14" s="72" t="s">
        <v>31</v>
      </c>
      <c r="B14" s="73" t="s">
        <v>6</v>
      </c>
      <c r="C14" s="79" t="s">
        <v>26</v>
      </c>
      <c r="D14" s="75" t="s">
        <v>32</v>
      </c>
      <c r="E14" s="73" t="s">
        <v>14</v>
      </c>
      <c r="F14" s="73">
        <v>81</v>
      </c>
      <c r="G14" s="73">
        <v>500</v>
      </c>
      <c r="H14" s="76">
        <v>40500</v>
      </c>
    </row>
    <row r="15" spans="1:8" ht="15" thickBot="1" x14ac:dyDescent="0.4">
      <c r="A15" s="80" t="s">
        <v>33</v>
      </c>
      <c r="B15" s="81" t="s">
        <v>6</v>
      </c>
      <c r="C15" s="82" t="s">
        <v>7</v>
      </c>
      <c r="D15" s="83" t="s">
        <v>8</v>
      </c>
      <c r="E15" s="81" t="s">
        <v>9</v>
      </c>
      <c r="F15" s="81">
        <v>35</v>
      </c>
      <c r="G15" s="84">
        <v>1198</v>
      </c>
      <c r="H15" s="85">
        <v>41930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Mean,Median&amp;Mode</vt:lpstr>
      <vt:lpstr>Sum,Sumif&amp;Sumifs</vt:lpstr>
      <vt:lpstr>Count,Counta&amp;Countifs</vt:lpstr>
      <vt:lpstr>Vlookup,Hlookup&amp;Xlookup</vt:lpstr>
      <vt:lpstr>If</vt:lpstr>
      <vt:lpstr>Ifs</vt:lpstr>
      <vt:lpstr> IFNA&amp;Index</vt:lpstr>
      <vt:lpstr>Date&amp;Time</vt:lpstr>
      <vt:lpstr>Table range for pivot table</vt:lpstr>
      <vt:lpstr>Pivot table1</vt:lpstr>
      <vt:lpstr>Pivot Table2</vt:lpstr>
      <vt:lpstr>Visualization using graphs</vt:lpstr>
      <vt:lpstr> Source Data for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Romit</dc:creator>
  <cp:lastModifiedBy>Romit</cp:lastModifiedBy>
  <dcterms:created xsi:type="dcterms:W3CDTF">2022-10-01T07:41:21Z</dcterms:created>
  <dcterms:modified xsi:type="dcterms:W3CDTF">2022-10-14T09:42:53Z</dcterms:modified>
</cp:coreProperties>
</file>