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520" yWindow="0" windowWidth="25040" windowHeight="13520" tabRatio="500" activeTab="2"/>
  </bookViews>
  <sheets>
    <sheet name="Plate layout" sheetId="1" r:id="rId1"/>
    <sheet name="Raw data" sheetId="2" r:id="rId2"/>
    <sheet name="Data table" sheetId="3" r:id="rId3"/>
    <sheet name="Raw data 30" sheetId="4" r:id="rId4"/>
    <sheet name="Data table 30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3" i="3" l="1"/>
  <c r="N143" i="3"/>
  <c r="M144" i="3"/>
  <c r="N144" i="3"/>
  <c r="M145" i="3"/>
  <c r="N145" i="3"/>
  <c r="M146" i="3"/>
  <c r="N146" i="3"/>
  <c r="M147" i="3"/>
  <c r="N147" i="3"/>
  <c r="M148" i="3"/>
  <c r="N148" i="3"/>
  <c r="M149" i="3"/>
  <c r="N149" i="3"/>
  <c r="M150" i="3"/>
  <c r="N150" i="3"/>
  <c r="M151" i="3"/>
  <c r="N151" i="3"/>
  <c r="M152" i="3"/>
  <c r="N152" i="3"/>
  <c r="M153" i="3"/>
  <c r="N153" i="3"/>
  <c r="M154" i="3"/>
  <c r="N154" i="3"/>
  <c r="M155" i="3"/>
  <c r="N155" i="3"/>
  <c r="M156" i="3"/>
  <c r="N156" i="3"/>
  <c r="M157" i="3"/>
  <c r="N157" i="3"/>
  <c r="M158" i="3"/>
  <c r="N158" i="3"/>
  <c r="M159" i="3"/>
  <c r="N159" i="3"/>
  <c r="M160" i="3"/>
  <c r="N160" i="3"/>
  <c r="M161" i="3"/>
  <c r="N161" i="3"/>
  <c r="M162" i="3"/>
  <c r="N162" i="3"/>
  <c r="M163" i="3"/>
  <c r="N163" i="3"/>
  <c r="M164" i="3"/>
  <c r="N164" i="3"/>
  <c r="M165" i="3"/>
  <c r="N165" i="3"/>
  <c r="M166" i="3"/>
  <c r="N166" i="3"/>
  <c r="M167" i="3"/>
  <c r="N167" i="3"/>
  <c r="M168" i="3"/>
  <c r="N168" i="3"/>
  <c r="M169" i="3"/>
  <c r="N169" i="3"/>
  <c r="M170" i="3"/>
  <c r="N170" i="3"/>
  <c r="M171" i="3"/>
  <c r="N171" i="3"/>
  <c r="M172" i="3"/>
  <c r="N172" i="3"/>
  <c r="M173" i="3"/>
  <c r="N173" i="3"/>
  <c r="M174" i="3"/>
  <c r="N174" i="3"/>
  <c r="M175" i="3"/>
  <c r="N175" i="3"/>
  <c r="M176" i="3"/>
  <c r="N176" i="3"/>
  <c r="M177" i="3"/>
  <c r="N177" i="3"/>
  <c r="M178" i="3"/>
  <c r="N178" i="3"/>
  <c r="M179" i="3"/>
  <c r="N179" i="3"/>
  <c r="M180" i="3"/>
  <c r="N180" i="3"/>
  <c r="M181" i="3"/>
  <c r="N181" i="3"/>
  <c r="M182" i="3"/>
  <c r="N182" i="3"/>
  <c r="M183" i="3"/>
  <c r="N183" i="3"/>
  <c r="M184" i="3"/>
  <c r="N184" i="3"/>
  <c r="M185" i="3"/>
  <c r="N185" i="3"/>
  <c r="M186" i="3"/>
  <c r="N186" i="3"/>
  <c r="M187" i="3"/>
  <c r="N187" i="3"/>
  <c r="M188" i="3"/>
  <c r="N188" i="3"/>
  <c r="M189" i="3"/>
  <c r="N189" i="3"/>
  <c r="M190" i="3"/>
  <c r="N190" i="3"/>
  <c r="M191" i="3"/>
  <c r="N191" i="3"/>
  <c r="M192" i="3"/>
  <c r="N192" i="3"/>
  <c r="M193" i="3"/>
  <c r="N193" i="3"/>
  <c r="N142" i="3"/>
  <c r="M142" i="3"/>
  <c r="G192" i="3"/>
  <c r="M99" i="3"/>
  <c r="N99" i="3"/>
  <c r="M100" i="3"/>
  <c r="N100" i="3"/>
  <c r="M101" i="3"/>
  <c r="N101" i="3"/>
  <c r="M102" i="3"/>
  <c r="N102" i="3"/>
  <c r="M103" i="3"/>
  <c r="N103" i="3"/>
  <c r="M104" i="3"/>
  <c r="N104" i="3"/>
  <c r="M105" i="3"/>
  <c r="N105" i="3"/>
  <c r="M106" i="3"/>
  <c r="N106" i="3"/>
  <c r="M107" i="3"/>
  <c r="N107" i="3"/>
  <c r="M108" i="3"/>
  <c r="N108" i="3"/>
  <c r="M109" i="3"/>
  <c r="N109" i="3"/>
  <c r="M110" i="3"/>
  <c r="N110" i="3"/>
  <c r="M111" i="3"/>
  <c r="N111" i="3"/>
  <c r="M112" i="3"/>
  <c r="N112" i="3"/>
  <c r="M113" i="3"/>
  <c r="N113" i="3"/>
  <c r="M114" i="3"/>
  <c r="N114" i="3"/>
  <c r="M115" i="3"/>
  <c r="N115" i="3"/>
  <c r="M116" i="3"/>
  <c r="N116" i="3"/>
  <c r="M117" i="3"/>
  <c r="N117" i="3"/>
  <c r="M118" i="3"/>
  <c r="N118" i="3"/>
  <c r="M119" i="3"/>
  <c r="N119" i="3"/>
  <c r="M120" i="3"/>
  <c r="N120" i="3"/>
  <c r="M121" i="3"/>
  <c r="N121" i="3"/>
  <c r="M122" i="3"/>
  <c r="N122" i="3"/>
  <c r="M123" i="3"/>
  <c r="N123" i="3"/>
  <c r="M124" i="3"/>
  <c r="N124" i="3"/>
  <c r="M125" i="3"/>
  <c r="N125" i="3"/>
  <c r="M126" i="3"/>
  <c r="N126" i="3"/>
  <c r="M127" i="3"/>
  <c r="N127" i="3"/>
  <c r="M128" i="3"/>
  <c r="N128" i="3"/>
  <c r="M129" i="3"/>
  <c r="N129" i="3"/>
  <c r="M130" i="3"/>
  <c r="N130" i="3"/>
  <c r="M131" i="3"/>
  <c r="N131" i="3"/>
  <c r="M132" i="3"/>
  <c r="N132" i="3"/>
  <c r="M133" i="3"/>
  <c r="N133" i="3"/>
  <c r="M134" i="3"/>
  <c r="N134" i="3"/>
  <c r="M135" i="3"/>
  <c r="N135" i="3"/>
  <c r="M136" i="3"/>
  <c r="N136" i="3"/>
  <c r="M137" i="3"/>
  <c r="N137" i="3"/>
  <c r="M138" i="3"/>
  <c r="N138" i="3"/>
  <c r="M139" i="3"/>
  <c r="N139" i="3"/>
  <c r="M140" i="3"/>
  <c r="N140" i="3"/>
  <c r="M141" i="3"/>
  <c r="N141" i="3"/>
  <c r="N98" i="3"/>
  <c r="M98" i="3"/>
  <c r="G144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N50" i="3"/>
  <c r="M50" i="3"/>
  <c r="G96" i="3"/>
  <c r="M46" i="3"/>
  <c r="N46" i="3"/>
  <c r="M47" i="3"/>
  <c r="N47" i="3"/>
  <c r="M48" i="3"/>
  <c r="N48" i="3"/>
  <c r="M49" i="3"/>
  <c r="N49" i="3"/>
  <c r="M3" i="3"/>
  <c r="N3" i="3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N2" i="3"/>
  <c r="G48" i="3"/>
  <c r="M2" i="3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H86" i="5"/>
  <c r="I86" i="5"/>
  <c r="H87" i="5"/>
  <c r="I87" i="5"/>
  <c r="H88" i="5"/>
  <c r="I88" i="5"/>
  <c r="H89" i="5"/>
  <c r="I89" i="5"/>
  <c r="H90" i="5"/>
  <c r="I90" i="5"/>
  <c r="H91" i="5"/>
  <c r="I91" i="5"/>
  <c r="H92" i="5"/>
  <c r="I92" i="5"/>
  <c r="H93" i="5"/>
  <c r="I93" i="5"/>
  <c r="H94" i="5"/>
  <c r="I94" i="5"/>
  <c r="H95" i="5"/>
  <c r="I95" i="5"/>
  <c r="H96" i="5"/>
  <c r="I96" i="5"/>
  <c r="H97" i="5"/>
  <c r="I97" i="5"/>
  <c r="H98" i="5"/>
  <c r="I98" i="5"/>
  <c r="H99" i="5"/>
  <c r="I99" i="5"/>
  <c r="H100" i="5"/>
  <c r="I100" i="5"/>
  <c r="H101" i="5"/>
  <c r="I101" i="5"/>
  <c r="H102" i="5"/>
  <c r="I102" i="5"/>
  <c r="H103" i="5"/>
  <c r="I103" i="5"/>
  <c r="H104" i="5"/>
  <c r="I104" i="5"/>
  <c r="H105" i="5"/>
  <c r="I105" i="5"/>
  <c r="H106" i="5"/>
  <c r="I106" i="5"/>
  <c r="H107" i="5"/>
  <c r="I107" i="5"/>
  <c r="H108" i="5"/>
  <c r="I108" i="5"/>
  <c r="H109" i="5"/>
  <c r="I109" i="5"/>
  <c r="H110" i="5"/>
  <c r="I110" i="5"/>
  <c r="H111" i="5"/>
  <c r="I111" i="5"/>
  <c r="H112" i="5"/>
  <c r="I112" i="5"/>
  <c r="H113" i="5"/>
  <c r="I113" i="5"/>
  <c r="H114" i="5"/>
  <c r="I114" i="5"/>
  <c r="H115" i="5"/>
  <c r="I115" i="5"/>
  <c r="H116" i="5"/>
  <c r="I116" i="5"/>
  <c r="H117" i="5"/>
  <c r="I117" i="5"/>
  <c r="H118" i="5"/>
  <c r="I118" i="5"/>
  <c r="H119" i="5"/>
  <c r="I119" i="5"/>
  <c r="H120" i="5"/>
  <c r="I120" i="5"/>
  <c r="H121" i="5"/>
  <c r="I121" i="5"/>
  <c r="H122" i="5"/>
  <c r="I122" i="5"/>
  <c r="H123" i="5"/>
  <c r="I123" i="5"/>
  <c r="H124" i="5"/>
  <c r="I124" i="5"/>
  <c r="H125" i="5"/>
  <c r="I125" i="5"/>
  <c r="H126" i="5"/>
  <c r="I126" i="5"/>
  <c r="H127" i="5"/>
  <c r="I127" i="5"/>
  <c r="H128" i="5"/>
  <c r="I128" i="5"/>
  <c r="H129" i="5"/>
  <c r="I129" i="5"/>
  <c r="H130" i="5"/>
  <c r="I130" i="5"/>
  <c r="H131" i="5"/>
  <c r="I131" i="5"/>
  <c r="H132" i="5"/>
  <c r="I132" i="5"/>
  <c r="H133" i="5"/>
  <c r="I133" i="5"/>
  <c r="H134" i="5"/>
  <c r="I134" i="5"/>
  <c r="H135" i="5"/>
  <c r="I135" i="5"/>
  <c r="H136" i="5"/>
  <c r="I136" i="5"/>
  <c r="H137" i="5"/>
  <c r="I137" i="5"/>
  <c r="H138" i="5"/>
  <c r="I138" i="5"/>
  <c r="H139" i="5"/>
  <c r="I139" i="5"/>
  <c r="H140" i="5"/>
  <c r="I140" i="5"/>
  <c r="H141" i="5"/>
  <c r="I141" i="5"/>
  <c r="H142" i="5"/>
  <c r="I142" i="5"/>
  <c r="H143" i="5"/>
  <c r="I143" i="5"/>
  <c r="H144" i="5"/>
  <c r="I144" i="5"/>
  <c r="H145" i="5"/>
  <c r="I145" i="5"/>
  <c r="H146" i="5"/>
  <c r="I146" i="5"/>
  <c r="H147" i="5"/>
  <c r="I147" i="5"/>
  <c r="H148" i="5"/>
  <c r="I148" i="5"/>
  <c r="H149" i="5"/>
  <c r="I149" i="5"/>
  <c r="H150" i="5"/>
  <c r="I150" i="5"/>
  <c r="H151" i="5"/>
  <c r="I151" i="5"/>
  <c r="H152" i="5"/>
  <c r="I152" i="5"/>
  <c r="H153" i="5"/>
  <c r="I153" i="5"/>
  <c r="H154" i="5"/>
  <c r="I154" i="5"/>
  <c r="H155" i="5"/>
  <c r="I155" i="5"/>
  <c r="H156" i="5"/>
  <c r="I156" i="5"/>
  <c r="H157" i="5"/>
  <c r="I157" i="5"/>
  <c r="H158" i="5"/>
  <c r="I158" i="5"/>
  <c r="H159" i="5"/>
  <c r="I159" i="5"/>
  <c r="H160" i="5"/>
  <c r="I160" i="5"/>
  <c r="H161" i="5"/>
  <c r="I161" i="5"/>
  <c r="H162" i="5"/>
  <c r="I162" i="5"/>
  <c r="H163" i="5"/>
  <c r="I163" i="5"/>
  <c r="H164" i="5"/>
  <c r="I164" i="5"/>
  <c r="H165" i="5"/>
  <c r="I165" i="5"/>
  <c r="H166" i="5"/>
  <c r="I166" i="5"/>
  <c r="H167" i="5"/>
  <c r="I167" i="5"/>
  <c r="H168" i="5"/>
  <c r="I168" i="5"/>
  <c r="H169" i="5"/>
  <c r="I169" i="5"/>
  <c r="H170" i="5"/>
  <c r="I170" i="5"/>
  <c r="H171" i="5"/>
  <c r="I171" i="5"/>
  <c r="H172" i="5"/>
  <c r="I172" i="5"/>
  <c r="H173" i="5"/>
  <c r="I173" i="5"/>
  <c r="H174" i="5"/>
  <c r="I174" i="5"/>
  <c r="H175" i="5"/>
  <c r="I175" i="5"/>
  <c r="H176" i="5"/>
  <c r="I176" i="5"/>
  <c r="H177" i="5"/>
  <c r="I177" i="5"/>
  <c r="H178" i="5"/>
  <c r="I178" i="5"/>
  <c r="H179" i="5"/>
  <c r="I179" i="5"/>
  <c r="H180" i="5"/>
  <c r="I180" i="5"/>
  <c r="H181" i="5"/>
  <c r="I181" i="5"/>
  <c r="H182" i="5"/>
  <c r="I182" i="5"/>
  <c r="H183" i="5"/>
  <c r="I183" i="5"/>
  <c r="H184" i="5"/>
  <c r="I184" i="5"/>
  <c r="H185" i="5"/>
  <c r="I185" i="5"/>
  <c r="H186" i="5"/>
  <c r="I186" i="5"/>
  <c r="H187" i="5"/>
  <c r="I187" i="5"/>
  <c r="H188" i="5"/>
  <c r="I188" i="5"/>
  <c r="H189" i="5"/>
  <c r="I189" i="5"/>
  <c r="H190" i="5"/>
  <c r="I190" i="5"/>
  <c r="H191" i="5"/>
  <c r="I191" i="5"/>
  <c r="H192" i="5"/>
  <c r="I192" i="5"/>
  <c r="H193" i="5"/>
  <c r="I193" i="5"/>
  <c r="I2" i="5"/>
  <c r="H2" i="5"/>
  <c r="E193" i="5"/>
  <c r="J193" i="5"/>
  <c r="F193" i="5"/>
  <c r="E192" i="5"/>
  <c r="J192" i="5"/>
  <c r="F192" i="5"/>
  <c r="E191" i="5"/>
  <c r="J191" i="5"/>
  <c r="F191" i="5"/>
  <c r="E190" i="5"/>
  <c r="J190" i="5"/>
  <c r="F190" i="5"/>
  <c r="E189" i="5"/>
  <c r="J189" i="5"/>
  <c r="F189" i="5"/>
  <c r="E188" i="5"/>
  <c r="J188" i="5"/>
  <c r="F188" i="5"/>
  <c r="E187" i="5"/>
  <c r="J187" i="5"/>
  <c r="F187" i="5"/>
  <c r="E186" i="5"/>
  <c r="J186" i="5"/>
  <c r="F186" i="5"/>
  <c r="E185" i="5"/>
  <c r="J185" i="5"/>
  <c r="F185" i="5"/>
  <c r="E184" i="5"/>
  <c r="J184" i="5"/>
  <c r="F184" i="5"/>
  <c r="E183" i="5"/>
  <c r="J183" i="5"/>
  <c r="F183" i="5"/>
  <c r="E182" i="5"/>
  <c r="J182" i="5"/>
  <c r="F182" i="5"/>
  <c r="E181" i="5"/>
  <c r="J181" i="5"/>
  <c r="F181" i="5"/>
  <c r="E180" i="5"/>
  <c r="J180" i="5"/>
  <c r="F180" i="5"/>
  <c r="E179" i="5"/>
  <c r="J179" i="5"/>
  <c r="F179" i="5"/>
  <c r="E178" i="5"/>
  <c r="J178" i="5"/>
  <c r="F178" i="5"/>
  <c r="E177" i="5"/>
  <c r="J177" i="5"/>
  <c r="F177" i="5"/>
  <c r="E176" i="5"/>
  <c r="J176" i="5"/>
  <c r="F176" i="5"/>
  <c r="E175" i="5"/>
  <c r="J175" i="5"/>
  <c r="F175" i="5"/>
  <c r="E174" i="5"/>
  <c r="J174" i="5"/>
  <c r="F174" i="5"/>
  <c r="E173" i="5"/>
  <c r="J173" i="5"/>
  <c r="F173" i="5"/>
  <c r="E172" i="5"/>
  <c r="J172" i="5"/>
  <c r="F172" i="5"/>
  <c r="E171" i="5"/>
  <c r="J171" i="5"/>
  <c r="F171" i="5"/>
  <c r="E170" i="5"/>
  <c r="J170" i="5"/>
  <c r="F170" i="5"/>
  <c r="E169" i="5"/>
  <c r="J169" i="5"/>
  <c r="F169" i="5"/>
  <c r="E168" i="5"/>
  <c r="J168" i="5"/>
  <c r="F168" i="5"/>
  <c r="E167" i="5"/>
  <c r="J167" i="5"/>
  <c r="F167" i="5"/>
  <c r="E166" i="5"/>
  <c r="J166" i="5"/>
  <c r="F166" i="5"/>
  <c r="E165" i="5"/>
  <c r="J165" i="5"/>
  <c r="F165" i="5"/>
  <c r="E164" i="5"/>
  <c r="J164" i="5"/>
  <c r="F164" i="5"/>
  <c r="E163" i="5"/>
  <c r="J163" i="5"/>
  <c r="F163" i="5"/>
  <c r="E162" i="5"/>
  <c r="J162" i="5"/>
  <c r="F162" i="5"/>
  <c r="E161" i="5"/>
  <c r="J161" i="5"/>
  <c r="F161" i="5"/>
  <c r="E160" i="5"/>
  <c r="J160" i="5"/>
  <c r="F160" i="5"/>
  <c r="E159" i="5"/>
  <c r="J159" i="5"/>
  <c r="F159" i="5"/>
  <c r="E158" i="5"/>
  <c r="J158" i="5"/>
  <c r="F158" i="5"/>
  <c r="E157" i="5"/>
  <c r="J157" i="5"/>
  <c r="F157" i="5"/>
  <c r="E156" i="5"/>
  <c r="J156" i="5"/>
  <c r="F156" i="5"/>
  <c r="E155" i="5"/>
  <c r="J155" i="5"/>
  <c r="F155" i="5"/>
  <c r="E154" i="5"/>
  <c r="J154" i="5"/>
  <c r="F154" i="5"/>
  <c r="E153" i="5"/>
  <c r="J153" i="5"/>
  <c r="F153" i="5"/>
  <c r="E152" i="5"/>
  <c r="J152" i="5"/>
  <c r="F152" i="5"/>
  <c r="E151" i="5"/>
  <c r="J151" i="5"/>
  <c r="F151" i="5"/>
  <c r="E150" i="5"/>
  <c r="J150" i="5"/>
  <c r="F150" i="5"/>
  <c r="E149" i="5"/>
  <c r="J149" i="5"/>
  <c r="F149" i="5"/>
  <c r="E148" i="5"/>
  <c r="J148" i="5"/>
  <c r="F148" i="5"/>
  <c r="E147" i="5"/>
  <c r="J147" i="5"/>
  <c r="F147" i="5"/>
  <c r="E146" i="5"/>
  <c r="J146" i="5"/>
  <c r="F146" i="5"/>
  <c r="E145" i="5"/>
  <c r="J145" i="5"/>
  <c r="F145" i="5"/>
  <c r="E144" i="5"/>
  <c r="J144" i="5"/>
  <c r="F144" i="5"/>
  <c r="E143" i="5"/>
  <c r="J143" i="5"/>
  <c r="F143" i="5"/>
  <c r="E142" i="5"/>
  <c r="J142" i="5"/>
  <c r="F142" i="5"/>
  <c r="E141" i="5"/>
  <c r="J141" i="5"/>
  <c r="F141" i="5"/>
  <c r="E140" i="5"/>
  <c r="J140" i="5"/>
  <c r="F140" i="5"/>
  <c r="E139" i="5"/>
  <c r="J139" i="5"/>
  <c r="F139" i="5"/>
  <c r="E138" i="5"/>
  <c r="J138" i="5"/>
  <c r="F138" i="5"/>
  <c r="E137" i="5"/>
  <c r="J137" i="5"/>
  <c r="F137" i="5"/>
  <c r="E136" i="5"/>
  <c r="J136" i="5"/>
  <c r="F136" i="5"/>
  <c r="E135" i="5"/>
  <c r="J135" i="5"/>
  <c r="F135" i="5"/>
  <c r="E134" i="5"/>
  <c r="J134" i="5"/>
  <c r="F134" i="5"/>
  <c r="E133" i="5"/>
  <c r="J133" i="5"/>
  <c r="F133" i="5"/>
  <c r="E132" i="5"/>
  <c r="J132" i="5"/>
  <c r="F132" i="5"/>
  <c r="E131" i="5"/>
  <c r="J131" i="5"/>
  <c r="F131" i="5"/>
  <c r="E130" i="5"/>
  <c r="J130" i="5"/>
  <c r="F130" i="5"/>
  <c r="E129" i="5"/>
  <c r="J129" i="5"/>
  <c r="F129" i="5"/>
  <c r="E128" i="5"/>
  <c r="J128" i="5"/>
  <c r="F128" i="5"/>
  <c r="E127" i="5"/>
  <c r="J127" i="5"/>
  <c r="F127" i="5"/>
  <c r="E126" i="5"/>
  <c r="J126" i="5"/>
  <c r="F126" i="5"/>
  <c r="E125" i="5"/>
  <c r="J125" i="5"/>
  <c r="F125" i="5"/>
  <c r="E124" i="5"/>
  <c r="J124" i="5"/>
  <c r="F124" i="5"/>
  <c r="E123" i="5"/>
  <c r="J123" i="5"/>
  <c r="F123" i="5"/>
  <c r="E122" i="5"/>
  <c r="J122" i="5"/>
  <c r="F122" i="5"/>
  <c r="E121" i="5"/>
  <c r="J121" i="5"/>
  <c r="F121" i="5"/>
  <c r="E120" i="5"/>
  <c r="J120" i="5"/>
  <c r="F120" i="5"/>
  <c r="E119" i="5"/>
  <c r="J119" i="5"/>
  <c r="F119" i="5"/>
  <c r="E118" i="5"/>
  <c r="J118" i="5"/>
  <c r="F118" i="5"/>
  <c r="E117" i="5"/>
  <c r="J117" i="5"/>
  <c r="F117" i="5"/>
  <c r="E116" i="5"/>
  <c r="J116" i="5"/>
  <c r="F116" i="5"/>
  <c r="E115" i="5"/>
  <c r="J115" i="5"/>
  <c r="F115" i="5"/>
  <c r="E114" i="5"/>
  <c r="J114" i="5"/>
  <c r="F114" i="5"/>
  <c r="E113" i="5"/>
  <c r="J113" i="5"/>
  <c r="F113" i="5"/>
  <c r="E112" i="5"/>
  <c r="J112" i="5"/>
  <c r="F112" i="5"/>
  <c r="E111" i="5"/>
  <c r="J111" i="5"/>
  <c r="F111" i="5"/>
  <c r="E110" i="5"/>
  <c r="J110" i="5"/>
  <c r="F110" i="5"/>
  <c r="E109" i="5"/>
  <c r="J109" i="5"/>
  <c r="F109" i="5"/>
  <c r="E108" i="5"/>
  <c r="J108" i="5"/>
  <c r="F108" i="5"/>
  <c r="E107" i="5"/>
  <c r="J107" i="5"/>
  <c r="F107" i="5"/>
  <c r="E106" i="5"/>
  <c r="J106" i="5"/>
  <c r="F106" i="5"/>
  <c r="E105" i="5"/>
  <c r="J105" i="5"/>
  <c r="F105" i="5"/>
  <c r="E104" i="5"/>
  <c r="J104" i="5"/>
  <c r="F104" i="5"/>
  <c r="E103" i="5"/>
  <c r="J103" i="5"/>
  <c r="F103" i="5"/>
  <c r="E102" i="5"/>
  <c r="J102" i="5"/>
  <c r="F102" i="5"/>
  <c r="E101" i="5"/>
  <c r="J101" i="5"/>
  <c r="F101" i="5"/>
  <c r="E100" i="5"/>
  <c r="J100" i="5"/>
  <c r="F100" i="5"/>
  <c r="E99" i="5"/>
  <c r="J99" i="5"/>
  <c r="F99" i="5"/>
  <c r="E98" i="5"/>
  <c r="J98" i="5"/>
  <c r="F98" i="5"/>
  <c r="E97" i="5"/>
  <c r="J97" i="5"/>
  <c r="F97" i="5"/>
  <c r="E96" i="5"/>
  <c r="J96" i="5"/>
  <c r="F96" i="5"/>
  <c r="E95" i="5"/>
  <c r="J95" i="5"/>
  <c r="F95" i="5"/>
  <c r="E94" i="5"/>
  <c r="J94" i="5"/>
  <c r="F94" i="5"/>
  <c r="E93" i="5"/>
  <c r="J93" i="5"/>
  <c r="F93" i="5"/>
  <c r="E92" i="5"/>
  <c r="J92" i="5"/>
  <c r="F92" i="5"/>
  <c r="E91" i="5"/>
  <c r="J91" i="5"/>
  <c r="F91" i="5"/>
  <c r="E90" i="5"/>
  <c r="J90" i="5"/>
  <c r="F90" i="5"/>
  <c r="E89" i="5"/>
  <c r="J89" i="5"/>
  <c r="F89" i="5"/>
  <c r="E88" i="5"/>
  <c r="J88" i="5"/>
  <c r="F88" i="5"/>
  <c r="E87" i="5"/>
  <c r="J87" i="5"/>
  <c r="F87" i="5"/>
  <c r="E86" i="5"/>
  <c r="J86" i="5"/>
  <c r="F86" i="5"/>
  <c r="E85" i="5"/>
  <c r="J85" i="5"/>
  <c r="F85" i="5"/>
  <c r="E84" i="5"/>
  <c r="J84" i="5"/>
  <c r="F84" i="5"/>
  <c r="E83" i="5"/>
  <c r="J83" i="5"/>
  <c r="F83" i="5"/>
  <c r="E82" i="5"/>
  <c r="J82" i="5"/>
  <c r="F82" i="5"/>
  <c r="E81" i="5"/>
  <c r="J81" i="5"/>
  <c r="F81" i="5"/>
  <c r="E80" i="5"/>
  <c r="J80" i="5"/>
  <c r="F80" i="5"/>
  <c r="E79" i="5"/>
  <c r="J79" i="5"/>
  <c r="F79" i="5"/>
  <c r="E78" i="5"/>
  <c r="J78" i="5"/>
  <c r="F78" i="5"/>
  <c r="E77" i="5"/>
  <c r="J77" i="5"/>
  <c r="F77" i="5"/>
  <c r="E76" i="5"/>
  <c r="J76" i="5"/>
  <c r="F76" i="5"/>
  <c r="E75" i="5"/>
  <c r="J75" i="5"/>
  <c r="F75" i="5"/>
  <c r="E74" i="5"/>
  <c r="J74" i="5"/>
  <c r="F74" i="5"/>
  <c r="E73" i="5"/>
  <c r="J73" i="5"/>
  <c r="F73" i="5"/>
  <c r="E72" i="5"/>
  <c r="J72" i="5"/>
  <c r="F72" i="5"/>
  <c r="E71" i="5"/>
  <c r="J71" i="5"/>
  <c r="F71" i="5"/>
  <c r="E70" i="5"/>
  <c r="J70" i="5"/>
  <c r="F70" i="5"/>
  <c r="E69" i="5"/>
  <c r="J69" i="5"/>
  <c r="F69" i="5"/>
  <c r="E68" i="5"/>
  <c r="J68" i="5"/>
  <c r="F68" i="5"/>
  <c r="E67" i="5"/>
  <c r="J67" i="5"/>
  <c r="F67" i="5"/>
  <c r="E66" i="5"/>
  <c r="J66" i="5"/>
  <c r="F66" i="5"/>
  <c r="E65" i="5"/>
  <c r="J65" i="5"/>
  <c r="F65" i="5"/>
  <c r="E64" i="5"/>
  <c r="J64" i="5"/>
  <c r="F64" i="5"/>
  <c r="E63" i="5"/>
  <c r="J63" i="5"/>
  <c r="F63" i="5"/>
  <c r="E62" i="5"/>
  <c r="J62" i="5"/>
  <c r="F62" i="5"/>
  <c r="E61" i="5"/>
  <c r="J61" i="5"/>
  <c r="F61" i="5"/>
  <c r="E60" i="5"/>
  <c r="J60" i="5"/>
  <c r="F60" i="5"/>
  <c r="E59" i="5"/>
  <c r="J59" i="5"/>
  <c r="F59" i="5"/>
  <c r="E58" i="5"/>
  <c r="J58" i="5"/>
  <c r="F58" i="5"/>
  <c r="E57" i="5"/>
  <c r="J57" i="5"/>
  <c r="F57" i="5"/>
  <c r="E56" i="5"/>
  <c r="J56" i="5"/>
  <c r="F56" i="5"/>
  <c r="E55" i="5"/>
  <c r="J55" i="5"/>
  <c r="F55" i="5"/>
  <c r="E54" i="5"/>
  <c r="J54" i="5"/>
  <c r="F54" i="5"/>
  <c r="E53" i="5"/>
  <c r="J53" i="5"/>
  <c r="F53" i="5"/>
  <c r="E52" i="5"/>
  <c r="J52" i="5"/>
  <c r="F52" i="5"/>
  <c r="E51" i="5"/>
  <c r="J51" i="5"/>
  <c r="F51" i="5"/>
  <c r="E50" i="5"/>
  <c r="J50" i="5"/>
  <c r="F50" i="5"/>
  <c r="E49" i="5"/>
  <c r="J49" i="5"/>
  <c r="E48" i="5"/>
  <c r="J48" i="5"/>
  <c r="E47" i="5"/>
  <c r="J47" i="5"/>
  <c r="E46" i="5"/>
  <c r="J46" i="5"/>
  <c r="E45" i="5"/>
  <c r="J45" i="5"/>
  <c r="F45" i="5"/>
  <c r="E44" i="5"/>
  <c r="J44" i="5"/>
  <c r="F44" i="5"/>
  <c r="E43" i="5"/>
  <c r="J43" i="5"/>
  <c r="F43" i="5"/>
  <c r="E42" i="5"/>
  <c r="J42" i="5"/>
  <c r="F42" i="5"/>
  <c r="E41" i="5"/>
  <c r="J41" i="5"/>
  <c r="F41" i="5"/>
  <c r="E40" i="5"/>
  <c r="J40" i="5"/>
  <c r="F40" i="5"/>
  <c r="E39" i="5"/>
  <c r="J39" i="5"/>
  <c r="F39" i="5"/>
  <c r="E38" i="5"/>
  <c r="J38" i="5"/>
  <c r="F38" i="5"/>
  <c r="E37" i="5"/>
  <c r="J37" i="5"/>
  <c r="F37" i="5"/>
  <c r="E36" i="5"/>
  <c r="J36" i="5"/>
  <c r="F36" i="5"/>
  <c r="E35" i="5"/>
  <c r="J35" i="5"/>
  <c r="F35" i="5"/>
  <c r="E34" i="5"/>
  <c r="J34" i="5"/>
  <c r="F34" i="5"/>
  <c r="E33" i="5"/>
  <c r="J33" i="5"/>
  <c r="F33" i="5"/>
  <c r="E32" i="5"/>
  <c r="J32" i="5"/>
  <c r="F32" i="5"/>
  <c r="E31" i="5"/>
  <c r="J31" i="5"/>
  <c r="F31" i="5"/>
  <c r="E30" i="5"/>
  <c r="J30" i="5"/>
  <c r="F30" i="5"/>
  <c r="E29" i="5"/>
  <c r="J29" i="5"/>
  <c r="F29" i="5"/>
  <c r="E28" i="5"/>
  <c r="J28" i="5"/>
  <c r="F28" i="5"/>
  <c r="E27" i="5"/>
  <c r="J27" i="5"/>
  <c r="F27" i="5"/>
  <c r="E26" i="5"/>
  <c r="J26" i="5"/>
  <c r="F26" i="5"/>
  <c r="E25" i="5"/>
  <c r="J25" i="5"/>
  <c r="F25" i="5"/>
  <c r="E24" i="5"/>
  <c r="J24" i="5"/>
  <c r="F24" i="5"/>
  <c r="E23" i="5"/>
  <c r="J23" i="5"/>
  <c r="F23" i="5"/>
  <c r="E22" i="5"/>
  <c r="J22" i="5"/>
  <c r="F22" i="5"/>
  <c r="E21" i="5"/>
  <c r="J21" i="5"/>
  <c r="F21" i="5"/>
  <c r="E20" i="5"/>
  <c r="J20" i="5"/>
  <c r="F20" i="5"/>
  <c r="E19" i="5"/>
  <c r="J19" i="5"/>
  <c r="F19" i="5"/>
  <c r="E18" i="5"/>
  <c r="J18" i="5"/>
  <c r="F18" i="5"/>
  <c r="E17" i="5"/>
  <c r="J17" i="5"/>
  <c r="F17" i="5"/>
  <c r="E16" i="5"/>
  <c r="J16" i="5"/>
  <c r="F16" i="5"/>
  <c r="E15" i="5"/>
  <c r="J15" i="5"/>
  <c r="F15" i="5"/>
  <c r="E14" i="5"/>
  <c r="J14" i="5"/>
  <c r="F14" i="5"/>
  <c r="E13" i="5"/>
  <c r="J13" i="5"/>
  <c r="F13" i="5"/>
  <c r="E12" i="5"/>
  <c r="J12" i="5"/>
  <c r="F12" i="5"/>
  <c r="E11" i="5"/>
  <c r="J11" i="5"/>
  <c r="F11" i="5"/>
  <c r="E10" i="5"/>
  <c r="J10" i="5"/>
  <c r="F10" i="5"/>
  <c r="E9" i="5"/>
  <c r="J9" i="5"/>
  <c r="F9" i="5"/>
  <c r="E8" i="5"/>
  <c r="J8" i="5"/>
  <c r="F8" i="5"/>
  <c r="E7" i="5"/>
  <c r="J7" i="5"/>
  <c r="F7" i="5"/>
  <c r="E6" i="5"/>
  <c r="J6" i="5"/>
  <c r="F6" i="5"/>
  <c r="E5" i="5"/>
  <c r="J5" i="5"/>
  <c r="F5" i="5"/>
  <c r="E4" i="5"/>
  <c r="J4" i="5"/>
  <c r="F4" i="5"/>
  <c r="E3" i="5"/>
  <c r="J3" i="5"/>
  <c r="F3" i="5"/>
  <c r="E2" i="5"/>
  <c r="J2" i="5"/>
  <c r="F2" i="5"/>
  <c r="N38" i="4"/>
  <c r="O38" i="4"/>
  <c r="P38" i="4"/>
  <c r="P40" i="4"/>
  <c r="N26" i="4"/>
  <c r="O26" i="4"/>
  <c r="P26" i="4"/>
  <c r="P28" i="4"/>
  <c r="N14" i="4"/>
  <c r="O14" i="4"/>
  <c r="P14" i="4"/>
  <c r="P16" i="4"/>
  <c r="N3" i="4"/>
  <c r="O3" i="4"/>
  <c r="P3" i="4"/>
  <c r="P5" i="4"/>
  <c r="P1" i="4"/>
  <c r="O1" i="4"/>
  <c r="N1" i="4"/>
  <c r="E2" i="3"/>
  <c r="J2" i="3"/>
  <c r="E3" i="3"/>
  <c r="J3" i="3"/>
  <c r="E4" i="3"/>
  <c r="J4" i="3"/>
  <c r="E5" i="3"/>
  <c r="J5" i="3"/>
  <c r="E6" i="3"/>
  <c r="J6" i="3"/>
  <c r="E7" i="3"/>
  <c r="J7" i="3"/>
  <c r="E8" i="3"/>
  <c r="J8" i="3"/>
  <c r="E9" i="3"/>
  <c r="J9" i="3"/>
  <c r="E10" i="3"/>
  <c r="J10" i="3"/>
  <c r="E11" i="3"/>
  <c r="J11" i="3"/>
  <c r="E12" i="3"/>
  <c r="J12" i="3"/>
  <c r="E13" i="3"/>
  <c r="J13" i="3"/>
  <c r="E14" i="3"/>
  <c r="J14" i="3"/>
  <c r="E15" i="3"/>
  <c r="J15" i="3"/>
  <c r="E16" i="3"/>
  <c r="J16" i="3"/>
  <c r="E17" i="3"/>
  <c r="J17" i="3"/>
  <c r="E18" i="3"/>
  <c r="J18" i="3"/>
  <c r="E19" i="3"/>
  <c r="J19" i="3"/>
  <c r="E20" i="3"/>
  <c r="J20" i="3"/>
  <c r="E21" i="3"/>
  <c r="J21" i="3"/>
  <c r="E22" i="3"/>
  <c r="J22" i="3"/>
  <c r="E23" i="3"/>
  <c r="J23" i="3"/>
  <c r="E24" i="3"/>
  <c r="J24" i="3"/>
  <c r="E25" i="3"/>
  <c r="J25" i="3"/>
  <c r="E26" i="3"/>
  <c r="J26" i="3"/>
  <c r="E27" i="3"/>
  <c r="J27" i="3"/>
  <c r="E28" i="3"/>
  <c r="J28" i="3"/>
  <c r="E29" i="3"/>
  <c r="J29" i="3"/>
  <c r="E30" i="3"/>
  <c r="J30" i="3"/>
  <c r="E31" i="3"/>
  <c r="J31" i="3"/>
  <c r="E32" i="3"/>
  <c r="J32" i="3"/>
  <c r="E33" i="3"/>
  <c r="J33" i="3"/>
  <c r="E34" i="3"/>
  <c r="J34" i="3"/>
  <c r="E35" i="3"/>
  <c r="J35" i="3"/>
  <c r="E36" i="3"/>
  <c r="J36" i="3"/>
  <c r="E37" i="3"/>
  <c r="J37" i="3"/>
  <c r="E38" i="3"/>
  <c r="J38" i="3"/>
  <c r="E39" i="3"/>
  <c r="J39" i="3"/>
  <c r="E40" i="3"/>
  <c r="J40" i="3"/>
  <c r="E41" i="3"/>
  <c r="J41" i="3"/>
  <c r="E42" i="3"/>
  <c r="J42" i="3"/>
  <c r="E43" i="3"/>
  <c r="J43" i="3"/>
  <c r="E44" i="3"/>
  <c r="J44" i="3"/>
  <c r="E45" i="3"/>
  <c r="J45" i="3"/>
  <c r="E46" i="3"/>
  <c r="J46" i="3"/>
  <c r="E47" i="3"/>
  <c r="J47" i="3"/>
  <c r="E48" i="3"/>
  <c r="J48" i="3"/>
  <c r="E49" i="3"/>
  <c r="J49" i="3"/>
  <c r="E50" i="3"/>
  <c r="J50" i="3"/>
  <c r="E51" i="3"/>
  <c r="J51" i="3"/>
  <c r="E52" i="3"/>
  <c r="J52" i="3"/>
  <c r="E53" i="3"/>
  <c r="J53" i="3"/>
  <c r="E54" i="3"/>
  <c r="J54" i="3"/>
  <c r="E55" i="3"/>
  <c r="J55" i="3"/>
  <c r="E56" i="3"/>
  <c r="J56" i="3"/>
  <c r="E57" i="3"/>
  <c r="J57" i="3"/>
  <c r="E58" i="3"/>
  <c r="J58" i="3"/>
  <c r="E59" i="3"/>
  <c r="J59" i="3"/>
  <c r="E60" i="3"/>
  <c r="J60" i="3"/>
  <c r="E61" i="3"/>
  <c r="J61" i="3"/>
  <c r="E62" i="3"/>
  <c r="J62" i="3"/>
  <c r="E63" i="3"/>
  <c r="J63" i="3"/>
  <c r="E64" i="3"/>
  <c r="J64" i="3"/>
  <c r="E65" i="3"/>
  <c r="J65" i="3"/>
  <c r="E66" i="3"/>
  <c r="J66" i="3"/>
  <c r="E67" i="3"/>
  <c r="J67" i="3"/>
  <c r="E68" i="3"/>
  <c r="J68" i="3"/>
  <c r="E69" i="3"/>
  <c r="J69" i="3"/>
  <c r="E70" i="3"/>
  <c r="J70" i="3"/>
  <c r="E71" i="3"/>
  <c r="J71" i="3"/>
  <c r="E72" i="3"/>
  <c r="J72" i="3"/>
  <c r="E73" i="3"/>
  <c r="J73" i="3"/>
  <c r="E74" i="3"/>
  <c r="J74" i="3"/>
  <c r="E75" i="3"/>
  <c r="J75" i="3"/>
  <c r="E76" i="3"/>
  <c r="J76" i="3"/>
  <c r="E77" i="3"/>
  <c r="J77" i="3"/>
  <c r="E78" i="3"/>
  <c r="J78" i="3"/>
  <c r="E79" i="3"/>
  <c r="J79" i="3"/>
  <c r="E80" i="3"/>
  <c r="J80" i="3"/>
  <c r="E81" i="3"/>
  <c r="J81" i="3"/>
  <c r="E82" i="3"/>
  <c r="J82" i="3"/>
  <c r="E83" i="3"/>
  <c r="J83" i="3"/>
  <c r="E84" i="3"/>
  <c r="J84" i="3"/>
  <c r="E85" i="3"/>
  <c r="J85" i="3"/>
  <c r="E86" i="3"/>
  <c r="J86" i="3"/>
  <c r="E87" i="3"/>
  <c r="J87" i="3"/>
  <c r="E88" i="3"/>
  <c r="J88" i="3"/>
  <c r="E89" i="3"/>
  <c r="J89" i="3"/>
  <c r="E90" i="3"/>
  <c r="J90" i="3"/>
  <c r="E91" i="3"/>
  <c r="J91" i="3"/>
  <c r="E92" i="3"/>
  <c r="J92" i="3"/>
  <c r="E93" i="3"/>
  <c r="J93" i="3"/>
  <c r="E94" i="3"/>
  <c r="J94" i="3"/>
  <c r="E95" i="3"/>
  <c r="J95" i="3"/>
  <c r="E96" i="3"/>
  <c r="J96" i="3"/>
  <c r="E97" i="3"/>
  <c r="J97" i="3"/>
  <c r="E98" i="3"/>
  <c r="J98" i="3"/>
  <c r="E99" i="3"/>
  <c r="J99" i="3"/>
  <c r="E100" i="3"/>
  <c r="J100" i="3"/>
  <c r="E101" i="3"/>
  <c r="J101" i="3"/>
  <c r="E102" i="3"/>
  <c r="J102" i="3"/>
  <c r="E103" i="3"/>
  <c r="J103" i="3"/>
  <c r="E104" i="3"/>
  <c r="J104" i="3"/>
  <c r="E105" i="3"/>
  <c r="J105" i="3"/>
  <c r="E106" i="3"/>
  <c r="J106" i="3"/>
  <c r="E107" i="3"/>
  <c r="J107" i="3"/>
  <c r="E108" i="3"/>
  <c r="J108" i="3"/>
  <c r="E109" i="3"/>
  <c r="J109" i="3"/>
  <c r="E110" i="3"/>
  <c r="J110" i="3"/>
  <c r="E111" i="3"/>
  <c r="J111" i="3"/>
  <c r="E112" i="3"/>
  <c r="J112" i="3"/>
  <c r="E113" i="3"/>
  <c r="J113" i="3"/>
  <c r="E114" i="3"/>
  <c r="J114" i="3"/>
  <c r="E115" i="3"/>
  <c r="J115" i="3"/>
  <c r="E116" i="3"/>
  <c r="J116" i="3"/>
  <c r="E117" i="3"/>
  <c r="J117" i="3"/>
  <c r="E118" i="3"/>
  <c r="J118" i="3"/>
  <c r="E119" i="3"/>
  <c r="J119" i="3"/>
  <c r="E120" i="3"/>
  <c r="J120" i="3"/>
  <c r="E121" i="3"/>
  <c r="J121" i="3"/>
  <c r="E122" i="3"/>
  <c r="J122" i="3"/>
  <c r="E123" i="3"/>
  <c r="J123" i="3"/>
  <c r="E124" i="3"/>
  <c r="J124" i="3"/>
  <c r="E125" i="3"/>
  <c r="J125" i="3"/>
  <c r="E126" i="3"/>
  <c r="J126" i="3"/>
  <c r="E127" i="3"/>
  <c r="J127" i="3"/>
  <c r="E128" i="3"/>
  <c r="J128" i="3"/>
  <c r="E129" i="3"/>
  <c r="J129" i="3"/>
  <c r="E130" i="3"/>
  <c r="J130" i="3"/>
  <c r="E131" i="3"/>
  <c r="J131" i="3"/>
  <c r="E132" i="3"/>
  <c r="J132" i="3"/>
  <c r="E133" i="3"/>
  <c r="J133" i="3"/>
  <c r="E134" i="3"/>
  <c r="J134" i="3"/>
  <c r="E135" i="3"/>
  <c r="J135" i="3"/>
  <c r="E136" i="3"/>
  <c r="J136" i="3"/>
  <c r="E137" i="3"/>
  <c r="J137" i="3"/>
  <c r="E138" i="3"/>
  <c r="J138" i="3"/>
  <c r="E139" i="3"/>
  <c r="J139" i="3"/>
  <c r="E140" i="3"/>
  <c r="J140" i="3"/>
  <c r="E141" i="3"/>
  <c r="J141" i="3"/>
  <c r="E142" i="3"/>
  <c r="J142" i="3"/>
  <c r="E143" i="3"/>
  <c r="J143" i="3"/>
  <c r="E144" i="3"/>
  <c r="J144" i="3"/>
  <c r="E145" i="3"/>
  <c r="J145" i="3"/>
  <c r="E146" i="3"/>
  <c r="J146" i="3"/>
  <c r="E147" i="3"/>
  <c r="J147" i="3"/>
  <c r="E148" i="3"/>
  <c r="J148" i="3"/>
  <c r="E149" i="3"/>
  <c r="J149" i="3"/>
  <c r="E150" i="3"/>
  <c r="J150" i="3"/>
  <c r="E151" i="3"/>
  <c r="J151" i="3"/>
  <c r="E152" i="3"/>
  <c r="J152" i="3"/>
  <c r="E153" i="3"/>
  <c r="J153" i="3"/>
  <c r="E154" i="3"/>
  <c r="J154" i="3"/>
  <c r="E155" i="3"/>
  <c r="J155" i="3"/>
  <c r="E156" i="3"/>
  <c r="J156" i="3"/>
  <c r="E157" i="3"/>
  <c r="J157" i="3"/>
  <c r="E158" i="3"/>
  <c r="J158" i="3"/>
  <c r="E159" i="3"/>
  <c r="J159" i="3"/>
  <c r="E160" i="3"/>
  <c r="J160" i="3"/>
  <c r="E161" i="3"/>
  <c r="J161" i="3"/>
  <c r="E162" i="3"/>
  <c r="J162" i="3"/>
  <c r="E163" i="3"/>
  <c r="J163" i="3"/>
  <c r="E164" i="3"/>
  <c r="J164" i="3"/>
  <c r="E165" i="3"/>
  <c r="J165" i="3"/>
  <c r="E166" i="3"/>
  <c r="J166" i="3"/>
  <c r="E167" i="3"/>
  <c r="J167" i="3"/>
  <c r="E168" i="3"/>
  <c r="J168" i="3"/>
  <c r="E169" i="3"/>
  <c r="J169" i="3"/>
  <c r="E170" i="3"/>
  <c r="J170" i="3"/>
  <c r="E171" i="3"/>
  <c r="J171" i="3"/>
  <c r="E172" i="3"/>
  <c r="J172" i="3"/>
  <c r="E173" i="3"/>
  <c r="J173" i="3"/>
  <c r="E174" i="3"/>
  <c r="J174" i="3"/>
  <c r="E175" i="3"/>
  <c r="J175" i="3"/>
  <c r="E176" i="3"/>
  <c r="J176" i="3"/>
  <c r="E177" i="3"/>
  <c r="J177" i="3"/>
  <c r="E178" i="3"/>
  <c r="J178" i="3"/>
  <c r="E179" i="3"/>
  <c r="J179" i="3"/>
  <c r="E180" i="3"/>
  <c r="J180" i="3"/>
  <c r="E181" i="3"/>
  <c r="J181" i="3"/>
  <c r="E182" i="3"/>
  <c r="J182" i="3"/>
  <c r="E183" i="3"/>
  <c r="J183" i="3"/>
  <c r="E184" i="3"/>
  <c r="J184" i="3"/>
  <c r="E185" i="3"/>
  <c r="J185" i="3"/>
  <c r="E186" i="3"/>
  <c r="J186" i="3"/>
  <c r="E187" i="3"/>
  <c r="J187" i="3"/>
  <c r="E188" i="3"/>
  <c r="J188" i="3"/>
  <c r="E189" i="3"/>
  <c r="J189" i="3"/>
  <c r="E190" i="3"/>
  <c r="J190" i="3"/>
  <c r="E191" i="3"/>
  <c r="J191" i="3"/>
  <c r="E192" i="3"/>
  <c r="J192" i="3"/>
  <c r="E193" i="3"/>
  <c r="J193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H179" i="3"/>
  <c r="I179" i="3"/>
  <c r="H180" i="3"/>
  <c r="I180" i="3"/>
  <c r="H181" i="3"/>
  <c r="I181" i="3"/>
  <c r="H182" i="3"/>
  <c r="I182" i="3"/>
  <c r="H183" i="3"/>
  <c r="I183" i="3"/>
  <c r="H184" i="3"/>
  <c r="I184" i="3"/>
  <c r="H185" i="3"/>
  <c r="I185" i="3"/>
  <c r="H186" i="3"/>
  <c r="I186" i="3"/>
  <c r="H187" i="3"/>
  <c r="I187" i="3"/>
  <c r="H188" i="3"/>
  <c r="I188" i="3"/>
  <c r="H189" i="3"/>
  <c r="I189" i="3"/>
  <c r="H190" i="3"/>
  <c r="I190" i="3"/>
  <c r="H191" i="3"/>
  <c r="I191" i="3"/>
  <c r="H192" i="3"/>
  <c r="I192" i="3"/>
  <c r="H193" i="3"/>
  <c r="I193" i="3"/>
  <c r="I2" i="3"/>
  <c r="H2" i="3"/>
  <c r="Q1" i="2"/>
  <c r="P1" i="2"/>
  <c r="O1" i="2"/>
  <c r="N1" i="2"/>
  <c r="H35" i="1"/>
  <c r="G35" i="1"/>
  <c r="P45" i="1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2" i="3"/>
  <c r="N38" i="2"/>
  <c r="O38" i="2"/>
  <c r="P38" i="2"/>
  <c r="P40" i="2"/>
  <c r="N26" i="2"/>
  <c r="O26" i="2"/>
  <c r="P26" i="2"/>
  <c r="P28" i="2"/>
  <c r="O14" i="2"/>
  <c r="N14" i="2"/>
  <c r="P14" i="2"/>
  <c r="P16" i="2"/>
  <c r="P5" i="2"/>
  <c r="P3" i="2"/>
  <c r="O3" i="2"/>
  <c r="N3" i="2"/>
  <c r="P4" i="1"/>
  <c r="Q4" i="1"/>
  <c r="R4" i="1"/>
  <c r="I60" i="1"/>
  <c r="I59" i="1"/>
  <c r="L60" i="1"/>
  <c r="L59" i="1"/>
  <c r="E60" i="1"/>
  <c r="E61" i="1"/>
  <c r="E59" i="1"/>
  <c r="P5" i="1"/>
  <c r="Q5" i="1"/>
  <c r="P3" i="1"/>
  <c r="Q3" i="1"/>
  <c r="B50" i="1"/>
  <c r="B51" i="1"/>
  <c r="B52" i="1"/>
  <c r="B53" i="1"/>
  <c r="B54" i="1"/>
  <c r="R5" i="1"/>
  <c r="R3" i="1"/>
</calcChain>
</file>

<file path=xl/sharedStrings.xml><?xml version="1.0" encoding="utf-8"?>
<sst xmlns="http://schemas.openxmlformats.org/spreadsheetml/2006/main" count="1870" uniqueCount="196">
  <si>
    <t>CR3022</t>
  </si>
  <si>
    <t>BLANK</t>
  </si>
  <si>
    <t>CR3018</t>
  </si>
  <si>
    <t>HH7</t>
  </si>
  <si>
    <t>a</t>
  </si>
  <si>
    <t>b</t>
  </si>
  <si>
    <t>c</t>
  </si>
  <si>
    <t>d</t>
  </si>
  <si>
    <t>e</t>
  </si>
  <si>
    <t>f</t>
  </si>
  <si>
    <t>g</t>
  </si>
  <si>
    <t>h</t>
  </si>
  <si>
    <t>Blank</t>
  </si>
  <si>
    <t>CR@0.2</t>
  </si>
  <si>
    <t>ul needed</t>
  </si>
  <si>
    <t>Wells</t>
  </si>
  <si>
    <t>ul to add</t>
  </si>
  <si>
    <t>Plate 5: titrations</t>
  </si>
  <si>
    <t>CR@0.6</t>
  </si>
  <si>
    <t>p5H1</t>
  </si>
  <si>
    <t>p5G6</t>
  </si>
  <si>
    <t>p4B8</t>
  </si>
  <si>
    <t>Strong</t>
  </si>
  <si>
    <t>Take over</t>
  </si>
  <si>
    <t>Base</t>
  </si>
  <si>
    <t>top</t>
  </si>
  <si>
    <t>CR3022@ 200 ug/ml</t>
  </si>
  <si>
    <t>CR3018@ 200 ug/ml</t>
  </si>
  <si>
    <t>ul</t>
  </si>
  <si>
    <t>Serum</t>
  </si>
  <si>
    <t>negative</t>
  </si>
  <si>
    <t>medium</t>
  </si>
  <si>
    <t>Plate 1</t>
  </si>
  <si>
    <t>19U310733</t>
  </si>
  <si>
    <t>19U321187</t>
  </si>
  <si>
    <t>19U316346</t>
  </si>
  <si>
    <t>19U313233</t>
  </si>
  <si>
    <t>19U293474</t>
  </si>
  <si>
    <t>19U310725</t>
  </si>
  <si>
    <t>19U293403</t>
  </si>
  <si>
    <t>19U321263</t>
  </si>
  <si>
    <t>20U097433</t>
  </si>
  <si>
    <t>19U321137</t>
  </si>
  <si>
    <t>19U321265</t>
  </si>
  <si>
    <t>20U101733</t>
  </si>
  <si>
    <t>19U319936</t>
  </si>
  <si>
    <t>19U321177</t>
  </si>
  <si>
    <t>19U319964</t>
  </si>
  <si>
    <t>19U310841</t>
  </si>
  <si>
    <t>19U310668</t>
  </si>
  <si>
    <t>19U321174</t>
  </si>
  <si>
    <t>19U310678</t>
  </si>
  <si>
    <t>19U310789</t>
  </si>
  <si>
    <t>19U321212</t>
  </si>
  <si>
    <t>19U316345</t>
  </si>
  <si>
    <t>19U293476</t>
  </si>
  <si>
    <t>19U293464</t>
  </si>
  <si>
    <t>19U321283</t>
  </si>
  <si>
    <t>20U100242</t>
  </si>
  <si>
    <t>20U101361</t>
  </si>
  <si>
    <t>19U313232</t>
  </si>
  <si>
    <t>19U319924</t>
  </si>
  <si>
    <t>19U321206</t>
  </si>
  <si>
    <t>19U321225</t>
  </si>
  <si>
    <t>19U310629</t>
  </si>
  <si>
    <t>19U310768</t>
  </si>
  <si>
    <t>19U310803</t>
  </si>
  <si>
    <t>19U310756</t>
  </si>
  <si>
    <t>19U310727</t>
  </si>
  <si>
    <t>19U310642</t>
  </si>
  <si>
    <t>19U310844</t>
  </si>
  <si>
    <t>19U310640</t>
  </si>
  <si>
    <t>19U320000</t>
  </si>
  <si>
    <t>19U310700</t>
  </si>
  <si>
    <t>19U321194</t>
  </si>
  <si>
    <t>19U319894</t>
  </si>
  <si>
    <t>19U321314</t>
  </si>
  <si>
    <t>19U310674</t>
  </si>
  <si>
    <t>19U321290</t>
  </si>
  <si>
    <t>19U310689</t>
  </si>
  <si>
    <t>19U310718</t>
  </si>
  <si>
    <t>20U100613</t>
  </si>
  <si>
    <t>19U310672</t>
  </si>
  <si>
    <t>19U293454</t>
  </si>
  <si>
    <t>19U310630</t>
  </si>
  <si>
    <t>19U321340</t>
  </si>
  <si>
    <t>19U321311</t>
  </si>
  <si>
    <t>19U321325</t>
  </si>
  <si>
    <t>19U316296</t>
  </si>
  <si>
    <t>19U319977</t>
  </si>
  <si>
    <t>19U293490</t>
  </si>
  <si>
    <t>19U321173</t>
  </si>
  <si>
    <t>19U310647</t>
  </si>
  <si>
    <t>19U310788</t>
  </si>
  <si>
    <t>19U310656</t>
  </si>
  <si>
    <t>19U310809</t>
  </si>
  <si>
    <t>19U3146881</t>
  </si>
  <si>
    <t>19U316318</t>
  </si>
  <si>
    <t>19U321279</t>
  </si>
  <si>
    <t>20U095866</t>
  </si>
  <si>
    <t>19U310681</t>
  </si>
  <si>
    <t>20U101725</t>
  </si>
  <si>
    <t>19U310816</t>
  </si>
  <si>
    <t>repeat 1</t>
  </si>
  <si>
    <t>repeat 2</t>
  </si>
  <si>
    <t>19U319943</t>
  </si>
  <si>
    <t>19U310833</t>
  </si>
  <si>
    <t>19U319957</t>
  </si>
  <si>
    <t>19U321296</t>
  </si>
  <si>
    <t>20U096898</t>
  </si>
  <si>
    <t>19U319906</t>
  </si>
  <si>
    <t>19U319992</t>
  </si>
  <si>
    <t>19U316186</t>
  </si>
  <si>
    <t>19U316282</t>
  </si>
  <si>
    <t>19U310755</t>
  </si>
  <si>
    <t>19U321181</t>
  </si>
  <si>
    <t>19U319978</t>
  </si>
  <si>
    <t>19U319896</t>
  </si>
  <si>
    <t>19U310909</t>
  </si>
  <si>
    <t>19U315747</t>
  </si>
  <si>
    <t>19U310680</t>
  </si>
  <si>
    <t>19U310690</t>
  </si>
  <si>
    <t>19U319937</t>
  </si>
  <si>
    <t>20U100106</t>
  </si>
  <si>
    <t>19U310627</t>
  </si>
  <si>
    <t>20U100953</t>
  </si>
  <si>
    <t>20U096670</t>
  </si>
  <si>
    <t>19U316637</t>
  </si>
  <si>
    <t>19U321344</t>
  </si>
  <si>
    <t>19U316328</t>
  </si>
  <si>
    <t>19U310693</t>
  </si>
  <si>
    <t>20U101939</t>
  </si>
  <si>
    <t>20U099994</t>
  </si>
  <si>
    <t>19U316272</t>
  </si>
  <si>
    <t>19U310676</t>
  </si>
  <si>
    <t>19U319994</t>
  </si>
  <si>
    <t>21U4224961</t>
  </si>
  <si>
    <t>21U420696</t>
  </si>
  <si>
    <t>21U4191811</t>
  </si>
  <si>
    <t>21U369533</t>
  </si>
  <si>
    <t>21U417704</t>
  </si>
  <si>
    <t>21U413903</t>
  </si>
  <si>
    <t>SFH008S1_130520</t>
  </si>
  <si>
    <t>SFT026S1_140520</t>
  </si>
  <si>
    <t>SFI032S1_180520</t>
  </si>
  <si>
    <t>Plate 2</t>
  </si>
  <si>
    <t>Plate 2 upper</t>
  </si>
  <si>
    <t>Plate 2 lower</t>
  </si>
  <si>
    <t>Plate 1 upper</t>
  </si>
  <si>
    <t>Plate1 lower</t>
  </si>
  <si>
    <t>Absorbance</t>
  </si>
  <si>
    <t>p1 upper 15 min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</si>
  <si>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</si>
  <si>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</si>
  <si>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</si>
  <si>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</si>
  <si>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</si>
  <si>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</si>
  <si>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</si>
  <si>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</si>
  <si>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</si>
  <si>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</si>
  <si>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</si>
  <si>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</si>
  <si>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</si>
  <si>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</si>
  <si>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</si>
  <si>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</si>
  <si>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</si>
  <si>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</si>
  <si>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</si>
  <si>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</si>
  <si>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</si>
  <si>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p1 lower 15 min</t>
  </si>
  <si>
    <t>p2 upper 15 min</t>
  </si>
  <si>
    <t>p2 lower 15 min</t>
  </si>
  <si>
    <t>blank average</t>
  </si>
  <si>
    <t>blank stdev</t>
  </si>
  <si>
    <t>Ave+2xSD</t>
  </si>
  <si>
    <t>Cut off</t>
  </si>
  <si>
    <t>Use</t>
  </si>
  <si>
    <t>R1</t>
  </si>
  <si>
    <t>R2</t>
  </si>
  <si>
    <t>Ave</t>
  </si>
  <si>
    <t>SD</t>
  </si>
  <si>
    <t>empty</t>
  </si>
  <si>
    <t>p1 upper</t>
  </si>
  <si>
    <t>p1 lower</t>
  </si>
  <si>
    <t>p2 upper</t>
  </si>
  <si>
    <t>p2 lower</t>
  </si>
  <si>
    <t>no repeat</t>
  </si>
  <si>
    <t>Fold over average background</t>
  </si>
  <si>
    <t>p1 upper 30 min</t>
  </si>
  <si>
    <t>p1 lower 30 min</t>
  </si>
  <si>
    <t>p2 upper 30 min</t>
  </si>
  <si>
    <t>p2 lower 30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</si>
</sst>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</font>
    <font>
      <sz val="8"/>
      <name val="Calibri"/>
      <family val="2"/>
      <scheme val="minor"/>
    </font>
    <font>
      <sz val="11"/>
      <color rgb="FF44546A"/>
      <name val="Calibri"/>
      <family val="2"/>
      <scheme val="minor"/>
    </font>
    <font>
      <sz val="11"/>
      <color rgb="FFC65911"/>
      <name val="Calibri"/>
      <family val="2"/>
      <scheme val="minor"/>
    </font>
    <font>
      <sz val="11"/>
      <color rgb="FF000000"/>
      <name val="Calibri"/>
      <scheme val="minor"/>
    </font>
    <font>
      <sz val="11"/>
      <color rgb="FF54823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FFFFFF"/>
      <name val="Calibri"/>
    </font>
    <font>
      <sz val="1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ADFF2F"/>
      </patternFill>
    </fill>
    <fill>
      <patternFill patternType="solid">
        <fgColor rgb="FF808080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9" xfId="0" applyBorder="1"/>
    <xf numFmtId="0" fontId="0" fillId="2" borderId="5" xfId="0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10" xfId="0" applyFill="1" applyBorder="1"/>
    <xf numFmtId="0" fontId="0" fillId="4" borderId="4" xfId="0" applyFill="1" applyBorder="1"/>
    <xf numFmtId="0" fontId="4" fillId="0" borderId="0" xfId="0" applyFont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1" xfId="0" applyFill="1" applyBorder="1"/>
    <xf numFmtId="0" fontId="1" fillId="0" borderId="0" xfId="0" applyFont="1"/>
    <xf numFmtId="164" fontId="0" fillId="0" borderId="0" xfId="0" applyNumberFormat="1"/>
    <xf numFmtId="0" fontId="6" fillId="0" borderId="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6" xfId="0" applyFont="1" applyBorder="1" applyAlignment="1">
      <alignment wrapText="1"/>
    </xf>
    <xf numFmtId="0" fontId="7" fillId="0" borderId="26" xfId="0" applyFont="1" applyBorder="1" applyAlignment="1">
      <alignment wrapText="1"/>
    </xf>
    <xf numFmtId="0" fontId="8" fillId="0" borderId="26" xfId="0" applyFont="1" applyBorder="1" applyAlignment="1">
      <alignment wrapText="1"/>
    </xf>
    <xf numFmtId="0" fontId="9" fillId="0" borderId="26" xfId="0" applyFont="1" applyBorder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0" fillId="0" borderId="2" xfId="0" applyFont="1" applyBorder="1" applyAlignment="1">
      <alignment wrapText="1"/>
    </xf>
    <xf numFmtId="0" fontId="12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0" xfId="0" applyFont="1"/>
    <xf numFmtId="0" fontId="6" fillId="0" borderId="0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0" xfId="0" applyFont="1" applyBorder="1"/>
    <xf numFmtId="0" fontId="10" fillId="0" borderId="8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0" fillId="4" borderId="13" xfId="0" applyFill="1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14" fillId="0" borderId="0" xfId="0" applyFont="1"/>
    <xf numFmtId="0" fontId="15" fillId="5" borderId="0" xfId="0" applyNumberFormat="1" applyFont="1" applyFill="1"/>
    <xf numFmtId="0" fontId="0" fillId="0" borderId="0" xfId="0" applyNumberFormat="1" applyFont="1"/>
    <xf numFmtId="0" fontId="15" fillId="0" borderId="0" xfId="0" applyNumberFormat="1" applyFont="1" applyFill="1"/>
    <xf numFmtId="0" fontId="16" fillId="6" borderId="0" xfId="0" applyNumberFormat="1" applyFont="1" applyFill="1"/>
    <xf numFmtId="0" fontId="0" fillId="0" borderId="34" xfId="0" applyBorder="1"/>
    <xf numFmtId="0" fontId="15" fillId="0" borderId="35" xfId="0" applyNumberFormat="1" applyFont="1" applyFill="1" applyBorder="1"/>
    <xf numFmtId="0" fontId="17" fillId="0" borderId="2" xfId="0" applyFont="1" applyFill="1" applyBorder="1" applyAlignment="1">
      <alignment horizontal="center" vertical="center" wrapText="1"/>
    </xf>
    <xf numFmtId="0" fontId="0" fillId="0" borderId="33" xfId="0" applyBorder="1"/>
    <xf numFmtId="0" fontId="6" fillId="0" borderId="4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0" fillId="2" borderId="4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9" xfId="0" applyFill="1" applyBorder="1"/>
    <xf numFmtId="0" fontId="6" fillId="0" borderId="36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0" fillId="0" borderId="27" xfId="0" applyBorder="1"/>
    <xf numFmtId="0" fontId="15" fillId="0" borderId="2" xfId="0" applyNumberFormat="1" applyFont="1" applyFill="1" applyBorder="1"/>
    <xf numFmtId="165" fontId="0" fillId="0" borderId="2" xfId="0" applyNumberFormat="1" applyBorder="1"/>
    <xf numFmtId="2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2" borderId="0" xfId="0" applyFill="1" applyBorder="1"/>
    <xf numFmtId="0" fontId="0" fillId="3" borderId="0" xfId="0" applyFill="1" applyBorder="1"/>
  </cellXfs>
  <cellStyles count="13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Normal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61"/>
  <sheetViews>
    <sheetView topLeftCell="A20" workbookViewId="0">
      <selection activeCell="P35" sqref="P35"/>
    </sheetView>
  </sheetViews>
  <sheetFormatPr baseColWidth="10" defaultRowHeight="15" x14ac:dyDescent="0"/>
  <sheetData>
    <row r="1" spans="1:31">
      <c r="A1" s="69" t="s">
        <v>148</v>
      </c>
    </row>
    <row r="2" spans="1:31" ht="16" thickBot="1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P2" t="s">
        <v>15</v>
      </c>
      <c r="Q2" t="s">
        <v>14</v>
      </c>
      <c r="R2" t="s">
        <v>16</v>
      </c>
      <c r="T2" t="s">
        <v>32</v>
      </c>
    </row>
    <row r="3" spans="1:31">
      <c r="A3" s="91" t="s">
        <v>103</v>
      </c>
      <c r="B3" t="s">
        <v>4</v>
      </c>
      <c r="C3" s="37" t="s">
        <v>33</v>
      </c>
      <c r="D3" s="38" t="s">
        <v>34</v>
      </c>
      <c r="E3" s="38" t="s">
        <v>35</v>
      </c>
      <c r="F3" s="38" t="s">
        <v>36</v>
      </c>
      <c r="G3" s="38" t="s">
        <v>37</v>
      </c>
      <c r="H3" s="38" t="s">
        <v>38</v>
      </c>
      <c r="I3" s="38" t="s">
        <v>39</v>
      </c>
      <c r="J3" s="38" t="s">
        <v>40</v>
      </c>
      <c r="K3" s="39" t="s">
        <v>41</v>
      </c>
      <c r="L3" s="10" t="s">
        <v>12</v>
      </c>
      <c r="M3" s="1" t="s">
        <v>12</v>
      </c>
      <c r="N3" s="4" t="s">
        <v>18</v>
      </c>
      <c r="O3" t="s">
        <v>3</v>
      </c>
      <c r="P3">
        <f>COUNTIF(C$2:M$56, "HH7")</f>
        <v>17</v>
      </c>
      <c r="Q3">
        <f>50*P3+4</f>
        <v>854</v>
      </c>
      <c r="R3" s="26">
        <f>Q3/25</f>
        <v>34.159999999999997</v>
      </c>
      <c r="T3" s="27" t="s">
        <v>33</v>
      </c>
      <c r="U3" s="28" t="s">
        <v>34</v>
      </c>
      <c r="V3" s="28" t="s">
        <v>35</v>
      </c>
      <c r="W3" s="28" t="s">
        <v>36</v>
      </c>
      <c r="X3" s="28" t="s">
        <v>37</v>
      </c>
      <c r="Y3" s="28" t="s">
        <v>38</v>
      </c>
      <c r="Z3" s="28" t="s">
        <v>39</v>
      </c>
      <c r="AA3" s="28" t="s">
        <v>40</v>
      </c>
      <c r="AB3" s="28" t="s">
        <v>41</v>
      </c>
      <c r="AC3" s="29"/>
      <c r="AD3" s="30"/>
      <c r="AE3" s="30"/>
    </row>
    <row r="4" spans="1:31" ht="16" thickBot="1">
      <c r="A4" s="91"/>
      <c r="B4" t="s">
        <v>5</v>
      </c>
      <c r="C4" s="40" t="s">
        <v>42</v>
      </c>
      <c r="D4" s="32" t="s">
        <v>43</v>
      </c>
      <c r="E4" s="32" t="s">
        <v>44</v>
      </c>
      <c r="F4" s="32" t="s">
        <v>45</v>
      </c>
      <c r="G4" s="32" t="s">
        <v>46</v>
      </c>
      <c r="H4" s="32" t="s">
        <v>47</v>
      </c>
      <c r="I4" s="32" t="s">
        <v>48</v>
      </c>
      <c r="J4" s="32" t="s">
        <v>49</v>
      </c>
      <c r="K4" s="41" t="s">
        <v>50</v>
      </c>
      <c r="L4" s="10" t="s">
        <v>12</v>
      </c>
      <c r="M4" s="1" t="s">
        <v>12</v>
      </c>
      <c r="N4" s="5" t="s">
        <v>18</v>
      </c>
      <c r="O4" t="s">
        <v>18</v>
      </c>
      <c r="P4">
        <f>COUNTIF(C$2:N$1048576, "CR@0.6")</f>
        <v>24</v>
      </c>
      <c r="Q4">
        <f>50*P4+4</f>
        <v>1204</v>
      </c>
      <c r="R4" s="26">
        <f>Q4/(200/0.6)</f>
        <v>3.6119999999999997</v>
      </c>
      <c r="T4" s="31" t="s">
        <v>42</v>
      </c>
      <c r="U4" s="32" t="s">
        <v>43</v>
      </c>
      <c r="V4" s="32" t="s">
        <v>44</v>
      </c>
      <c r="W4" s="32" t="s">
        <v>45</v>
      </c>
      <c r="X4" s="32" t="s">
        <v>46</v>
      </c>
      <c r="Y4" s="32" t="s">
        <v>47</v>
      </c>
      <c r="Z4" s="32" t="s">
        <v>48</v>
      </c>
      <c r="AA4" s="32" t="s">
        <v>49</v>
      </c>
      <c r="AB4" s="32" t="s">
        <v>50</v>
      </c>
      <c r="AC4" s="33"/>
      <c r="AD4" s="34"/>
      <c r="AE4" s="34"/>
    </row>
    <row r="5" spans="1:31" ht="16" thickBot="1">
      <c r="A5" s="91"/>
      <c r="B5" t="s">
        <v>6</v>
      </c>
      <c r="C5" s="40" t="s">
        <v>51</v>
      </c>
      <c r="D5" s="32" t="s">
        <v>52</v>
      </c>
      <c r="E5" s="32" t="s">
        <v>53</v>
      </c>
      <c r="F5" s="32" t="s">
        <v>54</v>
      </c>
      <c r="G5" s="32" t="s">
        <v>55</v>
      </c>
      <c r="H5" s="32" t="s">
        <v>56</v>
      </c>
      <c r="I5" s="32" t="s">
        <v>57</v>
      </c>
      <c r="J5" s="32" t="s">
        <v>58</v>
      </c>
      <c r="K5" s="41" t="s">
        <v>59</v>
      </c>
      <c r="L5" s="10" t="s">
        <v>12</v>
      </c>
      <c r="M5" s="8" t="s">
        <v>3</v>
      </c>
      <c r="N5" s="6" t="s">
        <v>13</v>
      </c>
      <c r="O5" t="s">
        <v>13</v>
      </c>
      <c r="P5">
        <f>COUNTIF(C$2:N$1048576, "CR@0.2")</f>
        <v>24</v>
      </c>
      <c r="Q5">
        <f>50*P5+4</f>
        <v>1204</v>
      </c>
      <c r="R5" s="26">
        <f>Q5/(200/0.2)</f>
        <v>1.204</v>
      </c>
      <c r="T5" s="31" t="s">
        <v>51</v>
      </c>
      <c r="U5" s="32" t="s">
        <v>52</v>
      </c>
      <c r="V5" s="32" t="s">
        <v>53</v>
      </c>
      <c r="W5" s="32" t="s">
        <v>54</v>
      </c>
      <c r="X5" s="32" t="s">
        <v>55</v>
      </c>
      <c r="Y5" s="32" t="s">
        <v>56</v>
      </c>
      <c r="Z5" s="32" t="s">
        <v>57</v>
      </c>
      <c r="AA5" s="32" t="s">
        <v>58</v>
      </c>
      <c r="AB5" s="32" t="s">
        <v>59</v>
      </c>
      <c r="AC5" s="33"/>
      <c r="AD5" s="35"/>
      <c r="AE5" s="35"/>
    </row>
    <row r="6" spans="1:31" ht="16" thickBot="1">
      <c r="A6" s="91"/>
      <c r="B6" t="s">
        <v>7</v>
      </c>
      <c r="C6" s="42" t="s">
        <v>60</v>
      </c>
      <c r="D6" s="43" t="s">
        <v>61</v>
      </c>
      <c r="E6" s="43" t="s">
        <v>62</v>
      </c>
      <c r="F6" s="43" t="s">
        <v>63</v>
      </c>
      <c r="G6" s="43" t="s">
        <v>64</v>
      </c>
      <c r="H6" s="43" t="s">
        <v>65</v>
      </c>
      <c r="I6" s="43" t="s">
        <v>66</v>
      </c>
      <c r="J6" s="43" t="s">
        <v>67</v>
      </c>
      <c r="K6" s="44" t="s">
        <v>68</v>
      </c>
      <c r="L6" s="11" t="s">
        <v>12</v>
      </c>
      <c r="M6" s="8" t="s">
        <v>3</v>
      </c>
      <c r="N6" s="7" t="s">
        <v>13</v>
      </c>
      <c r="T6" s="31" t="s">
        <v>60</v>
      </c>
      <c r="U6" s="32" t="s">
        <v>61</v>
      </c>
      <c r="V6" s="32" t="s">
        <v>62</v>
      </c>
      <c r="W6" s="32" t="s">
        <v>63</v>
      </c>
      <c r="X6" s="32" t="s">
        <v>64</v>
      </c>
      <c r="Y6" s="32" t="s">
        <v>65</v>
      </c>
      <c r="Z6" s="32" t="s">
        <v>66</v>
      </c>
      <c r="AA6" s="32" t="s">
        <v>67</v>
      </c>
      <c r="AB6" s="32" t="s">
        <v>68</v>
      </c>
      <c r="AC6" s="33"/>
      <c r="AD6" s="35"/>
      <c r="AE6" s="35"/>
    </row>
    <row r="7" spans="1:31">
      <c r="A7" s="91" t="s">
        <v>104</v>
      </c>
      <c r="B7" t="s">
        <v>8</v>
      </c>
      <c r="C7" s="37" t="s">
        <v>33</v>
      </c>
      <c r="D7" s="38" t="s">
        <v>34</v>
      </c>
      <c r="E7" s="38" t="s">
        <v>35</v>
      </c>
      <c r="F7" s="38" t="s">
        <v>36</v>
      </c>
      <c r="G7" s="38" t="s">
        <v>37</v>
      </c>
      <c r="H7" s="38" t="s">
        <v>38</v>
      </c>
      <c r="I7" s="38" t="s">
        <v>39</v>
      </c>
      <c r="J7" s="38" t="s">
        <v>40</v>
      </c>
      <c r="K7" s="39" t="s">
        <v>41</v>
      </c>
      <c r="L7" s="12" t="s">
        <v>12</v>
      </c>
      <c r="M7" s="2" t="s">
        <v>12</v>
      </c>
      <c r="N7" s="12" t="s">
        <v>12</v>
      </c>
      <c r="T7" s="31" t="s">
        <v>69</v>
      </c>
      <c r="U7" s="32" t="s">
        <v>70</v>
      </c>
      <c r="V7" s="32" t="s">
        <v>71</v>
      </c>
      <c r="W7" s="32" t="s">
        <v>72</v>
      </c>
      <c r="X7" s="32" t="s">
        <v>73</v>
      </c>
      <c r="Y7" s="32" t="s">
        <v>74</v>
      </c>
      <c r="Z7" s="32" t="s">
        <v>75</v>
      </c>
      <c r="AA7" s="32" t="s">
        <v>76</v>
      </c>
      <c r="AB7" s="32" t="s">
        <v>77</v>
      </c>
      <c r="AC7" s="33"/>
      <c r="AD7" s="36"/>
      <c r="AE7" s="36"/>
    </row>
    <row r="8" spans="1:31" ht="16" thickBot="1">
      <c r="A8" s="91"/>
      <c r="B8" t="s">
        <v>9</v>
      </c>
      <c r="C8" s="40" t="s">
        <v>42</v>
      </c>
      <c r="D8" s="32" t="s">
        <v>43</v>
      </c>
      <c r="E8" s="32" t="s">
        <v>44</v>
      </c>
      <c r="F8" s="32" t="s">
        <v>45</v>
      </c>
      <c r="G8" s="32" t="s">
        <v>46</v>
      </c>
      <c r="H8" s="32" t="s">
        <v>47</v>
      </c>
      <c r="I8" s="32" t="s">
        <v>48</v>
      </c>
      <c r="J8" s="32" t="s">
        <v>49</v>
      </c>
      <c r="K8" s="41" t="s">
        <v>50</v>
      </c>
      <c r="L8" s="10" t="s">
        <v>12</v>
      </c>
      <c r="M8" s="1" t="s">
        <v>12</v>
      </c>
      <c r="N8" s="10" t="s">
        <v>12</v>
      </c>
      <c r="T8" s="31" t="s">
        <v>78</v>
      </c>
      <c r="U8" s="32" t="s">
        <v>79</v>
      </c>
      <c r="V8" s="32" t="s">
        <v>80</v>
      </c>
      <c r="W8" s="32" t="s">
        <v>81</v>
      </c>
      <c r="X8" s="32" t="s">
        <v>82</v>
      </c>
      <c r="Y8" s="32" t="s">
        <v>83</v>
      </c>
      <c r="Z8" s="32" t="s">
        <v>84</v>
      </c>
      <c r="AA8" s="32" t="s">
        <v>85</v>
      </c>
      <c r="AB8" s="32" t="s">
        <v>86</v>
      </c>
      <c r="AC8" s="33"/>
      <c r="AD8" s="36"/>
      <c r="AE8" s="36"/>
    </row>
    <row r="9" spans="1:31" ht="16" thickBot="1">
      <c r="A9" s="91"/>
      <c r="B9" t="s">
        <v>10</v>
      </c>
      <c r="C9" s="40" t="s">
        <v>51</v>
      </c>
      <c r="D9" s="32" t="s">
        <v>52</v>
      </c>
      <c r="E9" s="32" t="s">
        <v>53</v>
      </c>
      <c r="F9" s="32" t="s">
        <v>54</v>
      </c>
      <c r="G9" s="32" t="s">
        <v>55</v>
      </c>
      <c r="H9" s="32" t="s">
        <v>56</v>
      </c>
      <c r="I9" s="32" t="s">
        <v>57</v>
      </c>
      <c r="J9" s="32" t="s">
        <v>58</v>
      </c>
      <c r="K9" s="41" t="s">
        <v>59</v>
      </c>
      <c r="L9" s="10" t="s">
        <v>12</v>
      </c>
      <c r="M9" s="8" t="s">
        <v>3</v>
      </c>
      <c r="N9" s="10" t="s">
        <v>12</v>
      </c>
      <c r="T9" s="31" t="s">
        <v>87</v>
      </c>
      <c r="U9" s="32" t="s">
        <v>88</v>
      </c>
      <c r="V9" s="32" t="s">
        <v>89</v>
      </c>
      <c r="W9" s="32" t="s">
        <v>90</v>
      </c>
      <c r="X9" s="32" t="s">
        <v>91</v>
      </c>
      <c r="Y9" s="32" t="s">
        <v>92</v>
      </c>
      <c r="Z9" s="32" t="s">
        <v>93</v>
      </c>
      <c r="AA9" s="32" t="s">
        <v>94</v>
      </c>
      <c r="AB9" s="32" t="s">
        <v>95</v>
      </c>
      <c r="AC9" s="33"/>
      <c r="AD9" s="35"/>
      <c r="AE9" s="35"/>
    </row>
    <row r="10" spans="1:31" ht="16" thickBot="1">
      <c r="A10" s="91"/>
      <c r="B10" t="s">
        <v>11</v>
      </c>
      <c r="C10" s="42" t="s">
        <v>60</v>
      </c>
      <c r="D10" s="43" t="s">
        <v>61</v>
      </c>
      <c r="E10" s="43" t="s">
        <v>62</v>
      </c>
      <c r="F10" s="43" t="s">
        <v>63</v>
      </c>
      <c r="G10" s="43" t="s">
        <v>64</v>
      </c>
      <c r="H10" s="43" t="s">
        <v>65</v>
      </c>
      <c r="I10" s="43" t="s">
        <v>66</v>
      </c>
      <c r="J10" s="43" t="s">
        <v>67</v>
      </c>
      <c r="K10" s="44" t="s">
        <v>68</v>
      </c>
      <c r="L10" s="11" t="s">
        <v>12</v>
      </c>
      <c r="M10" s="8" t="s">
        <v>3</v>
      </c>
      <c r="N10" s="11" t="s">
        <v>12</v>
      </c>
      <c r="T10" s="31" t="s">
        <v>96</v>
      </c>
      <c r="U10" s="32" t="s">
        <v>97</v>
      </c>
      <c r="V10" s="32" t="s">
        <v>98</v>
      </c>
      <c r="W10" s="32" t="s">
        <v>99</v>
      </c>
      <c r="X10" s="32" t="s">
        <v>100</v>
      </c>
      <c r="Y10" s="32" t="s">
        <v>101</v>
      </c>
      <c r="Z10" s="32" t="s">
        <v>102</v>
      </c>
      <c r="AA10" s="32"/>
      <c r="AB10" s="32"/>
      <c r="AC10" s="33"/>
      <c r="AD10" s="35"/>
      <c r="AE10" s="35"/>
    </row>
    <row r="12" spans="1:31">
      <c r="A12" s="69" t="s">
        <v>149</v>
      </c>
    </row>
    <row r="13" spans="1:31">
      <c r="T13" s="54" t="s">
        <v>145</v>
      </c>
    </row>
    <row r="14" spans="1:31" ht="16" thickBot="1"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T14" s="45" t="s">
        <v>105</v>
      </c>
      <c r="U14" s="45" t="s">
        <v>106</v>
      </c>
      <c r="V14" s="45" t="s">
        <v>107</v>
      </c>
      <c r="W14" s="45" t="s">
        <v>108</v>
      </c>
      <c r="X14" s="45" t="s">
        <v>109</v>
      </c>
      <c r="Y14" s="45" t="s">
        <v>110</v>
      </c>
      <c r="Z14" s="45" t="s">
        <v>111</v>
      </c>
      <c r="AA14" s="45" t="s">
        <v>112</v>
      </c>
      <c r="AB14" s="45" t="s">
        <v>113</v>
      </c>
      <c r="AC14" s="46"/>
      <c r="AD14" s="47"/>
      <c r="AE14" s="47"/>
    </row>
    <row r="15" spans="1:31">
      <c r="A15" s="91" t="s">
        <v>103</v>
      </c>
      <c r="B15" t="s">
        <v>4</v>
      </c>
      <c r="C15" s="37" t="s">
        <v>69</v>
      </c>
      <c r="D15" s="38" t="s">
        <v>70</v>
      </c>
      <c r="E15" s="38" t="s">
        <v>71</v>
      </c>
      <c r="F15" s="38" t="s">
        <v>72</v>
      </c>
      <c r="G15" s="38" t="s">
        <v>73</v>
      </c>
      <c r="H15" s="38" t="s">
        <v>74</v>
      </c>
      <c r="I15" s="38" t="s">
        <v>75</v>
      </c>
      <c r="J15" s="38" t="s">
        <v>76</v>
      </c>
      <c r="K15" s="39" t="s">
        <v>77</v>
      </c>
      <c r="L15" s="10" t="s">
        <v>12</v>
      </c>
      <c r="M15" s="1" t="s">
        <v>12</v>
      </c>
      <c r="N15" s="4" t="s">
        <v>18</v>
      </c>
      <c r="T15" s="45" t="s">
        <v>114</v>
      </c>
      <c r="U15" s="45" t="s">
        <v>115</v>
      </c>
      <c r="V15" s="45" t="s">
        <v>116</v>
      </c>
      <c r="W15" s="45" t="s">
        <v>117</v>
      </c>
      <c r="X15" s="45" t="s">
        <v>118</v>
      </c>
      <c r="Y15" s="45" t="s">
        <v>119</v>
      </c>
      <c r="Z15" s="45" t="s">
        <v>120</v>
      </c>
      <c r="AA15" s="45" t="s">
        <v>121</v>
      </c>
      <c r="AB15" s="45" t="s">
        <v>122</v>
      </c>
      <c r="AC15" s="46"/>
      <c r="AD15" s="47"/>
      <c r="AE15" s="47"/>
    </row>
    <row r="16" spans="1:31" ht="16" thickBot="1">
      <c r="A16" s="91"/>
      <c r="B16" t="s">
        <v>5</v>
      </c>
      <c r="C16" s="40" t="s">
        <v>78</v>
      </c>
      <c r="D16" s="32" t="s">
        <v>79</v>
      </c>
      <c r="E16" s="32" t="s">
        <v>80</v>
      </c>
      <c r="F16" s="32" t="s">
        <v>81</v>
      </c>
      <c r="G16" s="32" t="s">
        <v>82</v>
      </c>
      <c r="H16" s="32" t="s">
        <v>83</v>
      </c>
      <c r="I16" s="32" t="s">
        <v>84</v>
      </c>
      <c r="J16" s="32" t="s">
        <v>85</v>
      </c>
      <c r="K16" s="41" t="s">
        <v>86</v>
      </c>
      <c r="L16" s="10" t="s">
        <v>12</v>
      </c>
      <c r="M16" s="1" t="s">
        <v>12</v>
      </c>
      <c r="N16" s="5" t="s">
        <v>18</v>
      </c>
      <c r="T16" s="45" t="s">
        <v>123</v>
      </c>
      <c r="U16" s="45" t="s">
        <v>124</v>
      </c>
      <c r="V16" s="45" t="s">
        <v>125</v>
      </c>
      <c r="W16" s="45" t="s">
        <v>126</v>
      </c>
      <c r="X16" s="45" t="s">
        <v>127</v>
      </c>
      <c r="Y16" s="45" t="s">
        <v>128</v>
      </c>
      <c r="Z16" s="45" t="s">
        <v>129</v>
      </c>
      <c r="AA16" s="45" t="s">
        <v>130</v>
      </c>
      <c r="AB16" s="45" t="s">
        <v>131</v>
      </c>
      <c r="AC16" s="46"/>
      <c r="AD16" s="48"/>
      <c r="AE16" s="48"/>
    </row>
    <row r="17" spans="1:31" ht="16" thickBot="1">
      <c r="A17" s="91"/>
      <c r="B17" t="s">
        <v>6</v>
      </c>
      <c r="C17" s="40" t="s">
        <v>87</v>
      </c>
      <c r="D17" s="32" t="s">
        <v>88</v>
      </c>
      <c r="E17" s="32" t="s">
        <v>89</v>
      </c>
      <c r="F17" s="32" t="s">
        <v>90</v>
      </c>
      <c r="G17" s="32" t="s">
        <v>91</v>
      </c>
      <c r="H17" s="32" t="s">
        <v>92</v>
      </c>
      <c r="I17" s="32" t="s">
        <v>93</v>
      </c>
      <c r="J17" s="32" t="s">
        <v>94</v>
      </c>
      <c r="K17" s="41" t="s">
        <v>95</v>
      </c>
      <c r="L17" s="10" t="s">
        <v>12</v>
      </c>
      <c r="M17" s="8" t="s">
        <v>3</v>
      </c>
      <c r="N17" s="6" t="s">
        <v>13</v>
      </c>
      <c r="T17" s="45" t="s">
        <v>132</v>
      </c>
      <c r="U17" s="45" t="s">
        <v>133</v>
      </c>
      <c r="V17" s="45" t="s">
        <v>134</v>
      </c>
      <c r="W17" s="45" t="s">
        <v>135</v>
      </c>
      <c r="X17" s="45"/>
      <c r="Y17" s="45"/>
      <c r="Z17" s="45"/>
      <c r="AA17" s="45"/>
      <c r="AB17" s="45"/>
      <c r="AC17" s="49"/>
      <c r="AD17" s="48"/>
      <c r="AE17" s="48"/>
    </row>
    <row r="18" spans="1:31" ht="16" thickBot="1">
      <c r="A18" s="91"/>
      <c r="B18" t="s">
        <v>7</v>
      </c>
      <c r="C18" s="42" t="s">
        <v>96</v>
      </c>
      <c r="D18" s="43" t="s">
        <v>97</v>
      </c>
      <c r="E18" s="43" t="s">
        <v>98</v>
      </c>
      <c r="F18" s="43" t="s">
        <v>99</v>
      </c>
      <c r="G18" s="43" t="s">
        <v>100</v>
      </c>
      <c r="H18" s="43" t="s">
        <v>101</v>
      </c>
      <c r="I18" s="43" t="s">
        <v>102</v>
      </c>
      <c r="J18" s="43"/>
      <c r="K18" s="44"/>
      <c r="L18" s="11" t="s">
        <v>12</v>
      </c>
      <c r="M18" s="8" t="s">
        <v>3</v>
      </c>
      <c r="N18" s="7" t="s">
        <v>13</v>
      </c>
      <c r="T18" s="50" t="s">
        <v>136</v>
      </c>
      <c r="U18" s="50" t="s">
        <v>137</v>
      </c>
      <c r="V18" s="50" t="s">
        <v>138</v>
      </c>
      <c r="W18" s="50" t="s">
        <v>139</v>
      </c>
      <c r="X18" s="50" t="s">
        <v>140</v>
      </c>
      <c r="Y18" s="50" t="s">
        <v>141</v>
      </c>
      <c r="Z18" s="45"/>
      <c r="AA18" s="45"/>
      <c r="AB18" s="45"/>
      <c r="AC18" s="46"/>
      <c r="AD18" s="51"/>
      <c r="AE18" s="51"/>
    </row>
    <row r="19" spans="1:31">
      <c r="A19" s="91" t="s">
        <v>104</v>
      </c>
      <c r="B19" t="s">
        <v>8</v>
      </c>
      <c r="C19" s="37" t="s">
        <v>69</v>
      </c>
      <c r="D19" s="38" t="s">
        <v>70</v>
      </c>
      <c r="E19" s="38" t="s">
        <v>71</v>
      </c>
      <c r="F19" s="38" t="s">
        <v>72</v>
      </c>
      <c r="G19" s="38" t="s">
        <v>73</v>
      </c>
      <c r="H19" s="38" t="s">
        <v>74</v>
      </c>
      <c r="I19" s="38" t="s">
        <v>75</v>
      </c>
      <c r="J19" s="38" t="s">
        <v>76</v>
      </c>
      <c r="K19" s="39" t="s">
        <v>77</v>
      </c>
      <c r="L19" s="12" t="s">
        <v>12</v>
      </c>
      <c r="M19" s="2" t="s">
        <v>12</v>
      </c>
      <c r="N19" s="12" t="s">
        <v>12</v>
      </c>
      <c r="T19" s="52">
        <v>8007675453</v>
      </c>
      <c r="U19" s="52">
        <v>8007729027</v>
      </c>
      <c r="V19" s="52">
        <v>8007676097</v>
      </c>
      <c r="W19" s="52">
        <v>8007458683</v>
      </c>
      <c r="X19" s="52">
        <v>8007506955</v>
      </c>
      <c r="Y19" s="52">
        <v>8007336924</v>
      </c>
      <c r="Z19" s="52">
        <v>8007526157</v>
      </c>
      <c r="AA19" s="52">
        <v>8007608739</v>
      </c>
      <c r="AB19" s="52">
        <v>8007220271</v>
      </c>
      <c r="AC19" s="46"/>
      <c r="AD19" s="51"/>
      <c r="AE19" s="51"/>
    </row>
    <row r="20" spans="1:31" ht="16" thickBot="1">
      <c r="A20" s="91"/>
      <c r="B20" t="s">
        <v>9</v>
      </c>
      <c r="C20" s="40" t="s">
        <v>78</v>
      </c>
      <c r="D20" s="32" t="s">
        <v>79</v>
      </c>
      <c r="E20" s="32" t="s">
        <v>80</v>
      </c>
      <c r="F20" s="32" t="s">
        <v>81</v>
      </c>
      <c r="G20" s="32" t="s">
        <v>82</v>
      </c>
      <c r="H20" s="32" t="s">
        <v>83</v>
      </c>
      <c r="I20" s="32" t="s">
        <v>84</v>
      </c>
      <c r="J20" s="32" t="s">
        <v>85</v>
      </c>
      <c r="K20" s="41" t="s">
        <v>86</v>
      </c>
      <c r="L20" s="10" t="s">
        <v>12</v>
      </c>
      <c r="M20" s="1" t="s">
        <v>12</v>
      </c>
      <c r="N20" s="10" t="s">
        <v>12</v>
      </c>
      <c r="T20" s="52">
        <v>7004823080</v>
      </c>
      <c r="U20" s="52">
        <v>7004738148</v>
      </c>
      <c r="V20" s="52">
        <v>8007869558</v>
      </c>
      <c r="W20" s="52">
        <v>8007709943</v>
      </c>
      <c r="X20" s="52">
        <v>8007687189</v>
      </c>
      <c r="Y20" s="52">
        <v>8007709759</v>
      </c>
      <c r="Z20" s="52">
        <v>8007730757</v>
      </c>
      <c r="AA20" s="53"/>
      <c r="AB20" s="52"/>
      <c r="AC20" s="46"/>
      <c r="AD20" s="48"/>
      <c r="AE20" s="48"/>
    </row>
    <row r="21" spans="1:31" ht="29" thickBot="1">
      <c r="A21" s="91"/>
      <c r="B21" t="s">
        <v>10</v>
      </c>
      <c r="C21" s="40" t="s">
        <v>87</v>
      </c>
      <c r="D21" s="32" t="s">
        <v>88</v>
      </c>
      <c r="E21" s="32" t="s">
        <v>89</v>
      </c>
      <c r="F21" s="32" t="s">
        <v>90</v>
      </c>
      <c r="G21" s="32" t="s">
        <v>91</v>
      </c>
      <c r="H21" s="32" t="s">
        <v>92</v>
      </c>
      <c r="I21" s="32" t="s">
        <v>93</v>
      </c>
      <c r="J21" s="32" t="s">
        <v>94</v>
      </c>
      <c r="K21" s="41" t="s">
        <v>95</v>
      </c>
      <c r="L21" s="10" t="s">
        <v>12</v>
      </c>
      <c r="M21" s="8" t="s">
        <v>3</v>
      </c>
      <c r="N21" s="10" t="s">
        <v>12</v>
      </c>
      <c r="T21" s="45" t="s">
        <v>142</v>
      </c>
      <c r="U21" s="45" t="s">
        <v>142</v>
      </c>
      <c r="V21" s="45" t="s">
        <v>142</v>
      </c>
      <c r="W21" s="45" t="s">
        <v>142</v>
      </c>
      <c r="X21" s="45" t="s">
        <v>143</v>
      </c>
      <c r="Y21" s="45" t="s">
        <v>144</v>
      </c>
      <c r="Z21" s="45"/>
      <c r="AA21" s="45"/>
      <c r="AB21" s="45"/>
      <c r="AC21" s="49"/>
      <c r="AD21" s="48"/>
      <c r="AE21" s="48"/>
    </row>
    <row r="22" spans="1:31" ht="16" thickBot="1">
      <c r="A22" s="91"/>
      <c r="B22" t="s">
        <v>11</v>
      </c>
      <c r="C22" s="42" t="s">
        <v>96</v>
      </c>
      <c r="D22" s="43" t="s">
        <v>97</v>
      </c>
      <c r="E22" s="43" t="s">
        <v>98</v>
      </c>
      <c r="F22" s="43" t="s">
        <v>99</v>
      </c>
      <c r="G22" s="43" t="s">
        <v>100</v>
      </c>
      <c r="H22" s="43" t="s">
        <v>101</v>
      </c>
      <c r="I22" s="43" t="s">
        <v>102</v>
      </c>
      <c r="J22" s="43"/>
      <c r="K22" s="44"/>
      <c r="L22" s="11" t="s">
        <v>12</v>
      </c>
      <c r="M22" s="8" t="s">
        <v>3</v>
      </c>
      <c r="N22" s="11" t="s">
        <v>12</v>
      </c>
    </row>
    <row r="24" spans="1:31">
      <c r="A24" t="s">
        <v>146</v>
      </c>
    </row>
    <row r="25" spans="1:31" ht="16" thickBot="1"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  <c r="M25">
        <v>11</v>
      </c>
      <c r="N25">
        <v>12</v>
      </c>
    </row>
    <row r="26" spans="1:31">
      <c r="A26" s="91" t="s">
        <v>103</v>
      </c>
      <c r="B26" t="s">
        <v>4</v>
      </c>
      <c r="C26" s="45" t="s">
        <v>105</v>
      </c>
      <c r="D26" s="45" t="s">
        <v>106</v>
      </c>
      <c r="E26" s="45" t="s">
        <v>107</v>
      </c>
      <c r="F26" s="45" t="s">
        <v>108</v>
      </c>
      <c r="G26" s="45" t="s">
        <v>109</v>
      </c>
      <c r="H26" s="45" t="s">
        <v>110</v>
      </c>
      <c r="I26" s="45" t="s">
        <v>111</v>
      </c>
      <c r="J26" s="45" t="s">
        <v>112</v>
      </c>
      <c r="K26" s="45" t="s">
        <v>113</v>
      </c>
      <c r="L26" s="1" t="s">
        <v>12</v>
      </c>
      <c r="M26" s="1" t="s">
        <v>12</v>
      </c>
      <c r="N26" s="4" t="s">
        <v>18</v>
      </c>
    </row>
    <row r="27" spans="1:31" ht="16" thickBot="1">
      <c r="A27" s="91"/>
      <c r="B27" t="s">
        <v>5</v>
      </c>
      <c r="C27" s="45" t="s">
        <v>114</v>
      </c>
      <c r="D27" s="45" t="s">
        <v>115</v>
      </c>
      <c r="E27" s="45" t="s">
        <v>116</v>
      </c>
      <c r="F27" s="45" t="s">
        <v>117</v>
      </c>
      <c r="G27" s="45" t="s">
        <v>118</v>
      </c>
      <c r="H27" s="45" t="s">
        <v>119</v>
      </c>
      <c r="I27" s="45" t="s">
        <v>120</v>
      </c>
      <c r="J27" s="45" t="s">
        <v>121</v>
      </c>
      <c r="K27" s="45" t="s">
        <v>122</v>
      </c>
      <c r="L27" s="1" t="s">
        <v>12</v>
      </c>
      <c r="M27" s="1" t="s">
        <v>12</v>
      </c>
      <c r="N27" s="5" t="s">
        <v>18</v>
      </c>
    </row>
    <row r="28" spans="1:31" ht="16" thickBot="1">
      <c r="A28" s="91"/>
      <c r="B28" t="s">
        <v>6</v>
      </c>
      <c r="C28" s="45" t="s">
        <v>123</v>
      </c>
      <c r="D28" s="45" t="s">
        <v>124</v>
      </c>
      <c r="E28" s="45" t="s">
        <v>125</v>
      </c>
      <c r="F28" s="45" t="s">
        <v>126</v>
      </c>
      <c r="G28" s="45" t="s">
        <v>127</v>
      </c>
      <c r="H28" s="45" t="s">
        <v>128</v>
      </c>
      <c r="I28" s="45" t="s">
        <v>129</v>
      </c>
      <c r="J28" s="45" t="s">
        <v>130</v>
      </c>
      <c r="K28" s="45" t="s">
        <v>131</v>
      </c>
      <c r="L28" s="1" t="s">
        <v>12</v>
      </c>
      <c r="M28" s="8" t="s">
        <v>3</v>
      </c>
      <c r="N28" s="6" t="s">
        <v>13</v>
      </c>
    </row>
    <row r="29" spans="1:31" ht="16" thickBot="1">
      <c r="A29" s="91"/>
      <c r="B29" t="s">
        <v>7</v>
      </c>
      <c r="C29" s="45" t="s">
        <v>132</v>
      </c>
      <c r="D29" s="45" t="s">
        <v>133</v>
      </c>
      <c r="E29" s="45" t="s">
        <v>134</v>
      </c>
      <c r="F29" s="45" t="s">
        <v>135</v>
      </c>
      <c r="G29" s="45"/>
      <c r="H29" s="45"/>
      <c r="I29" s="45"/>
      <c r="J29" s="45"/>
      <c r="K29" s="45"/>
      <c r="L29" s="3" t="s">
        <v>12</v>
      </c>
      <c r="M29" s="8" t="s">
        <v>3</v>
      </c>
      <c r="N29" s="7" t="s">
        <v>13</v>
      </c>
    </row>
    <row r="30" spans="1:31">
      <c r="A30" s="91" t="s">
        <v>104</v>
      </c>
      <c r="B30" t="s">
        <v>8</v>
      </c>
      <c r="C30" s="45" t="s">
        <v>105</v>
      </c>
      <c r="D30" s="45" t="s">
        <v>106</v>
      </c>
      <c r="E30" s="45" t="s">
        <v>107</v>
      </c>
      <c r="F30" s="45" t="s">
        <v>108</v>
      </c>
      <c r="G30" s="45" t="s">
        <v>109</v>
      </c>
      <c r="H30" s="45" t="s">
        <v>110</v>
      </c>
      <c r="I30" s="45" t="s">
        <v>111</v>
      </c>
      <c r="J30" s="45" t="s">
        <v>112</v>
      </c>
      <c r="K30" s="45" t="s">
        <v>113</v>
      </c>
      <c r="L30" s="2" t="s">
        <v>12</v>
      </c>
      <c r="M30" s="2" t="s">
        <v>12</v>
      </c>
      <c r="N30" s="4" t="s">
        <v>18</v>
      </c>
    </row>
    <row r="31" spans="1:31" ht="16" thickBot="1">
      <c r="A31" s="91"/>
      <c r="B31" t="s">
        <v>9</v>
      </c>
      <c r="C31" s="45" t="s">
        <v>114</v>
      </c>
      <c r="D31" s="45" t="s">
        <v>115</v>
      </c>
      <c r="E31" s="45" t="s">
        <v>116</v>
      </c>
      <c r="F31" s="45" t="s">
        <v>117</v>
      </c>
      <c r="G31" s="45" t="s">
        <v>118</v>
      </c>
      <c r="H31" s="45" t="s">
        <v>119</v>
      </c>
      <c r="I31" s="45" t="s">
        <v>120</v>
      </c>
      <c r="J31" s="45" t="s">
        <v>121</v>
      </c>
      <c r="K31" s="45" t="s">
        <v>122</v>
      </c>
      <c r="L31" s="1" t="s">
        <v>12</v>
      </c>
      <c r="M31" s="1" t="s">
        <v>12</v>
      </c>
      <c r="N31" s="5" t="s">
        <v>18</v>
      </c>
    </row>
    <row r="32" spans="1:31" ht="16" thickBot="1">
      <c r="A32" s="91"/>
      <c r="B32" t="s">
        <v>10</v>
      </c>
      <c r="C32" s="45" t="s">
        <v>123</v>
      </c>
      <c r="D32" s="45" t="s">
        <v>124</v>
      </c>
      <c r="E32" s="45" t="s">
        <v>125</v>
      </c>
      <c r="F32" s="45" t="s">
        <v>126</v>
      </c>
      <c r="G32" s="45" t="s">
        <v>127</v>
      </c>
      <c r="H32" s="45" t="s">
        <v>128</v>
      </c>
      <c r="I32" s="45" t="s">
        <v>129</v>
      </c>
      <c r="J32" s="45" t="s">
        <v>130</v>
      </c>
      <c r="K32" s="45" t="s">
        <v>131</v>
      </c>
      <c r="L32" s="1" t="s">
        <v>12</v>
      </c>
      <c r="M32" s="8" t="s">
        <v>3</v>
      </c>
      <c r="N32" s="6" t="s">
        <v>13</v>
      </c>
    </row>
    <row r="33" spans="1:16" ht="16" thickBot="1">
      <c r="A33" s="91"/>
      <c r="B33" t="s">
        <v>11</v>
      </c>
      <c r="C33" s="45" t="s">
        <v>132</v>
      </c>
      <c r="D33" s="45" t="s">
        <v>133</v>
      </c>
      <c r="E33" s="45" t="s">
        <v>134</v>
      </c>
      <c r="F33" s="45" t="s">
        <v>135</v>
      </c>
      <c r="G33" s="45"/>
      <c r="H33" s="45"/>
      <c r="I33" s="45"/>
      <c r="J33" s="45"/>
      <c r="K33" s="45"/>
      <c r="L33" s="3" t="s">
        <v>12</v>
      </c>
      <c r="M33" s="8" t="s">
        <v>3</v>
      </c>
      <c r="N33" s="7" t="s">
        <v>13</v>
      </c>
    </row>
    <row r="35" spans="1:16">
      <c r="G35">
        <f>COUNTIF(C26:K33,"&lt;&gt;19")</f>
        <v>72</v>
      </c>
      <c r="H35">
        <f>G35/2</f>
        <v>36</v>
      </c>
    </row>
    <row r="36" spans="1:16">
      <c r="A36" t="s">
        <v>147</v>
      </c>
    </row>
    <row r="37" spans="1:16" ht="16" thickBot="1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</row>
    <row r="38" spans="1:16">
      <c r="A38" s="91" t="s">
        <v>103</v>
      </c>
      <c r="B38" t="s">
        <v>4</v>
      </c>
      <c r="C38" s="55" t="s">
        <v>136</v>
      </c>
      <c r="D38" s="56" t="s">
        <v>137</v>
      </c>
      <c r="E38" s="56" t="s">
        <v>138</v>
      </c>
      <c r="F38" s="56" t="s">
        <v>139</v>
      </c>
      <c r="G38" s="56" t="s">
        <v>140</v>
      </c>
      <c r="H38" s="56" t="s">
        <v>141</v>
      </c>
      <c r="I38" s="57"/>
      <c r="J38" s="57"/>
      <c r="K38" s="57"/>
      <c r="L38" s="66" t="s">
        <v>12</v>
      </c>
      <c r="M38" s="10" t="s">
        <v>12</v>
      </c>
      <c r="N38" s="4" t="s">
        <v>18</v>
      </c>
    </row>
    <row r="39" spans="1:16" ht="16" thickBot="1">
      <c r="A39" s="91"/>
      <c r="B39" t="s">
        <v>5</v>
      </c>
      <c r="C39" s="59">
        <v>8007675453</v>
      </c>
      <c r="D39" s="52">
        <v>8007729027</v>
      </c>
      <c r="E39" s="52">
        <v>8007676097</v>
      </c>
      <c r="F39" s="52">
        <v>8007458683</v>
      </c>
      <c r="G39" s="52">
        <v>8007506955</v>
      </c>
      <c r="H39" s="52">
        <v>8007336924</v>
      </c>
      <c r="I39" s="52">
        <v>8007526157</v>
      </c>
      <c r="J39" s="52">
        <v>8007608739</v>
      </c>
      <c r="K39" s="52">
        <v>8007220271</v>
      </c>
      <c r="L39" s="67" t="s">
        <v>12</v>
      </c>
      <c r="M39" s="10" t="s">
        <v>12</v>
      </c>
      <c r="N39" s="5" t="s">
        <v>18</v>
      </c>
    </row>
    <row r="40" spans="1:16" ht="16" thickBot="1">
      <c r="A40" s="91"/>
      <c r="B40" t="s">
        <v>6</v>
      </c>
      <c r="C40" s="59">
        <v>7004823080</v>
      </c>
      <c r="D40" s="52">
        <v>7004738148</v>
      </c>
      <c r="E40" s="52">
        <v>8007869558</v>
      </c>
      <c r="F40" s="52">
        <v>8007709943</v>
      </c>
      <c r="G40" s="52">
        <v>8007687189</v>
      </c>
      <c r="H40" s="52">
        <v>8007709759</v>
      </c>
      <c r="I40" s="52">
        <v>8007730757</v>
      </c>
      <c r="J40" s="61"/>
      <c r="K40" s="52"/>
      <c r="L40" s="67" t="s">
        <v>12</v>
      </c>
      <c r="M40" s="65" t="s">
        <v>3</v>
      </c>
      <c r="N40" s="6" t="s">
        <v>13</v>
      </c>
    </row>
    <row r="41" spans="1:16" ht="29" thickBot="1">
      <c r="A41" s="91"/>
      <c r="B41" t="s">
        <v>7</v>
      </c>
      <c r="C41" s="62" t="s">
        <v>142</v>
      </c>
      <c r="D41" s="63" t="s">
        <v>142</v>
      </c>
      <c r="E41" s="63" t="s">
        <v>142</v>
      </c>
      <c r="F41" s="63" t="s">
        <v>142</v>
      </c>
      <c r="G41" s="63" t="s">
        <v>143</v>
      </c>
      <c r="H41" s="63" t="s">
        <v>144</v>
      </c>
      <c r="I41" s="63"/>
      <c r="J41" s="63"/>
      <c r="K41" s="63"/>
      <c r="L41" s="68" t="s">
        <v>12</v>
      </c>
      <c r="M41" s="65" t="s">
        <v>3</v>
      </c>
      <c r="N41" s="7" t="s">
        <v>13</v>
      </c>
    </row>
    <row r="42" spans="1:16">
      <c r="A42" s="91" t="s">
        <v>104</v>
      </c>
      <c r="B42" t="s">
        <v>8</v>
      </c>
      <c r="C42" s="55" t="s">
        <v>136</v>
      </c>
      <c r="D42" s="56" t="s">
        <v>137</v>
      </c>
      <c r="E42" s="56" t="s">
        <v>138</v>
      </c>
      <c r="F42" s="56" t="s">
        <v>139</v>
      </c>
      <c r="G42" s="56" t="s">
        <v>140</v>
      </c>
      <c r="H42" s="56" t="s">
        <v>141</v>
      </c>
      <c r="I42" s="57"/>
      <c r="J42" s="57"/>
      <c r="K42" s="58"/>
      <c r="L42" s="12" t="s">
        <v>12</v>
      </c>
      <c r="M42" s="2" t="s">
        <v>12</v>
      </c>
      <c r="N42" s="4" t="s">
        <v>18</v>
      </c>
    </row>
    <row r="43" spans="1:16" ht="16" thickBot="1">
      <c r="A43" s="91"/>
      <c r="B43" t="s">
        <v>9</v>
      </c>
      <c r="C43" s="59">
        <v>8007675453</v>
      </c>
      <c r="D43" s="52">
        <v>8007729027</v>
      </c>
      <c r="E43" s="52">
        <v>8007676097</v>
      </c>
      <c r="F43" s="52">
        <v>8007458683</v>
      </c>
      <c r="G43" s="52">
        <v>8007506955</v>
      </c>
      <c r="H43" s="52">
        <v>8007336924</v>
      </c>
      <c r="I43" s="52">
        <v>8007526157</v>
      </c>
      <c r="J43" s="52">
        <v>8007608739</v>
      </c>
      <c r="K43" s="60">
        <v>8007220271</v>
      </c>
      <c r="L43" s="10" t="s">
        <v>12</v>
      </c>
      <c r="M43" s="1" t="s">
        <v>12</v>
      </c>
      <c r="N43" s="5" t="s">
        <v>18</v>
      </c>
    </row>
    <row r="44" spans="1:16" ht="16" thickBot="1">
      <c r="A44" s="91"/>
      <c r="B44" t="s">
        <v>10</v>
      </c>
      <c r="C44" s="59">
        <v>7004823080</v>
      </c>
      <c r="D44" s="52">
        <v>7004738148</v>
      </c>
      <c r="E44" s="52">
        <v>8007869558</v>
      </c>
      <c r="F44" s="52">
        <v>8007709943</v>
      </c>
      <c r="G44" s="52">
        <v>8007687189</v>
      </c>
      <c r="H44" s="52">
        <v>8007709759</v>
      </c>
      <c r="I44" s="52">
        <v>8007730757</v>
      </c>
      <c r="J44" s="61"/>
      <c r="K44" s="60"/>
      <c r="L44" s="10" t="s">
        <v>12</v>
      </c>
      <c r="M44" s="8" t="s">
        <v>3</v>
      </c>
      <c r="N44" s="6" t="s">
        <v>13</v>
      </c>
    </row>
    <row r="45" spans="1:16" ht="29" thickBot="1">
      <c r="A45" s="91"/>
      <c r="B45" t="s">
        <v>11</v>
      </c>
      <c r="C45" s="62" t="s">
        <v>142</v>
      </c>
      <c r="D45" s="63" t="s">
        <v>142</v>
      </c>
      <c r="E45" s="63" t="s">
        <v>142</v>
      </c>
      <c r="F45" s="63" t="s">
        <v>142</v>
      </c>
      <c r="G45" s="63" t="s">
        <v>143</v>
      </c>
      <c r="H45" s="63" t="s">
        <v>144</v>
      </c>
      <c r="I45" s="63"/>
      <c r="J45" s="63"/>
      <c r="K45" s="64"/>
      <c r="L45" s="11" t="s">
        <v>12</v>
      </c>
      <c r="M45" s="8" t="s">
        <v>3</v>
      </c>
      <c r="N45" s="7" t="s">
        <v>13</v>
      </c>
      <c r="P45">
        <f>16/20</f>
        <v>0.8</v>
      </c>
    </row>
    <row r="47" spans="1:16">
      <c r="A47" t="s">
        <v>17</v>
      </c>
      <c r="G47" t="s">
        <v>30</v>
      </c>
      <c r="I47" t="s">
        <v>22</v>
      </c>
      <c r="K47" t="s">
        <v>31</v>
      </c>
    </row>
    <row r="48" spans="1:16" ht="16" thickBot="1">
      <c r="C48" s="14" t="s">
        <v>0</v>
      </c>
      <c r="D48" s="15" t="s">
        <v>0</v>
      </c>
      <c r="E48" t="s">
        <v>2</v>
      </c>
      <c r="F48" t="s">
        <v>2</v>
      </c>
      <c r="G48" t="s">
        <v>21</v>
      </c>
      <c r="H48" t="s">
        <v>21</v>
      </c>
      <c r="I48" t="s">
        <v>19</v>
      </c>
      <c r="J48" t="s">
        <v>19</v>
      </c>
      <c r="K48" t="s">
        <v>20</v>
      </c>
      <c r="L48" t="s">
        <v>20</v>
      </c>
      <c r="M48" t="s">
        <v>3</v>
      </c>
    </row>
    <row r="49" spans="2:14">
      <c r="B49" s="9">
        <v>5.4</v>
      </c>
      <c r="C49" s="16"/>
      <c r="D49" s="17"/>
      <c r="E49" s="16"/>
      <c r="F49" s="17"/>
      <c r="G49" s="16"/>
      <c r="H49" s="17"/>
      <c r="I49" s="16"/>
      <c r="J49" s="17"/>
      <c r="K49" s="16"/>
      <c r="L49" s="17"/>
      <c r="M49" s="22"/>
      <c r="N49" s="10" t="s">
        <v>12</v>
      </c>
    </row>
    <row r="50" spans="2:14">
      <c r="B50" s="9">
        <f>B49/3</f>
        <v>1.8</v>
      </c>
      <c r="C50" s="18"/>
      <c r="D50" s="19"/>
      <c r="E50" s="18"/>
      <c r="F50" s="19"/>
      <c r="G50" s="18"/>
      <c r="H50" s="19"/>
      <c r="I50" s="18"/>
      <c r="J50" s="19"/>
      <c r="K50" s="18"/>
      <c r="L50" s="19"/>
      <c r="M50" s="23"/>
      <c r="N50" s="10" t="s">
        <v>12</v>
      </c>
    </row>
    <row r="51" spans="2:14">
      <c r="B51" s="9">
        <f t="shared" ref="B51:B54" si="0">B50/3</f>
        <v>0.6</v>
      </c>
      <c r="C51" s="18"/>
      <c r="D51" s="19"/>
      <c r="E51" s="18"/>
      <c r="F51" s="19"/>
      <c r="G51" s="18"/>
      <c r="H51" s="19"/>
      <c r="I51" s="18"/>
      <c r="J51" s="19"/>
      <c r="K51" s="18"/>
      <c r="L51" s="19"/>
      <c r="M51" s="23"/>
      <c r="N51" s="10" t="s">
        <v>12</v>
      </c>
    </row>
    <row r="52" spans="2:14" ht="16" thickBot="1">
      <c r="B52" s="9">
        <f t="shared" si="0"/>
        <v>0.19999999999999998</v>
      </c>
      <c r="C52" s="18"/>
      <c r="D52" s="19"/>
      <c r="E52" s="18"/>
      <c r="F52" s="19"/>
      <c r="G52" s="18"/>
      <c r="H52" s="19"/>
      <c r="I52" s="18"/>
      <c r="J52" s="19"/>
      <c r="K52" s="18"/>
      <c r="L52" s="19"/>
      <c r="M52" s="23"/>
      <c r="N52" s="11" t="s">
        <v>12</v>
      </c>
    </row>
    <row r="53" spans="2:14">
      <c r="B53" s="9">
        <f t="shared" si="0"/>
        <v>6.6666666666666666E-2</v>
      </c>
      <c r="C53" s="18"/>
      <c r="D53" s="19"/>
      <c r="E53" s="18"/>
      <c r="F53" s="19"/>
      <c r="G53" s="18"/>
      <c r="H53" s="19"/>
      <c r="I53" s="18"/>
      <c r="J53" s="19"/>
      <c r="K53" s="18"/>
      <c r="L53" s="19"/>
      <c r="M53" s="23"/>
      <c r="N53" s="12" t="s">
        <v>12</v>
      </c>
    </row>
    <row r="54" spans="2:14" ht="16" thickBot="1">
      <c r="B54" s="9">
        <f t="shared" si="0"/>
        <v>2.2222222222222223E-2</v>
      </c>
      <c r="C54" s="20"/>
      <c r="D54" s="21"/>
      <c r="E54" s="20"/>
      <c r="F54" s="21"/>
      <c r="G54" s="20"/>
      <c r="H54" s="21"/>
      <c r="I54" s="20"/>
      <c r="J54" s="21"/>
      <c r="K54" s="20"/>
      <c r="L54" s="21"/>
      <c r="M54" s="24"/>
      <c r="N54" s="10" t="s">
        <v>12</v>
      </c>
    </row>
    <row r="55" spans="2:14">
      <c r="B55" s="9"/>
      <c r="C55" s="13" t="s">
        <v>18</v>
      </c>
      <c r="D55" s="13" t="s">
        <v>18</v>
      </c>
      <c r="E55" s="13" t="s">
        <v>18</v>
      </c>
      <c r="F55" s="13" t="s">
        <v>18</v>
      </c>
      <c r="G55" s="13" t="s">
        <v>18</v>
      </c>
      <c r="H55" s="13" t="s">
        <v>18</v>
      </c>
      <c r="I55" s="13" t="s">
        <v>18</v>
      </c>
      <c r="J55" s="13" t="s">
        <v>18</v>
      </c>
      <c r="K55" s="13" t="s">
        <v>18</v>
      </c>
      <c r="L55" s="13" t="s">
        <v>18</v>
      </c>
      <c r="M55" s="13" t="s">
        <v>18</v>
      </c>
      <c r="N55" s="5" t="s">
        <v>18</v>
      </c>
    </row>
    <row r="56" spans="2:14" ht="16" thickBot="1">
      <c r="B56" s="9" t="s">
        <v>1</v>
      </c>
      <c r="C56" s="7" t="s">
        <v>13</v>
      </c>
      <c r="D56" s="7" t="s">
        <v>13</v>
      </c>
      <c r="E56" s="7" t="s">
        <v>13</v>
      </c>
      <c r="F56" s="7" t="s">
        <v>13</v>
      </c>
      <c r="G56" s="7" t="s">
        <v>13</v>
      </c>
      <c r="H56" s="7" t="s">
        <v>13</v>
      </c>
      <c r="I56" s="7" t="s">
        <v>13</v>
      </c>
      <c r="J56" s="7" t="s">
        <v>13</v>
      </c>
      <c r="K56" s="7" t="s">
        <v>13</v>
      </c>
      <c r="L56" s="7" t="s">
        <v>13</v>
      </c>
      <c r="M56" s="7" t="s">
        <v>13</v>
      </c>
      <c r="N56" s="7" t="s">
        <v>13</v>
      </c>
    </row>
    <row r="59" spans="2:14">
      <c r="C59" s="25" t="s">
        <v>25</v>
      </c>
      <c r="D59">
        <v>75</v>
      </c>
      <c r="E59" s="25">
        <f>D59*1.2</f>
        <v>90</v>
      </c>
      <c r="G59" t="s">
        <v>26</v>
      </c>
      <c r="I59">
        <f>E59/(200/5.4)</f>
        <v>2.4299999999999997</v>
      </c>
      <c r="J59" t="s">
        <v>28</v>
      </c>
      <c r="K59" t="s">
        <v>29</v>
      </c>
      <c r="L59">
        <f>E59/50</f>
        <v>1.8</v>
      </c>
    </row>
    <row r="60" spans="2:14">
      <c r="C60" s="25" t="s">
        <v>24</v>
      </c>
      <c r="D60">
        <v>50</v>
      </c>
      <c r="E60" s="25">
        <f t="shared" ref="E60:E61" si="1">D60*1.2</f>
        <v>60</v>
      </c>
      <c r="G60" t="s">
        <v>27</v>
      </c>
      <c r="I60">
        <f>E59/(200/5.4)</f>
        <v>2.4299999999999997</v>
      </c>
      <c r="J60" t="s">
        <v>28</v>
      </c>
      <c r="K60" t="s">
        <v>3</v>
      </c>
      <c r="L60">
        <f>E59/25</f>
        <v>3.6</v>
      </c>
    </row>
    <row r="61" spans="2:14">
      <c r="C61" s="25" t="s">
        <v>23</v>
      </c>
      <c r="D61">
        <v>25</v>
      </c>
      <c r="E61" s="25">
        <f t="shared" si="1"/>
        <v>30</v>
      </c>
    </row>
  </sheetData>
  <mergeCells count="8">
    <mergeCell ref="A38:A41"/>
    <mergeCell ref="A42:A45"/>
    <mergeCell ref="A3:A6"/>
    <mergeCell ref="A7:A10"/>
    <mergeCell ref="A15:A18"/>
    <mergeCell ref="A19:A22"/>
    <mergeCell ref="A26:A29"/>
    <mergeCell ref="A30:A33"/>
  </mergeCells>
  <phoneticPr fontId="5" type="noConversion"/>
  <pageMargins left="0.75000000000000011" right="0.75000000000000011" top="1" bottom="1" header="0.5" footer="0.5"/>
  <pageSetup paperSize="9" scale="4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F16" sqref="F16"/>
    </sheetView>
  </sheetViews>
  <sheetFormatPr baseColWidth="10" defaultRowHeight="15" x14ac:dyDescent="0"/>
  <sheetData>
    <row r="1" spans="1:17">
      <c r="A1" s="70"/>
      <c r="B1" s="70" t="s">
        <v>150</v>
      </c>
      <c r="C1" s="70"/>
      <c r="D1" s="70"/>
      <c r="E1" s="70"/>
      <c r="F1" s="70"/>
      <c r="G1" s="70" t="s">
        <v>151</v>
      </c>
      <c r="H1" s="70"/>
      <c r="I1" s="70"/>
      <c r="J1" s="70"/>
      <c r="K1" s="70"/>
      <c r="L1" s="71"/>
      <c r="M1" s="71"/>
      <c r="N1">
        <f>AVERAGE(N3,N14,N26,N38)</f>
        <v>6.4471562499999996E-2</v>
      </c>
      <c r="O1">
        <f>AVERAGE(O3,O14,O26,O38)</f>
        <v>1.5213722728997308E-2</v>
      </c>
      <c r="P1">
        <f>AVERAGE(P3,P14,P26,P38)</f>
        <v>9.4899007957994608E-2</v>
      </c>
      <c r="Q1">
        <f>P1*3</f>
        <v>0.28469702387398382</v>
      </c>
    </row>
    <row r="2" spans="1:17">
      <c r="A2" s="73" t="s">
        <v>152</v>
      </c>
      <c r="B2" s="73" t="s">
        <v>153</v>
      </c>
      <c r="C2" s="73" t="s">
        <v>154</v>
      </c>
      <c r="D2" s="73" t="s">
        <v>155</v>
      </c>
      <c r="E2" s="73" t="s">
        <v>156</v>
      </c>
      <c r="F2" s="73" t="s">
        <v>157</v>
      </c>
      <c r="G2" s="73" t="s">
        <v>158</v>
      </c>
      <c r="H2" s="73" t="s">
        <v>159</v>
      </c>
      <c r="I2" s="73" t="s">
        <v>160</v>
      </c>
      <c r="J2" s="73" t="s">
        <v>161</v>
      </c>
      <c r="K2" s="73" t="s">
        <v>162</v>
      </c>
      <c r="L2" s="73" t="s">
        <v>163</v>
      </c>
      <c r="M2" s="73" t="s">
        <v>164</v>
      </c>
      <c r="N2" s="73" t="s">
        <v>176</v>
      </c>
      <c r="O2" s="73" t="s">
        <v>177</v>
      </c>
      <c r="P2" s="73" t="s">
        <v>178</v>
      </c>
    </row>
    <row r="3" spans="1:17">
      <c r="A3" s="73" t="s">
        <v>165</v>
      </c>
      <c r="B3" s="72">
        <v>7.9699999999999993E-2</v>
      </c>
      <c r="C3" s="72">
        <v>7.7200000000000005E-2</v>
      </c>
      <c r="D3" s="72">
        <v>7.7100000000000002E-2</v>
      </c>
      <c r="E3" s="72">
        <v>9.0999999999999998E-2</v>
      </c>
      <c r="F3" s="72">
        <v>6.6400000000000001E-2</v>
      </c>
      <c r="G3" s="72">
        <v>0.27779999999999999</v>
      </c>
      <c r="H3" s="72">
        <v>0.1026</v>
      </c>
      <c r="I3" s="72">
        <v>8.2699999999999996E-2</v>
      </c>
      <c r="J3" s="72">
        <v>5.57E-2</v>
      </c>
      <c r="K3" s="72">
        <v>5.1799999999999999E-2</v>
      </c>
      <c r="L3" s="72">
        <v>5.8999999999999997E-2</v>
      </c>
      <c r="M3" s="72">
        <v>2.6636000000000002</v>
      </c>
      <c r="N3">
        <f>AVERAGE(M7:M10,K3:L10)</f>
        <v>6.3379999999999992E-2</v>
      </c>
      <c r="O3">
        <f>STDEV(K3:L10,M7:M10)</f>
        <v>2.2205561181119084E-2</v>
      </c>
      <c r="P3">
        <f>N3+2*O3</f>
        <v>0.10779112236223816</v>
      </c>
    </row>
    <row r="4" spans="1:17">
      <c r="A4" s="73" t="s">
        <v>166</v>
      </c>
      <c r="B4" s="72">
        <v>0.13320000000000001</v>
      </c>
      <c r="C4" s="72">
        <v>5.8200000000000002E-2</v>
      </c>
      <c r="D4" s="72">
        <v>5.21E-2</v>
      </c>
      <c r="E4" s="72">
        <v>8.5400000000000004E-2</v>
      </c>
      <c r="F4" s="72">
        <v>0.17660000000000001</v>
      </c>
      <c r="G4" s="72">
        <v>0.16750000000000001</v>
      </c>
      <c r="H4" s="72">
        <v>7.8700000000000006E-2</v>
      </c>
      <c r="I4" s="72">
        <v>9.4E-2</v>
      </c>
      <c r="J4" s="72">
        <v>6.25E-2</v>
      </c>
      <c r="K4" s="72">
        <v>6.3500000000000001E-2</v>
      </c>
      <c r="L4" s="72">
        <v>5.8599999999999999E-2</v>
      </c>
      <c r="M4" s="72">
        <v>2.7059000000000002</v>
      </c>
      <c r="P4" t="s">
        <v>179</v>
      </c>
    </row>
    <row r="5" spans="1:17" ht="16" thickBot="1">
      <c r="A5" s="73" t="s">
        <v>167</v>
      </c>
      <c r="B5" s="72">
        <v>8.9300000000000004E-2</v>
      </c>
      <c r="C5" s="72">
        <v>7.5200000000000003E-2</v>
      </c>
      <c r="D5" s="72">
        <v>6.4299999999999996E-2</v>
      </c>
      <c r="E5" s="72">
        <v>7.6899999999999996E-2</v>
      </c>
      <c r="F5" s="72">
        <v>7.6700000000000004E-2</v>
      </c>
      <c r="G5" s="72">
        <v>5.9400000000000001E-2</v>
      </c>
      <c r="H5" s="72">
        <v>6.6000000000000003E-2</v>
      </c>
      <c r="I5" s="72">
        <v>6.6100000000000006E-2</v>
      </c>
      <c r="J5" s="72">
        <v>6.9000000000000006E-2</v>
      </c>
      <c r="K5" s="72">
        <v>5.8900000000000001E-2</v>
      </c>
      <c r="L5" s="72">
        <v>7.46E-2</v>
      </c>
      <c r="M5" s="72">
        <v>2.3982000000000001</v>
      </c>
      <c r="P5">
        <f>P3*3</f>
        <v>0.32337336708671449</v>
      </c>
    </row>
    <row r="6" spans="1:17" ht="16" thickBot="1">
      <c r="A6" s="73" t="s">
        <v>168</v>
      </c>
      <c r="B6" s="72">
        <v>0.30499999999999999</v>
      </c>
      <c r="C6" s="72">
        <v>6.5500000000000003E-2</v>
      </c>
      <c r="D6" s="72">
        <v>8.1699999999999995E-2</v>
      </c>
      <c r="E6" s="72">
        <v>6.4899999999999999E-2</v>
      </c>
      <c r="F6" s="72">
        <v>7.2400000000000006E-2</v>
      </c>
      <c r="G6" s="72">
        <v>5.4699999999999999E-2</v>
      </c>
      <c r="H6" s="72">
        <v>8.6599999999999996E-2</v>
      </c>
      <c r="I6" s="72">
        <v>7.1199999999999999E-2</v>
      </c>
      <c r="J6" s="72">
        <v>6.6400000000000001E-2</v>
      </c>
      <c r="K6" s="72">
        <v>4.7699999999999999E-2</v>
      </c>
      <c r="L6" s="72">
        <v>6.88E-2</v>
      </c>
      <c r="M6" s="72">
        <v>2.4882</v>
      </c>
      <c r="O6" s="74" t="s">
        <v>180</v>
      </c>
      <c r="P6" s="75">
        <v>0.4</v>
      </c>
    </row>
    <row r="7" spans="1:17">
      <c r="A7" s="73" t="s">
        <v>169</v>
      </c>
      <c r="B7" s="72">
        <v>8.14E-2</v>
      </c>
      <c r="C7" s="72">
        <v>6.6600000000000006E-2</v>
      </c>
      <c r="D7" s="72">
        <v>6.93E-2</v>
      </c>
      <c r="E7" s="72">
        <v>8.6099999999999996E-2</v>
      </c>
      <c r="F7" s="72">
        <v>7.0199999999999999E-2</v>
      </c>
      <c r="G7" s="72">
        <v>0.30830000000000002</v>
      </c>
      <c r="H7" s="72">
        <v>0.10440000000000001</v>
      </c>
      <c r="I7" s="72">
        <v>7.9200000000000007E-2</v>
      </c>
      <c r="J7" s="72">
        <v>5.5E-2</v>
      </c>
      <c r="K7" s="72">
        <v>4.9200000000000001E-2</v>
      </c>
      <c r="L7" s="72">
        <v>4.87E-2</v>
      </c>
      <c r="M7" s="72">
        <v>0.1527</v>
      </c>
    </row>
    <row r="8" spans="1:17">
      <c r="A8" s="73" t="s">
        <v>170</v>
      </c>
      <c r="B8" s="72">
        <v>0.1522</v>
      </c>
      <c r="C8" s="72">
        <v>6.5100000000000005E-2</v>
      </c>
      <c r="D8" s="72">
        <v>5.7099999999999998E-2</v>
      </c>
      <c r="E8" s="72">
        <v>9.9199999999999997E-2</v>
      </c>
      <c r="F8" s="72">
        <v>0.21179999999999999</v>
      </c>
      <c r="G8" s="72">
        <v>0.14580000000000001</v>
      </c>
      <c r="H8" s="72">
        <v>0.1069</v>
      </c>
      <c r="I8" s="72">
        <v>0.1077</v>
      </c>
      <c r="J8" s="72">
        <v>6.7900000000000002E-2</v>
      </c>
      <c r="K8" s="72">
        <v>5.7799999999999997E-2</v>
      </c>
      <c r="L8" s="72">
        <v>4.9799999999999997E-2</v>
      </c>
      <c r="M8" s="72">
        <v>5.8000000000000003E-2</v>
      </c>
    </row>
    <row r="9" spans="1:17">
      <c r="A9" s="73" t="s">
        <v>171</v>
      </c>
      <c r="B9" s="72">
        <v>0.1338</v>
      </c>
      <c r="C9" s="72">
        <v>6.8599999999999994E-2</v>
      </c>
      <c r="D9" s="72">
        <v>7.7899999999999997E-2</v>
      </c>
      <c r="E9" s="72">
        <v>8.1000000000000003E-2</v>
      </c>
      <c r="F9" s="72">
        <v>7.7200000000000005E-2</v>
      </c>
      <c r="G9" s="72">
        <v>7.5300000000000006E-2</v>
      </c>
      <c r="H9" s="72">
        <v>6.9099999999999995E-2</v>
      </c>
      <c r="I9" s="72">
        <v>7.4099999999999999E-2</v>
      </c>
      <c r="J9" s="72">
        <v>6.6799999999999998E-2</v>
      </c>
      <c r="K9" s="72">
        <v>5.8099999999999999E-2</v>
      </c>
      <c r="L9" s="72">
        <v>6.6900000000000001E-2</v>
      </c>
      <c r="M9" s="72">
        <v>5.8900000000000001E-2</v>
      </c>
    </row>
    <row r="10" spans="1:17">
      <c r="A10" s="73" t="s">
        <v>172</v>
      </c>
      <c r="B10" s="72">
        <v>0.4088</v>
      </c>
      <c r="C10" s="72">
        <v>0.1134</v>
      </c>
      <c r="D10" s="72">
        <v>0.1249</v>
      </c>
      <c r="E10" s="72">
        <v>9.1999999999999998E-2</v>
      </c>
      <c r="F10" s="72">
        <v>0.1196</v>
      </c>
      <c r="G10" s="72">
        <v>8.6699999999999999E-2</v>
      </c>
      <c r="H10" s="72">
        <v>9.2600000000000002E-2</v>
      </c>
      <c r="I10" s="72">
        <v>9.0700000000000003E-2</v>
      </c>
      <c r="J10" s="72">
        <v>9.0999999999999998E-2</v>
      </c>
      <c r="K10" s="72">
        <v>5.6000000000000001E-2</v>
      </c>
      <c r="L10" s="72">
        <v>6.7100000000000007E-2</v>
      </c>
      <c r="M10" s="72">
        <v>6.1499999999999999E-2</v>
      </c>
    </row>
    <row r="12" spans="1:17">
      <c r="A12" s="70"/>
      <c r="B12" s="70" t="s">
        <v>150</v>
      </c>
      <c r="C12" s="70"/>
      <c r="D12" s="70"/>
      <c r="E12" s="70"/>
      <c r="F12" s="70"/>
      <c r="G12" s="70" t="s">
        <v>173</v>
      </c>
      <c r="H12" s="70"/>
      <c r="I12" s="70"/>
      <c r="J12" s="70"/>
      <c r="K12" s="70"/>
      <c r="L12" s="71"/>
      <c r="M12" s="71"/>
    </row>
    <row r="13" spans="1:17">
      <c r="A13" s="73" t="s">
        <v>152</v>
      </c>
      <c r="B13" s="73" t="s">
        <v>153</v>
      </c>
      <c r="C13" s="73" t="s">
        <v>154</v>
      </c>
      <c r="D13" s="73" t="s">
        <v>155</v>
      </c>
      <c r="E13" s="73" t="s">
        <v>156</v>
      </c>
      <c r="F13" s="73" t="s">
        <v>157</v>
      </c>
      <c r="G13" s="73" t="s">
        <v>158</v>
      </c>
      <c r="H13" s="73" t="s">
        <v>159</v>
      </c>
      <c r="I13" s="73" t="s">
        <v>160</v>
      </c>
      <c r="J13" s="73" t="s">
        <v>161</v>
      </c>
      <c r="K13" s="73" t="s">
        <v>162</v>
      </c>
      <c r="L13" s="73" t="s">
        <v>163</v>
      </c>
      <c r="M13" s="73" t="s">
        <v>164</v>
      </c>
      <c r="N13" s="73" t="s">
        <v>176</v>
      </c>
      <c r="O13" s="73" t="s">
        <v>177</v>
      </c>
      <c r="P13" s="73" t="s">
        <v>178</v>
      </c>
    </row>
    <row r="14" spans="1:17">
      <c r="A14" s="73" t="s">
        <v>165</v>
      </c>
      <c r="B14" s="72">
        <v>0.10349999999999999</v>
      </c>
      <c r="C14" s="72">
        <v>6.7400000000000002E-2</v>
      </c>
      <c r="D14" s="72">
        <v>6.8199999999999997E-2</v>
      </c>
      <c r="E14" s="72">
        <v>7.3999999999999996E-2</v>
      </c>
      <c r="F14" s="72">
        <v>5.79E-2</v>
      </c>
      <c r="G14" s="72">
        <v>5.91E-2</v>
      </c>
      <c r="H14" s="72">
        <v>7.1199999999999999E-2</v>
      </c>
      <c r="I14" s="72">
        <v>8.8900000000000007E-2</v>
      </c>
      <c r="J14" s="72">
        <v>5.9200000000000003E-2</v>
      </c>
      <c r="K14" s="72">
        <v>4.7800000000000002E-2</v>
      </c>
      <c r="L14" s="72">
        <v>5.5199999999999999E-2</v>
      </c>
      <c r="M14" s="72">
        <v>2.2315</v>
      </c>
      <c r="N14">
        <f>AVERAGE(K14:L21)</f>
        <v>5.3831249999999997E-2</v>
      </c>
      <c r="O14">
        <f>STDEV(K14:L21)</f>
        <v>4.794402117748015E-3</v>
      </c>
      <c r="P14">
        <f>N14+2*O14</f>
        <v>6.3420054235496029E-2</v>
      </c>
    </row>
    <row r="15" spans="1:17">
      <c r="A15" s="73" t="s">
        <v>166</v>
      </c>
      <c r="B15" s="72">
        <v>9.0899999999999995E-2</v>
      </c>
      <c r="C15" s="72">
        <v>7.3400000000000007E-2</v>
      </c>
      <c r="D15" s="72">
        <v>0.1108</v>
      </c>
      <c r="E15" s="72">
        <v>5.1999999999999998E-2</v>
      </c>
      <c r="F15" s="72">
        <v>8.6499999999999994E-2</v>
      </c>
      <c r="G15" s="72">
        <v>6.7900000000000002E-2</v>
      </c>
      <c r="H15" s="72">
        <v>6.4500000000000002E-2</v>
      </c>
      <c r="I15" s="72">
        <v>6.2199999999999998E-2</v>
      </c>
      <c r="J15" s="72">
        <v>0.2041</v>
      </c>
      <c r="K15" s="72">
        <v>5.5800000000000002E-2</v>
      </c>
      <c r="L15" s="72">
        <v>5.3100000000000001E-2</v>
      </c>
      <c r="M15" s="72">
        <v>2.4906000000000001</v>
      </c>
      <c r="P15" t="s">
        <v>179</v>
      </c>
    </row>
    <row r="16" spans="1:17" ht="16" thickBot="1">
      <c r="A16" s="73" t="s">
        <v>167</v>
      </c>
      <c r="B16" s="72">
        <v>8.1500000000000003E-2</v>
      </c>
      <c r="C16" s="72">
        <v>0.13550000000000001</v>
      </c>
      <c r="D16" s="72">
        <v>8.09E-2</v>
      </c>
      <c r="E16" s="72">
        <v>0.1047</v>
      </c>
      <c r="F16" s="72">
        <v>7.0499999999999993E-2</v>
      </c>
      <c r="G16" s="72">
        <v>5.3900000000000003E-2</v>
      </c>
      <c r="H16" s="72">
        <v>6.3500000000000001E-2</v>
      </c>
      <c r="I16" s="72">
        <v>6.0199999999999997E-2</v>
      </c>
      <c r="J16" s="72">
        <v>5.74E-2</v>
      </c>
      <c r="K16" s="72">
        <v>5.0099999999999999E-2</v>
      </c>
      <c r="L16" s="72">
        <v>5.21E-2</v>
      </c>
      <c r="M16" s="72">
        <v>2.2010000000000001</v>
      </c>
      <c r="P16">
        <f>P14*3</f>
        <v>0.1902601627064881</v>
      </c>
    </row>
    <row r="17" spans="1:16" ht="16" thickBot="1">
      <c r="A17" s="73" t="s">
        <v>168</v>
      </c>
      <c r="B17" s="72">
        <v>0.08</v>
      </c>
      <c r="C17" s="72">
        <v>0.1094</v>
      </c>
      <c r="D17" s="72">
        <v>0.15129999999999999</v>
      </c>
      <c r="E17" s="72">
        <v>7.6999999999999999E-2</v>
      </c>
      <c r="F17" s="72">
        <v>7.0699999999999999E-2</v>
      </c>
      <c r="G17" s="72">
        <v>9.2299999999999993E-2</v>
      </c>
      <c r="H17" s="72">
        <v>0.1071</v>
      </c>
      <c r="I17" s="72">
        <v>5.3400000000000003E-2</v>
      </c>
      <c r="J17" s="72">
        <v>5.1799999999999999E-2</v>
      </c>
      <c r="K17" s="72">
        <v>4.7300000000000002E-2</v>
      </c>
      <c r="L17" s="72">
        <v>5.21E-2</v>
      </c>
      <c r="M17" s="72">
        <v>2.2936000000000001</v>
      </c>
      <c r="O17" s="74" t="s">
        <v>180</v>
      </c>
      <c r="P17" s="75">
        <v>0.4</v>
      </c>
    </row>
    <row r="18" spans="1:16">
      <c r="A18" s="73" t="s">
        <v>169</v>
      </c>
      <c r="B18" s="72">
        <v>0.1305</v>
      </c>
      <c r="C18" s="72">
        <v>9.9299999999999999E-2</v>
      </c>
      <c r="D18" s="72">
        <v>9.1800000000000007E-2</v>
      </c>
      <c r="E18" s="72">
        <v>5.96E-2</v>
      </c>
      <c r="F18" s="72">
        <v>6.9800000000000001E-2</v>
      </c>
      <c r="G18" s="72">
        <v>7.0800000000000002E-2</v>
      </c>
      <c r="H18" s="72">
        <v>6.2899999999999998E-2</v>
      </c>
      <c r="I18" s="72">
        <v>9.2499999999999999E-2</v>
      </c>
      <c r="J18" s="72">
        <v>8.3099999999999993E-2</v>
      </c>
      <c r="K18" s="72">
        <v>4.9000000000000002E-2</v>
      </c>
      <c r="L18" s="72">
        <v>5.7200000000000001E-2</v>
      </c>
      <c r="M18" s="72">
        <v>2.7118000000000002</v>
      </c>
    </row>
    <row r="19" spans="1:16">
      <c r="A19" s="73" t="s">
        <v>170</v>
      </c>
      <c r="B19" s="72">
        <v>0.13589999999999999</v>
      </c>
      <c r="C19" s="72">
        <v>0.1333</v>
      </c>
      <c r="D19" s="72">
        <v>0.1321</v>
      </c>
      <c r="E19" s="72">
        <v>6.4100000000000004E-2</v>
      </c>
      <c r="F19" s="72">
        <v>9.9299999999999999E-2</v>
      </c>
      <c r="G19" s="72">
        <v>8.3400000000000002E-2</v>
      </c>
      <c r="H19" s="72">
        <v>6.9800000000000001E-2</v>
      </c>
      <c r="I19" s="72">
        <v>5.7700000000000001E-2</v>
      </c>
      <c r="J19" s="72">
        <v>0.19059999999999999</v>
      </c>
      <c r="K19" s="72">
        <v>5.6099999999999997E-2</v>
      </c>
      <c r="L19" s="72">
        <v>5.9299999999999999E-2</v>
      </c>
      <c r="M19" s="72">
        <v>2.8281999999999998</v>
      </c>
    </row>
    <row r="20" spans="1:16">
      <c r="A20" s="73" t="s">
        <v>171</v>
      </c>
      <c r="B20" s="72">
        <v>8.0100000000000005E-2</v>
      </c>
      <c r="C20" s="72">
        <v>0.15310000000000001</v>
      </c>
      <c r="D20" s="72">
        <v>9.9000000000000005E-2</v>
      </c>
      <c r="E20" s="72">
        <v>0.124</v>
      </c>
      <c r="F20" s="72">
        <v>6.25E-2</v>
      </c>
      <c r="G20" s="72">
        <v>5.7700000000000001E-2</v>
      </c>
      <c r="H20" s="72">
        <v>7.0300000000000001E-2</v>
      </c>
      <c r="I20" s="72">
        <v>5.2699999999999997E-2</v>
      </c>
      <c r="J20" s="72">
        <v>5.8299999999999998E-2</v>
      </c>
      <c r="K20" s="72">
        <v>5.8599999999999999E-2</v>
      </c>
      <c r="L20" s="72">
        <v>6.3899999999999998E-2</v>
      </c>
      <c r="M20" s="72">
        <v>2.3159000000000001</v>
      </c>
    </row>
    <row r="21" spans="1:16">
      <c r="A21" s="73" t="s">
        <v>172</v>
      </c>
      <c r="B21" s="72">
        <v>8.1500000000000003E-2</v>
      </c>
      <c r="C21" s="72">
        <v>0.1152</v>
      </c>
      <c r="D21" s="72">
        <v>7.7299999999999994E-2</v>
      </c>
      <c r="E21" s="72">
        <v>8.8900000000000007E-2</v>
      </c>
      <c r="F21" s="72">
        <v>8.1799999999999998E-2</v>
      </c>
      <c r="G21" s="72">
        <v>9.1700000000000004E-2</v>
      </c>
      <c r="H21" s="72">
        <v>9.8900000000000002E-2</v>
      </c>
      <c r="I21" s="72">
        <v>4.5400000000000003E-2</v>
      </c>
      <c r="J21" s="72">
        <v>5.67E-2</v>
      </c>
      <c r="K21" s="72">
        <v>4.7500000000000001E-2</v>
      </c>
      <c r="L21" s="72">
        <v>5.62E-2</v>
      </c>
      <c r="M21" s="72">
        <v>2.7456</v>
      </c>
    </row>
    <row r="24" spans="1:16" s="71" customFormat="1">
      <c r="A24" s="70"/>
      <c r="B24" s="70" t="s">
        <v>150</v>
      </c>
      <c r="C24" s="70"/>
      <c r="D24" s="70"/>
      <c r="E24" s="70"/>
      <c r="F24" s="70"/>
      <c r="G24" s="70" t="s">
        <v>174</v>
      </c>
      <c r="H24" s="70"/>
      <c r="I24" s="70"/>
      <c r="J24" s="70"/>
      <c r="K24" s="70"/>
    </row>
    <row r="25" spans="1:16" s="71" customFormat="1">
      <c r="A25" s="73" t="s">
        <v>152</v>
      </c>
      <c r="B25" s="73" t="s">
        <v>153</v>
      </c>
      <c r="C25" s="73" t="s">
        <v>154</v>
      </c>
      <c r="D25" s="73" t="s">
        <v>155</v>
      </c>
      <c r="E25" s="73" t="s">
        <v>156</v>
      </c>
      <c r="F25" s="73" t="s">
        <v>157</v>
      </c>
      <c r="G25" s="73" t="s">
        <v>158</v>
      </c>
      <c r="H25" s="73" t="s">
        <v>159</v>
      </c>
      <c r="I25" s="73" t="s">
        <v>160</v>
      </c>
      <c r="J25" s="73" t="s">
        <v>161</v>
      </c>
      <c r="K25" s="73" t="s">
        <v>162</v>
      </c>
      <c r="L25" s="73" t="s">
        <v>163</v>
      </c>
      <c r="M25" s="73" t="s">
        <v>164</v>
      </c>
      <c r="N25" s="73" t="s">
        <v>176</v>
      </c>
      <c r="O25" s="73" t="s">
        <v>177</v>
      </c>
      <c r="P25" s="73" t="s">
        <v>178</v>
      </c>
    </row>
    <row r="26" spans="1:16" s="71" customFormat="1">
      <c r="A26" s="73" t="s">
        <v>165</v>
      </c>
      <c r="B26" s="72">
        <v>8.7800000000000003E-2</v>
      </c>
      <c r="C26" s="72">
        <v>7.9299999999999995E-2</v>
      </c>
      <c r="D26" s="72">
        <v>7.2900000000000006E-2</v>
      </c>
      <c r="E26" s="72">
        <v>7.0699999999999999E-2</v>
      </c>
      <c r="F26" s="72">
        <v>8.5699999999999998E-2</v>
      </c>
      <c r="G26" s="72">
        <v>7.3099999999999998E-2</v>
      </c>
      <c r="H26" s="72">
        <v>8.3199999999999996E-2</v>
      </c>
      <c r="I26" s="72">
        <v>5.91E-2</v>
      </c>
      <c r="J26" s="72">
        <v>6.4299999999999996E-2</v>
      </c>
      <c r="K26" s="72">
        <v>4.7300000000000002E-2</v>
      </c>
      <c r="L26" s="72">
        <v>5.8099999999999999E-2</v>
      </c>
      <c r="M26" s="72">
        <v>2.91</v>
      </c>
      <c r="N26">
        <f>AVERAGE(K26:L33)</f>
        <v>5.3162500000000001E-2</v>
      </c>
      <c r="O26">
        <f>STDEV(K26:L33)</f>
        <v>4.8765937565750407E-3</v>
      </c>
      <c r="P26">
        <f>N26+2*O26</f>
        <v>6.2915687513150076E-2</v>
      </c>
    </row>
    <row r="27" spans="1:16" s="71" customFormat="1">
      <c r="A27" s="73" t="s">
        <v>166</v>
      </c>
      <c r="B27" s="72">
        <v>0.12280000000000001</v>
      </c>
      <c r="C27" s="72">
        <v>6.6400000000000001E-2</v>
      </c>
      <c r="D27" s="72">
        <v>8.6199999999999999E-2</v>
      </c>
      <c r="E27" s="72">
        <v>9.6600000000000005E-2</v>
      </c>
      <c r="F27" s="72">
        <v>6.2399999999999997E-2</v>
      </c>
      <c r="G27" s="72">
        <v>9.1600000000000001E-2</v>
      </c>
      <c r="H27" s="72">
        <v>7.0800000000000002E-2</v>
      </c>
      <c r="I27" s="72">
        <v>6.0600000000000001E-2</v>
      </c>
      <c r="J27" s="72">
        <v>0.1535</v>
      </c>
      <c r="K27" s="72">
        <v>5.0099999999999999E-2</v>
      </c>
      <c r="L27" s="72">
        <v>5.11E-2</v>
      </c>
      <c r="M27" s="72">
        <v>2.79</v>
      </c>
      <c r="N27"/>
      <c r="O27"/>
      <c r="P27" t="s">
        <v>179</v>
      </c>
    </row>
    <row r="28" spans="1:16" s="71" customFormat="1" ht="16" thickBot="1">
      <c r="A28" s="73" t="s">
        <v>167</v>
      </c>
      <c r="B28" s="72">
        <v>0.1799</v>
      </c>
      <c r="C28" s="72">
        <v>0.1051</v>
      </c>
      <c r="D28" s="72">
        <v>6.4399999999999999E-2</v>
      </c>
      <c r="E28" s="72">
        <v>9.5399999999999999E-2</v>
      </c>
      <c r="F28" s="72">
        <v>6.9000000000000006E-2</v>
      </c>
      <c r="G28" s="72">
        <v>9.0899999999999995E-2</v>
      </c>
      <c r="H28" s="72">
        <v>6.4899999999999999E-2</v>
      </c>
      <c r="I28" s="72">
        <v>8.5800000000000001E-2</v>
      </c>
      <c r="J28" s="72">
        <v>6.3200000000000006E-2</v>
      </c>
      <c r="K28" s="72">
        <v>5.9299999999999999E-2</v>
      </c>
      <c r="L28" s="72">
        <v>5.0900000000000001E-2</v>
      </c>
      <c r="M28" s="72">
        <v>2.4220999999999999</v>
      </c>
      <c r="N28"/>
      <c r="O28"/>
      <c r="P28">
        <f>P26*3</f>
        <v>0.18874706253945023</v>
      </c>
    </row>
    <row r="29" spans="1:16" s="71" customFormat="1" ht="16" thickBot="1">
      <c r="A29" s="73" t="s">
        <v>168</v>
      </c>
      <c r="B29" s="72">
        <v>6.6100000000000006E-2</v>
      </c>
      <c r="C29" s="72">
        <v>6.4899999999999999E-2</v>
      </c>
      <c r="D29" s="72">
        <v>0.1595</v>
      </c>
      <c r="E29" s="72">
        <v>6.4500000000000002E-2</v>
      </c>
      <c r="F29" s="72">
        <v>4.7E-2</v>
      </c>
      <c r="G29" s="72">
        <v>4.6100000000000002E-2</v>
      </c>
      <c r="H29" s="72">
        <v>4.6300000000000001E-2</v>
      </c>
      <c r="I29" s="72">
        <v>5.2699999999999997E-2</v>
      </c>
      <c r="J29" s="72">
        <v>5.8299999999999998E-2</v>
      </c>
      <c r="K29" s="72">
        <v>4.8300000000000003E-2</v>
      </c>
      <c r="L29" s="72">
        <v>5.16E-2</v>
      </c>
      <c r="M29" s="72">
        <v>2.2633000000000001</v>
      </c>
      <c r="N29"/>
      <c r="O29" s="74" t="s">
        <v>180</v>
      </c>
      <c r="P29" s="75">
        <v>0.4</v>
      </c>
    </row>
    <row r="30" spans="1:16" s="71" customFormat="1">
      <c r="A30" s="73" t="s">
        <v>169</v>
      </c>
      <c r="B30" s="72">
        <v>6.9199999999999998E-2</v>
      </c>
      <c r="C30" s="72">
        <v>6.7000000000000004E-2</v>
      </c>
      <c r="D30" s="72">
        <v>5.2999999999999999E-2</v>
      </c>
      <c r="E30" s="72">
        <v>6.6400000000000001E-2</v>
      </c>
      <c r="F30" s="72">
        <v>9.4799999999999995E-2</v>
      </c>
      <c r="G30" s="72">
        <v>0.1426</v>
      </c>
      <c r="H30" s="72">
        <v>8.5300000000000001E-2</v>
      </c>
      <c r="I30" s="72">
        <v>5.8999999999999997E-2</v>
      </c>
      <c r="J30" s="72">
        <v>8.2500000000000004E-2</v>
      </c>
      <c r="K30" s="72">
        <v>5.0999999999999997E-2</v>
      </c>
      <c r="L30" s="72">
        <v>5.1499999999999997E-2</v>
      </c>
      <c r="M30" s="72">
        <v>2.2018</v>
      </c>
    </row>
    <row r="31" spans="1:16" s="71" customFormat="1">
      <c r="A31" s="73" t="s">
        <v>170</v>
      </c>
      <c r="B31" s="72">
        <v>0.12670000000000001</v>
      </c>
      <c r="C31" s="72">
        <v>5.7500000000000002E-2</v>
      </c>
      <c r="D31" s="72">
        <v>9.0499999999999997E-2</v>
      </c>
      <c r="E31" s="72">
        <v>8.9099999999999999E-2</v>
      </c>
      <c r="F31" s="72">
        <v>6.7900000000000002E-2</v>
      </c>
      <c r="G31" s="72">
        <v>7.8200000000000006E-2</v>
      </c>
      <c r="H31" s="72">
        <v>5.62E-2</v>
      </c>
      <c r="I31" s="72">
        <v>7.7100000000000002E-2</v>
      </c>
      <c r="J31" s="72">
        <v>0.156</v>
      </c>
      <c r="K31" s="72">
        <v>5.28E-2</v>
      </c>
      <c r="L31" s="72">
        <v>5.8299999999999998E-2</v>
      </c>
      <c r="M31" s="72">
        <v>2.4559000000000002</v>
      </c>
    </row>
    <row r="32" spans="1:16" s="71" customFormat="1">
      <c r="A32" s="73" t="s">
        <v>171</v>
      </c>
      <c r="B32" s="72">
        <v>0.17730000000000001</v>
      </c>
      <c r="C32" s="72">
        <v>9.1800000000000007E-2</v>
      </c>
      <c r="D32" s="72">
        <v>6.4199999999999993E-2</v>
      </c>
      <c r="E32" s="72">
        <v>9.2999999999999999E-2</v>
      </c>
      <c r="F32" s="72">
        <v>5.9900000000000002E-2</v>
      </c>
      <c r="G32" s="72">
        <v>7.7899999999999997E-2</v>
      </c>
      <c r="H32" s="72">
        <v>6.3299999999999995E-2</v>
      </c>
      <c r="I32" s="72">
        <v>9.1300000000000006E-2</v>
      </c>
      <c r="J32" s="72">
        <v>6.4199999999999993E-2</v>
      </c>
      <c r="K32" s="72">
        <v>5.5800000000000002E-2</v>
      </c>
      <c r="L32" s="72">
        <v>5.6500000000000002E-2</v>
      </c>
      <c r="M32" s="72">
        <v>2.2021999999999999</v>
      </c>
    </row>
    <row r="33" spans="1:16" s="71" customFormat="1">
      <c r="A33" s="73" t="s">
        <v>172</v>
      </c>
      <c r="B33" s="72">
        <v>9.4899999999999998E-2</v>
      </c>
      <c r="C33" s="72">
        <v>7.46E-2</v>
      </c>
      <c r="D33" s="72">
        <v>0.2084</v>
      </c>
      <c r="E33" s="72">
        <v>6.7799999999999999E-2</v>
      </c>
      <c r="F33" s="72">
        <v>5.8099999999999999E-2</v>
      </c>
      <c r="G33" s="72">
        <v>7.5999999999999998E-2</v>
      </c>
      <c r="H33" s="72">
        <v>4.8300000000000003E-2</v>
      </c>
      <c r="I33" s="72">
        <v>4.7100000000000003E-2</v>
      </c>
      <c r="J33" s="72">
        <v>5.8200000000000002E-2</v>
      </c>
      <c r="K33" s="72">
        <v>4.4999999999999998E-2</v>
      </c>
      <c r="L33" s="72">
        <v>6.3E-2</v>
      </c>
      <c r="M33" s="72">
        <v>2.4169999999999998</v>
      </c>
    </row>
    <row r="34" spans="1:16" s="71" customForma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</row>
    <row r="36" spans="1:16">
      <c r="A36" s="70"/>
      <c r="B36" s="70" t="s">
        <v>150</v>
      </c>
      <c r="C36" s="70"/>
      <c r="D36" s="70"/>
      <c r="E36" s="70"/>
      <c r="F36" s="70"/>
      <c r="G36" s="70" t="s">
        <v>175</v>
      </c>
      <c r="H36" s="70"/>
      <c r="I36" s="70"/>
      <c r="J36" s="70"/>
      <c r="K36" s="70"/>
      <c r="L36" s="71"/>
      <c r="M36" s="71"/>
    </row>
    <row r="37" spans="1:16">
      <c r="A37" s="73" t="s">
        <v>152</v>
      </c>
      <c r="B37" s="73" t="s">
        <v>153</v>
      </c>
      <c r="C37" s="73" t="s">
        <v>154</v>
      </c>
      <c r="D37" s="73" t="s">
        <v>155</v>
      </c>
      <c r="E37" s="73" t="s">
        <v>156</v>
      </c>
      <c r="F37" s="73" t="s">
        <v>157</v>
      </c>
      <c r="G37" s="73" t="s">
        <v>158</v>
      </c>
      <c r="H37" s="73" t="s">
        <v>159</v>
      </c>
      <c r="I37" s="73" t="s">
        <v>160</v>
      </c>
      <c r="J37" s="73" t="s">
        <v>161</v>
      </c>
      <c r="K37" s="73" t="s">
        <v>162</v>
      </c>
      <c r="L37" s="73" t="s">
        <v>163</v>
      </c>
      <c r="M37" s="73" t="s">
        <v>164</v>
      </c>
      <c r="N37" s="73" t="s">
        <v>176</v>
      </c>
      <c r="O37" s="73" t="s">
        <v>177</v>
      </c>
      <c r="P37" s="73" t="s">
        <v>178</v>
      </c>
    </row>
    <row r="38" spans="1:16">
      <c r="A38" s="73" t="s">
        <v>165</v>
      </c>
      <c r="B38" s="72">
        <v>0.77690000000000003</v>
      </c>
      <c r="C38" s="72">
        <v>2.2410999999999999</v>
      </c>
      <c r="D38" s="72">
        <v>2.7382</v>
      </c>
      <c r="E38" s="72">
        <v>1.83</v>
      </c>
      <c r="F38" s="72">
        <v>1.7221</v>
      </c>
      <c r="G38" s="72">
        <v>1.8677999999999999</v>
      </c>
      <c r="H38" s="72">
        <v>6.3899999999999998E-2</v>
      </c>
      <c r="I38" s="72">
        <v>6.7900000000000002E-2</v>
      </c>
      <c r="J38" s="72">
        <v>8.9300000000000004E-2</v>
      </c>
      <c r="K38" s="72">
        <v>8.3000000000000004E-2</v>
      </c>
      <c r="L38" s="72">
        <v>7.46E-2</v>
      </c>
      <c r="M38" s="72">
        <v>2.9523000000000001</v>
      </c>
      <c r="N38">
        <f>AVERAGE(K38:L45)</f>
        <v>8.7512500000000007E-2</v>
      </c>
      <c r="O38">
        <f>STDEV(K38:L45)</f>
        <v>2.8978333860547094E-2</v>
      </c>
      <c r="P38">
        <f>N38+2*O38</f>
        <v>0.14546916772109419</v>
      </c>
    </row>
    <row r="39" spans="1:16">
      <c r="A39" s="73" t="s">
        <v>166</v>
      </c>
      <c r="B39" s="72">
        <v>8.1900000000000001E-2</v>
      </c>
      <c r="C39" s="72">
        <v>6.2799999999999995E-2</v>
      </c>
      <c r="D39" s="72">
        <v>6.5000000000000002E-2</v>
      </c>
      <c r="E39" s="72">
        <v>6.3600000000000004E-2</v>
      </c>
      <c r="F39" s="72">
        <v>8.6499999999999994E-2</v>
      </c>
      <c r="G39" s="72">
        <v>8.3900000000000002E-2</v>
      </c>
      <c r="H39" s="72">
        <v>7.1900000000000006E-2</v>
      </c>
      <c r="I39" s="72">
        <v>8.4099999999999994E-2</v>
      </c>
      <c r="J39" s="72">
        <v>0.11260000000000001</v>
      </c>
      <c r="K39" s="72">
        <v>7.2599999999999998E-2</v>
      </c>
      <c r="L39" s="72">
        <v>7.0300000000000001E-2</v>
      </c>
      <c r="M39" s="72">
        <v>2.9013</v>
      </c>
      <c r="P39" t="s">
        <v>179</v>
      </c>
    </row>
    <row r="40" spans="1:16" ht="16" thickBot="1">
      <c r="A40" s="73" t="s">
        <v>167</v>
      </c>
      <c r="B40" s="72">
        <v>0.1517</v>
      </c>
      <c r="C40" s="72">
        <v>0.1168</v>
      </c>
      <c r="D40" s="72">
        <v>8.0799999999999997E-2</v>
      </c>
      <c r="E40" s="72">
        <v>0.1103</v>
      </c>
      <c r="F40" s="72">
        <v>0.1704</v>
      </c>
      <c r="G40" s="72">
        <v>0.1115</v>
      </c>
      <c r="H40" s="72">
        <v>0.09</v>
      </c>
      <c r="I40" s="72">
        <v>9.06E-2</v>
      </c>
      <c r="J40" s="72">
        <v>7.0400000000000004E-2</v>
      </c>
      <c r="K40" s="72">
        <v>7.1999999999999995E-2</v>
      </c>
      <c r="L40" s="72">
        <v>0.17130000000000001</v>
      </c>
      <c r="M40" s="72">
        <v>2.7265000000000001</v>
      </c>
      <c r="P40">
        <f>P38*3</f>
        <v>0.43640750316328258</v>
      </c>
    </row>
    <row r="41" spans="1:16" ht="16" thickBot="1">
      <c r="A41" s="73" t="s">
        <v>168</v>
      </c>
      <c r="B41" s="72">
        <v>2.8454999999999999</v>
      </c>
      <c r="C41" s="72">
        <v>2.7494999999999998</v>
      </c>
      <c r="D41" s="72">
        <v>2.7498</v>
      </c>
      <c r="E41" s="72">
        <v>2.6943000000000001</v>
      </c>
      <c r="F41" s="72">
        <v>0.1721</v>
      </c>
      <c r="G41" s="72">
        <v>0.30549999999999999</v>
      </c>
      <c r="H41" s="72">
        <v>7.1400000000000005E-2</v>
      </c>
      <c r="I41" s="72">
        <v>0.1103</v>
      </c>
      <c r="J41" s="72">
        <v>0.1057</v>
      </c>
      <c r="K41" s="72">
        <v>8.9700000000000002E-2</v>
      </c>
      <c r="L41" s="72">
        <v>9.7100000000000006E-2</v>
      </c>
      <c r="M41" s="72">
        <v>2.7012999999999998</v>
      </c>
      <c r="O41" s="74" t="s">
        <v>180</v>
      </c>
      <c r="P41" s="75">
        <v>0.436</v>
      </c>
    </row>
    <row r="42" spans="1:16">
      <c r="A42" s="73" t="s">
        <v>169</v>
      </c>
      <c r="B42" s="72">
        <v>0.56510000000000005</v>
      </c>
      <c r="C42" s="72">
        <v>1.7864</v>
      </c>
      <c r="D42" s="72">
        <v>2.5398999999999998</v>
      </c>
      <c r="E42" s="72">
        <v>1.5935999999999999</v>
      </c>
      <c r="F42" s="72">
        <v>1.7011000000000001</v>
      </c>
      <c r="G42" s="72">
        <v>1.8852</v>
      </c>
      <c r="H42" s="72">
        <v>0.13919999999999999</v>
      </c>
      <c r="I42" s="72">
        <v>9.7100000000000006E-2</v>
      </c>
      <c r="J42" s="72">
        <v>7.17E-2</v>
      </c>
      <c r="K42" s="72">
        <v>9.6699999999999994E-2</v>
      </c>
      <c r="L42" s="72">
        <v>7.4099999999999999E-2</v>
      </c>
      <c r="M42" s="72">
        <v>2.9702999999999999</v>
      </c>
    </row>
    <row r="43" spans="1:16">
      <c r="A43" s="73" t="s">
        <v>170</v>
      </c>
      <c r="B43" s="72">
        <v>0.1143</v>
      </c>
      <c r="C43" s="72">
        <v>8.7800000000000003E-2</v>
      </c>
      <c r="D43" s="72">
        <v>8.9899999999999994E-2</v>
      </c>
      <c r="E43" s="72">
        <v>7.9500000000000001E-2</v>
      </c>
      <c r="F43" s="72">
        <v>0.1598</v>
      </c>
      <c r="G43" s="72">
        <v>0.13469999999999999</v>
      </c>
      <c r="H43" s="72">
        <v>0.1512</v>
      </c>
      <c r="I43" s="72">
        <v>0.16500000000000001</v>
      </c>
      <c r="J43" s="72">
        <v>0.13769999999999999</v>
      </c>
      <c r="K43" s="72">
        <v>6.7199999999999996E-2</v>
      </c>
      <c r="L43" s="72">
        <v>0.1384</v>
      </c>
      <c r="M43" s="72">
        <v>2.9396</v>
      </c>
    </row>
    <row r="44" spans="1:16">
      <c r="A44" s="73" t="s">
        <v>171</v>
      </c>
      <c r="B44" s="72">
        <v>0.1071</v>
      </c>
      <c r="C44" s="72">
        <v>0.1915</v>
      </c>
      <c r="D44" s="72">
        <v>0.1002</v>
      </c>
      <c r="E44" s="72">
        <v>0.1109</v>
      </c>
      <c r="F44" s="72">
        <v>0.1225</v>
      </c>
      <c r="G44" s="72">
        <v>0.15379999999999999</v>
      </c>
      <c r="H44" s="72">
        <v>8.6199999999999999E-2</v>
      </c>
      <c r="I44" s="72">
        <v>7.2499999999999995E-2</v>
      </c>
      <c r="J44" s="72">
        <v>6.5299999999999997E-2</v>
      </c>
      <c r="K44" s="72">
        <v>6.3700000000000007E-2</v>
      </c>
      <c r="L44" s="72">
        <v>9.11E-2</v>
      </c>
      <c r="M44" s="72">
        <v>2.3727999999999998</v>
      </c>
    </row>
    <row r="45" spans="1:16">
      <c r="A45" s="73" t="s">
        <v>172</v>
      </c>
      <c r="B45" s="72">
        <v>2.5363000000000002</v>
      </c>
      <c r="C45" s="72">
        <v>2.4962</v>
      </c>
      <c r="D45" s="72">
        <v>2.5406</v>
      </c>
      <c r="E45" s="72">
        <v>2.4925999999999999</v>
      </c>
      <c r="F45" s="72">
        <v>0.13969999999999999</v>
      </c>
      <c r="G45" s="72">
        <v>0.13109999999999999</v>
      </c>
      <c r="H45" s="72">
        <v>5.8500000000000003E-2</v>
      </c>
      <c r="I45" s="72">
        <v>9.64E-2</v>
      </c>
      <c r="J45" s="72">
        <v>6.8599999999999994E-2</v>
      </c>
      <c r="K45" s="72">
        <v>6.6400000000000001E-2</v>
      </c>
      <c r="L45" s="72">
        <v>7.1999999999999995E-2</v>
      </c>
      <c r="M45" s="72">
        <v>2.0960999999999999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3"/>
  <sheetViews>
    <sheetView tabSelected="1" topLeftCell="E2" workbookViewId="0">
      <selection activeCell="Q2" sqref="Q2:R17"/>
    </sheetView>
  </sheetViews>
  <sheetFormatPr baseColWidth="10" defaultRowHeight="15" x14ac:dyDescent="0"/>
  <cols>
    <col min="2" max="2" width="10.83203125" style="87"/>
    <col min="12" max="12" width="10.83203125" style="87"/>
    <col min="16" max="16" width="15.6640625" customWidth="1"/>
    <col min="17" max="18" width="10.83203125" style="90"/>
  </cols>
  <sheetData>
    <row r="1" spans="1:18" ht="16" thickBot="1">
      <c r="B1" s="77"/>
      <c r="C1" t="s">
        <v>181</v>
      </c>
      <c r="D1" t="s">
        <v>182</v>
      </c>
      <c r="E1" t="s">
        <v>183</v>
      </c>
      <c r="F1" t="s">
        <v>184</v>
      </c>
      <c r="H1" t="s">
        <v>191</v>
      </c>
      <c r="L1" s="77"/>
      <c r="M1" t="s">
        <v>181</v>
      </c>
      <c r="N1" t="s">
        <v>182</v>
      </c>
      <c r="O1" t="s">
        <v>183</v>
      </c>
      <c r="P1" t="s">
        <v>184</v>
      </c>
    </row>
    <row r="2" spans="1:18">
      <c r="A2" t="s">
        <v>186</v>
      </c>
      <c r="B2" s="78" t="s">
        <v>33</v>
      </c>
      <c r="C2" s="88">
        <v>7.9699999999999993E-2</v>
      </c>
      <c r="D2" s="88">
        <v>8.14E-2</v>
      </c>
      <c r="E2" s="89">
        <f>AVERAGE(C2:D2)</f>
        <v>8.0549999999999997E-2</v>
      </c>
      <c r="F2" s="89">
        <f>STDEV(C2:D2)</f>
        <v>1.2020815280171357E-3</v>
      </c>
      <c r="H2" s="90">
        <f>C2/0.095</f>
        <v>0.83894736842105255</v>
      </c>
      <c r="I2" s="90">
        <f>D2/0.095</f>
        <v>0.85684210526315785</v>
      </c>
      <c r="J2" s="90">
        <f>E2/0.095</f>
        <v>0.84789473684210526</v>
      </c>
      <c r="L2" s="78" t="s">
        <v>33</v>
      </c>
      <c r="M2" s="26">
        <f>C2/$G$48*100</f>
        <v>3.2621152586771442</v>
      </c>
      <c r="N2" s="26">
        <f>D2/$G$48*100</f>
        <v>3.3316961362148003</v>
      </c>
      <c r="P2">
        <v>7004738148</v>
      </c>
      <c r="Q2" s="90">
        <v>4.7207655076944848</v>
      </c>
      <c r="R2" s="90">
        <v>7.7399537219477201</v>
      </c>
    </row>
    <row r="3" spans="1:18">
      <c r="A3" t="s">
        <v>186</v>
      </c>
      <c r="B3" s="31" t="s">
        <v>42</v>
      </c>
      <c r="C3" s="88">
        <v>0.13320000000000001</v>
      </c>
      <c r="D3" s="88">
        <v>0.1522</v>
      </c>
      <c r="E3" s="89">
        <f t="shared" ref="E3:E49" si="0">AVERAGE(C3:D3)</f>
        <v>0.14269999999999999</v>
      </c>
      <c r="F3" s="89">
        <f t="shared" ref="F3:F45" si="1">STDEV(C3:D3)</f>
        <v>1.3435028842544395E-2</v>
      </c>
      <c r="H3" s="90">
        <f t="shared" ref="H3:J66" si="2">C3/0.095</f>
        <v>1.402105263157895</v>
      </c>
      <c r="I3" s="90">
        <f t="shared" ref="I3:I66" si="3">D3/0.095</f>
        <v>1.6021052631578947</v>
      </c>
      <c r="J3" s="90">
        <f t="shared" si="2"/>
        <v>1.5021052631578946</v>
      </c>
      <c r="L3" s="31" t="s">
        <v>42</v>
      </c>
      <c r="M3" s="26">
        <f>C3/$G$48*100</f>
        <v>5.4518664047151288</v>
      </c>
      <c r="N3" s="26">
        <f>D3/$G$48*100</f>
        <v>6.229535036018337</v>
      </c>
      <c r="P3">
        <v>7004823080</v>
      </c>
      <c r="Q3" s="90">
        <v>6.1313367081956613</v>
      </c>
      <c r="R3" s="90">
        <v>4.3287156324835552</v>
      </c>
    </row>
    <row r="4" spans="1:18">
      <c r="A4" t="s">
        <v>186</v>
      </c>
      <c r="B4" s="31" t="s">
        <v>51</v>
      </c>
      <c r="C4" s="88">
        <v>8.9300000000000004E-2</v>
      </c>
      <c r="D4" s="88">
        <v>0.1338</v>
      </c>
      <c r="E4" s="89">
        <f t="shared" si="0"/>
        <v>0.11155000000000001</v>
      </c>
      <c r="F4" s="89">
        <f t="shared" si="1"/>
        <v>3.146625176280133E-2</v>
      </c>
      <c r="H4" s="90">
        <f t="shared" si="2"/>
        <v>0.94000000000000006</v>
      </c>
      <c r="I4" s="90">
        <f t="shared" si="3"/>
        <v>1.408421052631579</v>
      </c>
      <c r="J4" s="90">
        <f t="shared" si="2"/>
        <v>1.1742105263157896</v>
      </c>
      <c r="L4" s="31" t="s">
        <v>51</v>
      </c>
      <c r="M4" s="26">
        <f>C4/$G$48*100</f>
        <v>3.6550425671250824</v>
      </c>
      <c r="N4" s="26">
        <f>D4/$G$48*100</f>
        <v>5.4764243614931232</v>
      </c>
      <c r="P4">
        <v>8007220271</v>
      </c>
      <c r="Q4" s="90">
        <v>4.5510119534794429</v>
      </c>
      <c r="R4" s="90">
        <v>5.5654915274788568</v>
      </c>
    </row>
    <row r="5" spans="1:18" ht="16" thickBot="1">
      <c r="A5" t="s">
        <v>186</v>
      </c>
      <c r="B5" s="79" t="s">
        <v>60</v>
      </c>
      <c r="C5" s="88">
        <v>0.30499999999999999</v>
      </c>
      <c r="D5" s="88">
        <v>0.4088</v>
      </c>
      <c r="E5" s="89">
        <f t="shared" si="0"/>
        <v>0.3569</v>
      </c>
      <c r="F5" s="89">
        <f t="shared" si="1"/>
        <v>7.3397683887163431E-2</v>
      </c>
      <c r="H5" s="90">
        <f t="shared" si="2"/>
        <v>3.2105263157894735</v>
      </c>
      <c r="I5" s="90">
        <f t="shared" si="3"/>
        <v>4.3031578947368416</v>
      </c>
      <c r="J5" s="90">
        <f t="shared" si="2"/>
        <v>3.756842105263158</v>
      </c>
      <c r="L5" s="79" t="s">
        <v>60</v>
      </c>
      <c r="M5" s="26">
        <f>C5/$G$48*100</f>
        <v>12.483628028814669</v>
      </c>
      <c r="N5" s="26">
        <f>D5/$G$48*100</f>
        <v>16.732154551407987</v>
      </c>
      <c r="P5">
        <v>8007336924</v>
      </c>
      <c r="Q5" s="90">
        <v>3.3910293330099934</v>
      </c>
      <c r="R5" s="90">
        <v>5.4442389887538276</v>
      </c>
    </row>
    <row r="6" spans="1:18">
      <c r="A6" t="s">
        <v>186</v>
      </c>
      <c r="B6" s="78" t="s">
        <v>34</v>
      </c>
      <c r="C6" s="88">
        <v>7.7200000000000005E-2</v>
      </c>
      <c r="D6" s="88">
        <v>6.6600000000000006E-2</v>
      </c>
      <c r="E6" s="89">
        <f t="shared" si="0"/>
        <v>7.1900000000000006E-2</v>
      </c>
      <c r="F6" s="89">
        <f t="shared" si="1"/>
        <v>7.4953318805774027E-3</v>
      </c>
      <c r="H6" s="90">
        <f t="shared" si="2"/>
        <v>0.81263157894736848</v>
      </c>
      <c r="I6" s="90">
        <f t="shared" si="3"/>
        <v>0.70105263157894748</v>
      </c>
      <c r="J6" s="90">
        <f t="shared" si="2"/>
        <v>0.75684210526315798</v>
      </c>
      <c r="L6" s="78" t="s">
        <v>34</v>
      </c>
      <c r="M6" s="26">
        <f>C6/$G$48*100</f>
        <v>3.159790438768828</v>
      </c>
      <c r="N6" s="26">
        <f>D6/$G$48*100</f>
        <v>2.7259332023575644</v>
      </c>
      <c r="P6">
        <v>8007458683</v>
      </c>
      <c r="Q6" s="90">
        <v>2.5705538209706269</v>
      </c>
      <c r="R6" s="90">
        <v>3.2131922762132836</v>
      </c>
    </row>
    <row r="7" spans="1:18">
      <c r="A7" t="s">
        <v>186</v>
      </c>
      <c r="B7" s="31" t="s">
        <v>43</v>
      </c>
      <c r="C7" s="88">
        <v>5.8200000000000002E-2</v>
      </c>
      <c r="D7" s="88">
        <v>6.5100000000000005E-2</v>
      </c>
      <c r="E7" s="89">
        <f t="shared" si="0"/>
        <v>6.1650000000000003E-2</v>
      </c>
      <c r="F7" s="89">
        <f t="shared" si="1"/>
        <v>4.8790367901871802E-3</v>
      </c>
      <c r="H7" s="90">
        <f t="shared" si="2"/>
        <v>0.61263157894736842</v>
      </c>
      <c r="I7" s="90">
        <f t="shared" si="3"/>
        <v>0.68526315789473691</v>
      </c>
      <c r="J7" s="90">
        <f t="shared" si="2"/>
        <v>0.64894736842105261</v>
      </c>
      <c r="L7" s="31" t="s">
        <v>43</v>
      </c>
      <c r="M7" s="26">
        <f>C7/$G$48*100</f>
        <v>2.382121807465619</v>
      </c>
      <c r="N7" s="26">
        <f>D7/$G$48*100</f>
        <v>2.6645383104125737</v>
      </c>
      <c r="P7">
        <v>8007506955</v>
      </c>
      <c r="Q7" s="90">
        <v>3.4961148665716855</v>
      </c>
      <c r="R7" s="90">
        <v>6.4587185627532424</v>
      </c>
    </row>
    <row r="8" spans="1:18">
      <c r="A8" t="s">
        <v>186</v>
      </c>
      <c r="B8" s="31" t="s">
        <v>52</v>
      </c>
      <c r="C8" s="88">
        <v>7.5200000000000003E-2</v>
      </c>
      <c r="D8" s="88">
        <v>6.8599999999999994E-2</v>
      </c>
      <c r="E8" s="89">
        <f t="shared" si="0"/>
        <v>7.1899999999999992E-2</v>
      </c>
      <c r="F8" s="89">
        <f t="shared" si="1"/>
        <v>4.66690475583122E-3</v>
      </c>
      <c r="H8" s="90">
        <f t="shared" si="2"/>
        <v>0.79157894736842105</v>
      </c>
      <c r="I8" s="90">
        <f t="shared" si="3"/>
        <v>0.72210526315789469</v>
      </c>
      <c r="J8" s="90">
        <f t="shared" si="2"/>
        <v>0.75684210526315776</v>
      </c>
      <c r="L8" s="31" t="s">
        <v>52</v>
      </c>
      <c r="M8" s="26">
        <f>C8/$G$48*100</f>
        <v>3.0779305828421744</v>
      </c>
      <c r="N8" s="26">
        <f>D8/$G$48*100</f>
        <v>2.8077930582842172</v>
      </c>
      <c r="P8">
        <v>8007526157</v>
      </c>
      <c r="Q8" s="90">
        <v>2.9060191781098754</v>
      </c>
      <c r="R8" s="90">
        <v>6.1111279517414898</v>
      </c>
    </row>
    <row r="9" spans="1:18" ht="16" thickBot="1">
      <c r="A9" t="s">
        <v>186</v>
      </c>
      <c r="B9" s="79" t="s">
        <v>61</v>
      </c>
      <c r="C9" s="88">
        <v>6.5500000000000003E-2</v>
      </c>
      <c r="D9" s="88">
        <v>0.1134</v>
      </c>
      <c r="E9" s="89">
        <f t="shared" si="0"/>
        <v>8.9450000000000002E-2</v>
      </c>
      <c r="F9" s="89">
        <f t="shared" si="1"/>
        <v>3.3870414818835654E-2</v>
      </c>
      <c r="H9" s="90">
        <f t="shared" si="2"/>
        <v>0.68947368421052635</v>
      </c>
      <c r="I9" s="90">
        <f t="shared" si="3"/>
        <v>1.1936842105263157</v>
      </c>
      <c r="J9" s="90">
        <f t="shared" si="2"/>
        <v>0.94157894736842107</v>
      </c>
      <c r="L9" s="79" t="s">
        <v>61</v>
      </c>
      <c r="M9" s="26">
        <f>C9/$G$48*100</f>
        <v>2.6809102815979045</v>
      </c>
      <c r="N9" s="26">
        <f>D9/$G$48*100</f>
        <v>4.6414538310412574</v>
      </c>
      <c r="P9">
        <v>8007608739</v>
      </c>
      <c r="Q9" s="90">
        <v>3.3991128355916618</v>
      </c>
      <c r="R9" s="90">
        <v>6.6688896298766256</v>
      </c>
    </row>
    <row r="10" spans="1:18">
      <c r="A10" t="s">
        <v>186</v>
      </c>
      <c r="B10" s="78" t="s">
        <v>35</v>
      </c>
      <c r="C10" s="88">
        <v>7.7100000000000002E-2</v>
      </c>
      <c r="D10" s="88">
        <v>6.93E-2</v>
      </c>
      <c r="E10" s="89">
        <f t="shared" si="0"/>
        <v>7.3200000000000001E-2</v>
      </c>
      <c r="F10" s="89">
        <f t="shared" si="1"/>
        <v>5.5154328932550713E-3</v>
      </c>
      <c r="H10" s="90">
        <f t="shared" si="2"/>
        <v>0.81157894736842107</v>
      </c>
      <c r="I10" s="90">
        <f t="shared" si="3"/>
        <v>0.72947368421052627</v>
      </c>
      <c r="J10" s="90">
        <f t="shared" si="2"/>
        <v>0.77052631578947373</v>
      </c>
      <c r="L10" s="78" t="s">
        <v>35</v>
      </c>
      <c r="M10" s="26">
        <f>C10/$G$48*100</f>
        <v>3.1556974459724954</v>
      </c>
      <c r="N10" s="26">
        <f>D10/$G$48*100</f>
        <v>2.836444007858546</v>
      </c>
      <c r="P10">
        <v>8007675453</v>
      </c>
      <c r="Q10" s="90">
        <v>3.3101943071933073</v>
      </c>
      <c r="R10" s="90">
        <v>4.6197217254236262</v>
      </c>
    </row>
    <row r="11" spans="1:18">
      <c r="A11" t="s">
        <v>186</v>
      </c>
      <c r="B11" s="31" t="s">
        <v>44</v>
      </c>
      <c r="C11" s="88">
        <v>5.21E-2</v>
      </c>
      <c r="D11" s="88">
        <v>5.7099999999999998E-2</v>
      </c>
      <c r="E11" s="89">
        <f t="shared" si="0"/>
        <v>5.4599999999999996E-2</v>
      </c>
      <c r="F11" s="89">
        <f t="shared" si="1"/>
        <v>3.5355339059327359E-3</v>
      </c>
      <c r="H11" s="90">
        <f t="shared" si="2"/>
        <v>0.54842105263157892</v>
      </c>
      <c r="I11" s="90">
        <f t="shared" si="3"/>
        <v>0.60105263157894739</v>
      </c>
      <c r="J11" s="90">
        <f t="shared" si="2"/>
        <v>0.5747368421052631</v>
      </c>
      <c r="L11" s="31" t="s">
        <v>44</v>
      </c>
      <c r="M11" s="26">
        <f>C11/$G$48*100</f>
        <v>2.1324492468893252</v>
      </c>
      <c r="N11" s="26">
        <f>D11/$G$48*100</f>
        <v>2.3370988867059594</v>
      </c>
      <c r="P11">
        <v>8007676097</v>
      </c>
      <c r="Q11" s="90">
        <v>2.6271383390423075</v>
      </c>
      <c r="R11" s="90">
        <v>3.6335344104600522</v>
      </c>
    </row>
    <row r="12" spans="1:18">
      <c r="A12" t="s">
        <v>186</v>
      </c>
      <c r="B12" s="31" t="s">
        <v>53</v>
      </c>
      <c r="C12" s="88">
        <v>6.4299999999999996E-2</v>
      </c>
      <c r="D12" s="88">
        <v>7.7899999999999997E-2</v>
      </c>
      <c r="E12" s="89">
        <f t="shared" si="0"/>
        <v>7.1099999999999997E-2</v>
      </c>
      <c r="F12" s="89">
        <f t="shared" si="1"/>
        <v>9.6166522241370473E-3</v>
      </c>
      <c r="H12" s="90">
        <f t="shared" si="2"/>
        <v>0.6768421052631578</v>
      </c>
      <c r="I12" s="90">
        <f t="shared" si="3"/>
        <v>0.82</v>
      </c>
      <c r="J12" s="90">
        <f t="shared" si="2"/>
        <v>0.74842105263157888</v>
      </c>
      <c r="L12" s="31" t="s">
        <v>53</v>
      </c>
      <c r="M12" s="26">
        <f>C12/$G$48*100</f>
        <v>2.6317943680419118</v>
      </c>
      <c r="N12" s="26">
        <f>D12/$G$48*100</f>
        <v>3.1884413883431564</v>
      </c>
      <c r="P12">
        <v>8007687189</v>
      </c>
      <c r="Q12" s="90">
        <v>6.8871441995816793</v>
      </c>
      <c r="R12" s="90">
        <v>4.9511453312720404</v>
      </c>
    </row>
    <row r="13" spans="1:18" ht="16" thickBot="1">
      <c r="A13" t="s">
        <v>186</v>
      </c>
      <c r="B13" s="79" t="s">
        <v>62</v>
      </c>
      <c r="C13" s="88">
        <v>8.1699999999999995E-2</v>
      </c>
      <c r="D13" s="88">
        <v>0.1249</v>
      </c>
      <c r="E13" s="89">
        <f t="shared" si="0"/>
        <v>0.1033</v>
      </c>
      <c r="F13" s="89">
        <f t="shared" si="1"/>
        <v>3.0547012947258839E-2</v>
      </c>
      <c r="H13" s="90">
        <f t="shared" si="2"/>
        <v>0.86</v>
      </c>
      <c r="I13" s="90">
        <f t="shared" si="3"/>
        <v>1.3147368421052632</v>
      </c>
      <c r="J13" s="90">
        <f t="shared" si="2"/>
        <v>1.0873684210526315</v>
      </c>
      <c r="L13" s="79" t="s">
        <v>62</v>
      </c>
      <c r="M13" s="26">
        <f>C13/$G$48*100</f>
        <v>3.3439751146037979</v>
      </c>
      <c r="N13" s="26">
        <f>D13/$G$48*100</f>
        <v>5.1121480026195156</v>
      </c>
      <c r="P13">
        <v>8007709759</v>
      </c>
      <c r="Q13" s="90">
        <v>4.506552689280265</v>
      </c>
      <c r="R13" s="90">
        <v>6.2162134853031823</v>
      </c>
    </row>
    <row r="14" spans="1:18">
      <c r="A14" t="s">
        <v>186</v>
      </c>
      <c r="B14" s="78" t="s">
        <v>36</v>
      </c>
      <c r="C14" s="88">
        <v>9.0999999999999998E-2</v>
      </c>
      <c r="D14" s="88">
        <v>8.6099999999999996E-2</v>
      </c>
      <c r="E14" s="89">
        <f t="shared" si="0"/>
        <v>8.854999999999999E-2</v>
      </c>
      <c r="F14" s="89">
        <f t="shared" si="1"/>
        <v>3.4648232278140841E-3</v>
      </c>
      <c r="H14" s="90">
        <f t="shared" si="2"/>
        <v>0.95789473684210524</v>
      </c>
      <c r="I14" s="90">
        <f t="shared" si="3"/>
        <v>0.90631578947368419</v>
      </c>
      <c r="J14" s="90">
        <f t="shared" si="2"/>
        <v>0.93210526315789466</v>
      </c>
      <c r="L14" s="78" t="s">
        <v>36</v>
      </c>
      <c r="M14" s="26">
        <f>C14/$G$48*100</f>
        <v>3.7246234446627371</v>
      </c>
      <c r="N14" s="26">
        <f>D14/$G$48*100</f>
        <v>3.524066797642436</v>
      </c>
      <c r="P14">
        <v>8007709943</v>
      </c>
      <c r="Q14" s="90">
        <v>4.458051673790254</v>
      </c>
      <c r="R14" s="90">
        <v>4.4823021815352595</v>
      </c>
    </row>
    <row r="15" spans="1:18">
      <c r="A15" t="s">
        <v>186</v>
      </c>
      <c r="B15" s="31" t="s">
        <v>45</v>
      </c>
      <c r="C15" s="88">
        <v>8.5400000000000004E-2</v>
      </c>
      <c r="D15" s="88">
        <v>9.9199999999999997E-2</v>
      </c>
      <c r="E15" s="89">
        <f t="shared" si="0"/>
        <v>9.2299999999999993E-2</v>
      </c>
      <c r="F15" s="89">
        <f t="shared" si="1"/>
        <v>9.7580735803743518E-3</v>
      </c>
      <c r="H15" s="90">
        <f t="shared" si="2"/>
        <v>0.89894736842105261</v>
      </c>
      <c r="I15" s="90">
        <f t="shared" si="3"/>
        <v>1.0442105263157895</v>
      </c>
      <c r="J15" s="90">
        <f t="shared" si="2"/>
        <v>0.97157894736842099</v>
      </c>
      <c r="L15" s="31" t="s">
        <v>45</v>
      </c>
      <c r="M15" s="26">
        <f>C15/$G$48*100</f>
        <v>3.4954158480681077</v>
      </c>
      <c r="N15" s="26">
        <f>D15/$G$48*100</f>
        <v>4.0602488539620163</v>
      </c>
      <c r="P15">
        <v>8007729027</v>
      </c>
      <c r="Q15" s="90">
        <v>2.5382198106439517</v>
      </c>
      <c r="R15" s="90">
        <v>3.5486576333525317</v>
      </c>
    </row>
    <row r="16" spans="1:18">
      <c r="A16" t="s">
        <v>186</v>
      </c>
      <c r="B16" s="31" t="s">
        <v>54</v>
      </c>
      <c r="C16" s="88">
        <v>7.6899999999999996E-2</v>
      </c>
      <c r="D16" s="88">
        <v>8.1000000000000003E-2</v>
      </c>
      <c r="E16" s="89">
        <f t="shared" si="0"/>
        <v>7.8949999999999992E-2</v>
      </c>
      <c r="F16" s="89">
        <f t="shared" si="1"/>
        <v>2.8991378028648492E-3</v>
      </c>
      <c r="H16" s="90">
        <f t="shared" si="2"/>
        <v>0.80947368421052623</v>
      </c>
      <c r="I16" s="90">
        <f t="shared" si="3"/>
        <v>0.85263157894736841</v>
      </c>
      <c r="J16" s="90">
        <f t="shared" si="2"/>
        <v>0.83105263157894727</v>
      </c>
      <c r="L16" s="31" t="s">
        <v>54</v>
      </c>
      <c r="M16" s="26">
        <f>C16/$G$48*100</f>
        <v>3.1475114603798295</v>
      </c>
      <c r="N16" s="26">
        <f>D16/$G$48*100</f>
        <v>3.3153241650294691</v>
      </c>
      <c r="P16">
        <v>8007730757</v>
      </c>
      <c r="Q16" s="90">
        <v>3.637576161750887</v>
      </c>
      <c r="R16" s="90">
        <v>3.4839896126991827</v>
      </c>
    </row>
    <row r="17" spans="1:18" ht="16" thickBot="1">
      <c r="A17" t="s">
        <v>186</v>
      </c>
      <c r="B17" s="79" t="s">
        <v>63</v>
      </c>
      <c r="C17" s="88">
        <v>6.4899999999999999E-2</v>
      </c>
      <c r="D17" s="88">
        <v>9.1999999999999998E-2</v>
      </c>
      <c r="E17" s="89">
        <f t="shared" si="0"/>
        <v>7.8449999999999992E-2</v>
      </c>
      <c r="F17" s="89">
        <f t="shared" si="1"/>
        <v>1.9162593770155455E-2</v>
      </c>
      <c r="H17" s="90">
        <f t="shared" si="2"/>
        <v>0.68315789473684208</v>
      </c>
      <c r="I17" s="90">
        <f t="shared" si="3"/>
        <v>0.96842105263157896</v>
      </c>
      <c r="J17" s="90">
        <f t="shared" si="2"/>
        <v>0.82578947368421041</v>
      </c>
      <c r="L17" s="79" t="s">
        <v>63</v>
      </c>
      <c r="M17" s="26">
        <f>C17/$G$48*100</f>
        <v>2.6563523248199084</v>
      </c>
      <c r="N17" s="26">
        <f>D17/$G$48*100</f>
        <v>3.7655533726260639</v>
      </c>
      <c r="P17">
        <v>8007869558</v>
      </c>
      <c r="Q17" s="90">
        <v>3.2657350429941294</v>
      </c>
      <c r="R17" s="90">
        <v>4.0498347934159868</v>
      </c>
    </row>
    <row r="18" spans="1:18">
      <c r="A18" t="s">
        <v>186</v>
      </c>
      <c r="B18" s="78" t="s">
        <v>37</v>
      </c>
      <c r="C18" s="88">
        <v>6.6400000000000001E-2</v>
      </c>
      <c r="D18" s="88">
        <v>7.0199999999999999E-2</v>
      </c>
      <c r="E18" s="89">
        <f t="shared" si="0"/>
        <v>6.83E-2</v>
      </c>
      <c r="F18" s="89">
        <f t="shared" si="1"/>
        <v>2.6870057685088791E-3</v>
      </c>
      <c r="H18" s="90">
        <f t="shared" si="2"/>
        <v>0.69894736842105265</v>
      </c>
      <c r="I18" s="90">
        <f t="shared" si="3"/>
        <v>0.73894736842105258</v>
      </c>
      <c r="J18" s="90">
        <f t="shared" si="2"/>
        <v>0.71894736842105267</v>
      </c>
      <c r="L18" s="78" t="s">
        <v>37</v>
      </c>
      <c r="M18" s="26">
        <f>C18/$G$48*100</f>
        <v>2.7177472167648986</v>
      </c>
      <c r="N18" s="26">
        <f>D18/$G$48*100</f>
        <v>2.8732809430255402</v>
      </c>
      <c r="P18" t="s">
        <v>39</v>
      </c>
      <c r="Q18" s="90">
        <v>4.1994106090373284</v>
      </c>
      <c r="R18" s="90">
        <v>4.2730844793713167</v>
      </c>
    </row>
    <row r="19" spans="1:18">
      <c r="A19" t="s">
        <v>186</v>
      </c>
      <c r="B19" s="31" t="s">
        <v>46</v>
      </c>
      <c r="C19" s="88">
        <v>0.17660000000000001</v>
      </c>
      <c r="D19" s="88">
        <v>0.21179999999999999</v>
      </c>
      <c r="E19" s="89">
        <f t="shared" si="0"/>
        <v>0.19419999999999998</v>
      </c>
      <c r="F19" s="89">
        <f t="shared" si="1"/>
        <v>2.4890158697766462E-2</v>
      </c>
      <c r="H19" s="90">
        <f t="shared" si="2"/>
        <v>1.8589473684210527</v>
      </c>
      <c r="I19" s="90">
        <f t="shared" si="3"/>
        <v>2.2294736842105261</v>
      </c>
      <c r="J19" s="90">
        <f t="shared" si="2"/>
        <v>2.0442105263157893</v>
      </c>
      <c r="L19" s="31" t="s">
        <v>46</v>
      </c>
      <c r="M19" s="26">
        <f>C19/$G$48*100</f>
        <v>7.228225278323511</v>
      </c>
      <c r="N19" s="26">
        <f>D19/$G$48*100</f>
        <v>8.6689587426326131</v>
      </c>
      <c r="P19" t="s">
        <v>83</v>
      </c>
      <c r="Q19" s="90">
        <v>2.8421636441644602</v>
      </c>
      <c r="R19" s="90">
        <v>3.4909638869413251</v>
      </c>
    </row>
    <row r="20" spans="1:18">
      <c r="A20" t="s">
        <v>186</v>
      </c>
      <c r="B20" s="31" t="s">
        <v>55</v>
      </c>
      <c r="C20" s="88">
        <v>7.6700000000000004E-2</v>
      </c>
      <c r="D20" s="88">
        <v>7.7200000000000005E-2</v>
      </c>
      <c r="E20" s="89">
        <f t="shared" si="0"/>
        <v>7.6950000000000005E-2</v>
      </c>
      <c r="F20" s="89">
        <f t="shared" si="1"/>
        <v>3.5355339059327408E-4</v>
      </c>
      <c r="H20" s="90">
        <f t="shared" si="2"/>
        <v>0.80736842105263162</v>
      </c>
      <c r="I20" s="90">
        <f t="shared" si="3"/>
        <v>0.81263157894736848</v>
      </c>
      <c r="J20" s="90">
        <f t="shared" si="2"/>
        <v>0.81</v>
      </c>
      <c r="L20" s="31" t="s">
        <v>55</v>
      </c>
      <c r="M20" s="26">
        <f>C20/$G$48*100</f>
        <v>3.1393254747871642</v>
      </c>
      <c r="N20" s="26">
        <f>D20/$G$48*100</f>
        <v>3.159790438768828</v>
      </c>
      <c r="P20" t="s">
        <v>56</v>
      </c>
      <c r="Q20" s="90">
        <v>2.4312377210216112</v>
      </c>
      <c r="R20" s="90">
        <v>3.082023575638507</v>
      </c>
    </row>
    <row r="21" spans="1:18" ht="16" thickBot="1">
      <c r="A21" t="s">
        <v>186</v>
      </c>
      <c r="B21" s="79" t="s">
        <v>64</v>
      </c>
      <c r="C21" s="88">
        <v>7.2400000000000006E-2</v>
      </c>
      <c r="D21" s="88">
        <v>0.1196</v>
      </c>
      <c r="E21" s="89">
        <f t="shared" si="0"/>
        <v>9.6000000000000002E-2</v>
      </c>
      <c r="F21" s="89">
        <f t="shared" si="1"/>
        <v>3.3375440072005054E-2</v>
      </c>
      <c r="H21" s="90">
        <f t="shared" si="2"/>
        <v>0.76210526315789484</v>
      </c>
      <c r="I21" s="90">
        <f t="shared" si="3"/>
        <v>1.2589473684210526</v>
      </c>
      <c r="J21" s="90">
        <f t="shared" si="2"/>
        <v>1.0105263157894737</v>
      </c>
      <c r="L21" s="79" t="s">
        <v>64</v>
      </c>
      <c r="M21" s="26">
        <f>C21/$G$48*100</f>
        <v>2.9633267845448596</v>
      </c>
      <c r="N21" s="26">
        <f>D21/$G$48*100</f>
        <v>4.8952193844138829</v>
      </c>
      <c r="P21" t="s">
        <v>37</v>
      </c>
      <c r="Q21" s="90">
        <v>2.7177472167648986</v>
      </c>
      <c r="R21" s="90">
        <v>2.8732809430255402</v>
      </c>
    </row>
    <row r="22" spans="1:18">
      <c r="A22" t="s">
        <v>186</v>
      </c>
      <c r="B22" s="78" t="s">
        <v>38</v>
      </c>
      <c r="C22" s="88">
        <v>0.27779999999999999</v>
      </c>
      <c r="D22" s="88">
        <v>0.30830000000000002</v>
      </c>
      <c r="E22" s="89">
        <f t="shared" si="0"/>
        <v>0.29305000000000003</v>
      </c>
      <c r="F22" s="89">
        <f t="shared" si="1"/>
        <v>2.1566756826189717E-2</v>
      </c>
      <c r="H22" s="90">
        <f t="shared" si="2"/>
        <v>2.9242105263157891</v>
      </c>
      <c r="I22" s="90">
        <f t="shared" si="3"/>
        <v>3.2452631578947368</v>
      </c>
      <c r="J22" s="90">
        <f t="shared" si="2"/>
        <v>3.0847368421052637</v>
      </c>
      <c r="L22" s="78" t="s">
        <v>38</v>
      </c>
      <c r="M22" s="26">
        <f>C22/$G$48*100</f>
        <v>11.370333988212181</v>
      </c>
      <c r="N22" s="26">
        <f>D22/$G$48*100</f>
        <v>12.618696791093647</v>
      </c>
      <c r="P22" t="s">
        <v>55</v>
      </c>
      <c r="Q22" s="90">
        <v>3.1393254747871642</v>
      </c>
      <c r="R22" s="90">
        <v>3.159790438768828</v>
      </c>
    </row>
    <row r="23" spans="1:18">
      <c r="A23" t="s">
        <v>186</v>
      </c>
      <c r="B23" s="31" t="s">
        <v>47</v>
      </c>
      <c r="C23" s="88">
        <v>0.16750000000000001</v>
      </c>
      <c r="D23" s="88">
        <v>0.14580000000000001</v>
      </c>
      <c r="E23" s="89">
        <f t="shared" si="0"/>
        <v>0.15665000000000001</v>
      </c>
      <c r="F23" s="89">
        <f t="shared" si="1"/>
        <v>1.534421715174808E-2</v>
      </c>
      <c r="H23" s="90">
        <f t="shared" si="2"/>
        <v>1.7631578947368423</v>
      </c>
      <c r="I23" s="90">
        <f t="shared" si="3"/>
        <v>1.5347368421052632</v>
      </c>
      <c r="J23" s="90">
        <f t="shared" si="2"/>
        <v>1.6489473684210527</v>
      </c>
      <c r="L23" s="31" t="s">
        <v>47</v>
      </c>
      <c r="M23" s="26">
        <f>C23/$G$48*100</f>
        <v>6.8557629338572372</v>
      </c>
      <c r="N23" s="26">
        <f>D23/$G$48*100</f>
        <v>5.9675834970530461</v>
      </c>
      <c r="P23" t="s">
        <v>90</v>
      </c>
      <c r="Q23" s="90">
        <v>4.3825409947572753</v>
      </c>
      <c r="R23" s="90">
        <v>5.1904019422149199</v>
      </c>
    </row>
    <row r="24" spans="1:18">
      <c r="A24" t="s">
        <v>186</v>
      </c>
      <c r="B24" s="31" t="s">
        <v>56</v>
      </c>
      <c r="C24" s="88">
        <v>5.9400000000000001E-2</v>
      </c>
      <c r="D24" s="88">
        <v>7.5300000000000006E-2</v>
      </c>
      <c r="E24" s="89">
        <f t="shared" si="0"/>
        <v>6.7350000000000007E-2</v>
      </c>
      <c r="F24" s="89">
        <f t="shared" si="1"/>
        <v>1.124299782086601E-2</v>
      </c>
      <c r="H24" s="90">
        <f t="shared" si="2"/>
        <v>0.62526315789473685</v>
      </c>
      <c r="I24" s="90">
        <f t="shared" si="3"/>
        <v>0.79263157894736846</v>
      </c>
      <c r="J24" s="90">
        <f t="shared" si="2"/>
        <v>0.70894736842105266</v>
      </c>
      <c r="L24" s="31" t="s">
        <v>56</v>
      </c>
      <c r="M24" s="26">
        <f>C24/$G$48*100</f>
        <v>2.4312377210216112</v>
      </c>
      <c r="N24" s="26">
        <f>D24/$G$48*100</f>
        <v>3.082023575638507</v>
      </c>
      <c r="P24" t="s">
        <v>124</v>
      </c>
      <c r="Q24" s="90">
        <v>4.5181953012488441</v>
      </c>
      <c r="R24" s="90">
        <v>3.946435096618877</v>
      </c>
    </row>
    <row r="25" spans="1:18" ht="16" thickBot="1">
      <c r="A25" t="s">
        <v>186</v>
      </c>
      <c r="B25" s="79" t="s">
        <v>65</v>
      </c>
      <c r="C25" s="88">
        <v>5.4699999999999999E-2</v>
      </c>
      <c r="D25" s="88">
        <v>8.6699999999999999E-2</v>
      </c>
      <c r="E25" s="89">
        <f t="shared" si="0"/>
        <v>7.0699999999999999E-2</v>
      </c>
      <c r="F25" s="89">
        <f t="shared" si="1"/>
        <v>2.2627416997969527E-2</v>
      </c>
      <c r="H25" s="90">
        <f t="shared" si="2"/>
        <v>0.57578947368421052</v>
      </c>
      <c r="I25" s="90">
        <f t="shared" si="3"/>
        <v>0.91263157894736835</v>
      </c>
      <c r="J25" s="90">
        <f t="shared" si="2"/>
        <v>0.74421052631578943</v>
      </c>
      <c r="L25" s="79" t="s">
        <v>65</v>
      </c>
      <c r="M25" s="26">
        <f>C25/$G$48*100</f>
        <v>2.238867059593975</v>
      </c>
      <c r="N25" s="26">
        <f>D25/$G$48*100</f>
        <v>3.5486247544204321</v>
      </c>
      <c r="P25" t="s">
        <v>64</v>
      </c>
      <c r="Q25" s="90">
        <v>2.9633267845448596</v>
      </c>
      <c r="R25" s="90">
        <v>4.8952193844138829</v>
      </c>
    </row>
    <row r="26" spans="1:18">
      <c r="A26" t="s">
        <v>186</v>
      </c>
      <c r="B26" s="78" t="s">
        <v>39</v>
      </c>
      <c r="C26" s="88">
        <v>0.1026</v>
      </c>
      <c r="D26" s="88">
        <v>0.10440000000000001</v>
      </c>
      <c r="E26" s="89">
        <f t="shared" si="0"/>
        <v>0.10350000000000001</v>
      </c>
      <c r="F26" s="89">
        <f t="shared" si="1"/>
        <v>1.2727922061357927E-3</v>
      </c>
      <c r="H26" s="90">
        <f t="shared" si="2"/>
        <v>1.0799999999999998</v>
      </c>
      <c r="I26" s="90">
        <f t="shared" si="3"/>
        <v>1.0989473684210527</v>
      </c>
      <c r="J26" s="90">
        <f t="shared" si="2"/>
        <v>1.0894736842105264</v>
      </c>
      <c r="L26" s="78" t="s">
        <v>39</v>
      </c>
      <c r="M26" s="26">
        <f>C26/$G$48*100</f>
        <v>4.1994106090373284</v>
      </c>
      <c r="N26" s="26">
        <f>D26/$G$48*100</f>
        <v>4.2730844793713167</v>
      </c>
      <c r="P26" t="s">
        <v>84</v>
      </c>
      <c r="Q26" s="90">
        <v>2.6998461715553415</v>
      </c>
      <c r="R26" s="90">
        <v>2.9216939965048501</v>
      </c>
    </row>
    <row r="27" spans="1:18">
      <c r="A27" t="s">
        <v>186</v>
      </c>
      <c r="B27" s="31" t="s">
        <v>48</v>
      </c>
      <c r="C27" s="88">
        <v>7.8700000000000006E-2</v>
      </c>
      <c r="D27" s="88">
        <v>0.1069</v>
      </c>
      <c r="E27" s="89">
        <f t="shared" si="0"/>
        <v>9.2799999999999994E-2</v>
      </c>
      <c r="F27" s="89">
        <f t="shared" si="1"/>
        <v>1.9940411229460674E-2</v>
      </c>
      <c r="H27" s="90">
        <f t="shared" si="2"/>
        <v>0.82842105263157895</v>
      </c>
      <c r="I27" s="90">
        <f t="shared" si="3"/>
        <v>1.1252631578947367</v>
      </c>
      <c r="J27" s="90">
        <f t="shared" si="2"/>
        <v>0.97684210526315784</v>
      </c>
      <c r="L27" s="31" t="s">
        <v>48</v>
      </c>
      <c r="M27" s="26">
        <f>C27/$G$48*100</f>
        <v>3.2211853307138183</v>
      </c>
      <c r="N27" s="26">
        <f>D27/$G$48*100</f>
        <v>4.3754092992796334</v>
      </c>
      <c r="P27" t="s">
        <v>71</v>
      </c>
      <c r="Q27" s="90">
        <v>2.8547210682182058</v>
      </c>
      <c r="R27" s="90">
        <v>3.8425717604462069</v>
      </c>
    </row>
    <row r="28" spans="1:18">
      <c r="A28" t="s">
        <v>186</v>
      </c>
      <c r="B28" s="31" t="s">
        <v>57</v>
      </c>
      <c r="C28" s="88">
        <v>6.6000000000000003E-2</v>
      </c>
      <c r="D28" s="88">
        <v>6.9099999999999995E-2</v>
      </c>
      <c r="E28" s="89">
        <f t="shared" si="0"/>
        <v>6.7549999999999999E-2</v>
      </c>
      <c r="F28" s="89">
        <f t="shared" si="1"/>
        <v>2.1920310216782916E-3</v>
      </c>
      <c r="H28" s="90">
        <f t="shared" si="2"/>
        <v>0.69473684210526321</v>
      </c>
      <c r="I28" s="90">
        <f t="shared" si="3"/>
        <v>0.72736842105263155</v>
      </c>
      <c r="J28" s="90">
        <f t="shared" si="2"/>
        <v>0.71105263157894738</v>
      </c>
      <c r="L28" s="31" t="s">
        <v>57</v>
      </c>
      <c r="M28" s="26">
        <f>C28/$G$48*100</f>
        <v>2.7013752455795679</v>
      </c>
      <c r="N28" s="26">
        <f>D28/$G$48*100</f>
        <v>2.8282580222658806</v>
      </c>
      <c r="P28" t="s">
        <v>69</v>
      </c>
      <c r="Q28" s="90">
        <v>4.332311298542292</v>
      </c>
      <c r="R28" s="90">
        <v>5.4624794633794123</v>
      </c>
    </row>
    <row r="29" spans="1:18" ht="16" thickBot="1">
      <c r="A29" t="s">
        <v>186</v>
      </c>
      <c r="B29" s="79" t="s">
        <v>66</v>
      </c>
      <c r="C29" s="88">
        <v>8.6599999999999996E-2</v>
      </c>
      <c r="D29" s="88">
        <v>9.2600000000000002E-2</v>
      </c>
      <c r="E29" s="89">
        <f t="shared" si="0"/>
        <v>8.9599999999999999E-2</v>
      </c>
      <c r="F29" s="89">
        <f t="shared" si="1"/>
        <v>4.2426406871192892E-3</v>
      </c>
      <c r="H29" s="90">
        <f t="shared" si="2"/>
        <v>0.91157894736842104</v>
      </c>
      <c r="I29" s="90">
        <f t="shared" si="3"/>
        <v>0.97473684210526312</v>
      </c>
      <c r="J29" s="90">
        <f t="shared" si="2"/>
        <v>0.94315789473684208</v>
      </c>
      <c r="L29" s="79" t="s">
        <v>66</v>
      </c>
      <c r="M29" s="26">
        <f>C29/$G$48*100</f>
        <v>3.5445317616240994</v>
      </c>
      <c r="N29" s="26">
        <f>D29/$G$48*100</f>
        <v>3.7901113294040605</v>
      </c>
      <c r="P29" t="s">
        <v>92</v>
      </c>
      <c r="Q29" s="90">
        <v>2.2561505216563242</v>
      </c>
      <c r="R29" s="90">
        <v>2.4152112263371039</v>
      </c>
    </row>
    <row r="30" spans="1:18">
      <c r="A30" t="s">
        <v>186</v>
      </c>
      <c r="B30" s="78" t="s">
        <v>40</v>
      </c>
      <c r="C30" s="88">
        <v>8.2699999999999996E-2</v>
      </c>
      <c r="D30" s="88">
        <v>7.9200000000000007E-2</v>
      </c>
      <c r="E30" s="89">
        <f t="shared" si="0"/>
        <v>8.0949999999999994E-2</v>
      </c>
      <c r="F30" s="89">
        <f t="shared" si="1"/>
        <v>2.4748737341529089E-3</v>
      </c>
      <c r="H30" s="90">
        <f t="shared" si="2"/>
        <v>0.87052631578947359</v>
      </c>
      <c r="I30" s="90">
        <f t="shared" si="3"/>
        <v>0.83368421052631581</v>
      </c>
      <c r="J30" s="90">
        <f t="shared" si="2"/>
        <v>0.8521052631578947</v>
      </c>
      <c r="L30" s="78" t="s">
        <v>40</v>
      </c>
      <c r="M30" s="26">
        <f>C30/$G$48*100</f>
        <v>3.3849050425671248</v>
      </c>
      <c r="N30" s="26">
        <f>D30/$G$48*100</f>
        <v>3.2416502946954813</v>
      </c>
      <c r="P30" t="s">
        <v>94</v>
      </c>
      <c r="Q30" s="90">
        <v>2.5198564267849854</v>
      </c>
      <c r="R30" s="90">
        <v>2.2059208254413409</v>
      </c>
    </row>
    <row r="31" spans="1:18">
      <c r="A31" t="s">
        <v>186</v>
      </c>
      <c r="B31" s="31" t="s">
        <v>49</v>
      </c>
      <c r="C31" s="88">
        <v>9.4E-2</v>
      </c>
      <c r="D31" s="88">
        <v>0.1077</v>
      </c>
      <c r="E31" s="89">
        <f t="shared" si="0"/>
        <v>0.10085</v>
      </c>
      <c r="F31" s="89">
        <f t="shared" si="1"/>
        <v>9.6873629022557039E-3</v>
      </c>
      <c r="H31" s="90">
        <f t="shared" si="2"/>
        <v>0.98947368421052628</v>
      </c>
      <c r="I31" s="90">
        <f t="shared" si="3"/>
        <v>1.1336842105263158</v>
      </c>
      <c r="J31" s="90">
        <f t="shared" si="2"/>
        <v>1.061578947368421</v>
      </c>
      <c r="L31" s="31" t="s">
        <v>49</v>
      </c>
      <c r="M31" s="26">
        <f>C31/$G$48*100</f>
        <v>3.8474132285527181</v>
      </c>
      <c r="N31" s="26">
        <f>D31/$G$48*100</f>
        <v>4.4081532416502949</v>
      </c>
      <c r="P31" t="s">
        <v>49</v>
      </c>
      <c r="Q31" s="90">
        <v>3.8474132285527181</v>
      </c>
      <c r="R31" s="90">
        <v>4.4081532416502949</v>
      </c>
    </row>
    <row r="32" spans="1:18">
      <c r="A32" t="s">
        <v>186</v>
      </c>
      <c r="B32" s="31" t="s">
        <v>58</v>
      </c>
      <c r="C32" s="88">
        <v>6.6100000000000006E-2</v>
      </c>
      <c r="D32" s="88">
        <v>7.4099999999999999E-2</v>
      </c>
      <c r="E32" s="89">
        <f t="shared" si="0"/>
        <v>7.0099999999999996E-2</v>
      </c>
      <c r="F32" s="89">
        <f t="shared" si="1"/>
        <v>5.6568542494923758E-3</v>
      </c>
      <c r="H32" s="90">
        <f t="shared" si="2"/>
        <v>0.69578947368421062</v>
      </c>
      <c r="I32" s="90">
        <f t="shared" si="3"/>
        <v>0.78</v>
      </c>
      <c r="J32" s="90">
        <f t="shared" si="2"/>
        <v>0.73789473684210516</v>
      </c>
      <c r="L32" s="31" t="s">
        <v>58</v>
      </c>
      <c r="M32" s="26">
        <f>C32/$G$48*100</f>
        <v>2.7054682383759006</v>
      </c>
      <c r="N32" s="26">
        <f>D32/$G$48*100</f>
        <v>3.0329076620825148</v>
      </c>
      <c r="P32" t="s">
        <v>82</v>
      </c>
      <c r="Q32" s="90">
        <v>3.6207239354966982</v>
      </c>
      <c r="R32" s="90">
        <v>4.1565073617898509</v>
      </c>
    </row>
    <row r="33" spans="1:18" ht="16" thickBot="1">
      <c r="A33" t="s">
        <v>186</v>
      </c>
      <c r="B33" s="79" t="s">
        <v>67</v>
      </c>
      <c r="C33" s="88">
        <v>7.1199999999999999E-2</v>
      </c>
      <c r="D33" s="88">
        <v>9.0700000000000003E-2</v>
      </c>
      <c r="E33" s="89">
        <f t="shared" si="0"/>
        <v>8.0949999999999994E-2</v>
      </c>
      <c r="F33" s="89">
        <f t="shared" si="1"/>
        <v>1.3788582233137779E-2</v>
      </c>
      <c r="H33" s="90">
        <f t="shared" si="2"/>
        <v>0.74947368421052629</v>
      </c>
      <c r="I33" s="90">
        <f t="shared" si="3"/>
        <v>0.95473684210526322</v>
      </c>
      <c r="J33" s="90">
        <f t="shared" si="2"/>
        <v>0.8521052631578947</v>
      </c>
      <c r="L33" s="79" t="s">
        <v>67</v>
      </c>
      <c r="M33" s="26">
        <f>C33/$G$48*100</f>
        <v>2.914210870988867</v>
      </c>
      <c r="N33" s="26">
        <f>D33/$G$48*100</f>
        <v>3.712344466273739</v>
      </c>
      <c r="P33" t="s">
        <v>77</v>
      </c>
      <c r="Q33" s="90">
        <v>2.4779983466058328</v>
      </c>
      <c r="R33" s="90">
        <v>3.4784064628875786</v>
      </c>
    </row>
    <row r="34" spans="1:18">
      <c r="A34" t="s">
        <v>186</v>
      </c>
      <c r="B34" s="78" t="s">
        <v>41</v>
      </c>
      <c r="C34" s="88">
        <v>5.57E-2</v>
      </c>
      <c r="D34" s="88">
        <v>5.5E-2</v>
      </c>
      <c r="E34" s="89">
        <f t="shared" si="0"/>
        <v>5.5349999999999996E-2</v>
      </c>
      <c r="F34" s="89">
        <f t="shared" si="1"/>
        <v>4.9497474683058275E-4</v>
      </c>
      <c r="H34" s="90">
        <f t="shared" si="2"/>
        <v>0.58631578947368423</v>
      </c>
      <c r="I34" s="90">
        <f t="shared" si="3"/>
        <v>0.57894736842105265</v>
      </c>
      <c r="J34" s="90">
        <f t="shared" si="2"/>
        <v>0.58263157894736839</v>
      </c>
      <c r="L34" s="78" t="s">
        <v>41</v>
      </c>
      <c r="M34" s="26">
        <f>C34/$G$48*100</f>
        <v>2.2797969875573019</v>
      </c>
      <c r="N34" s="26">
        <f>D34/$G$48*100</f>
        <v>2.2511460379829731</v>
      </c>
      <c r="P34" t="s">
        <v>134</v>
      </c>
      <c r="Q34" s="90">
        <v>6.8568235066526233</v>
      </c>
      <c r="R34" s="90">
        <v>8.9590095221718293</v>
      </c>
    </row>
    <row r="35" spans="1:18">
      <c r="A35" t="s">
        <v>186</v>
      </c>
      <c r="B35" s="31" t="s">
        <v>50</v>
      </c>
      <c r="C35" s="88">
        <v>6.25E-2</v>
      </c>
      <c r="D35" s="88">
        <v>6.7900000000000002E-2</v>
      </c>
      <c r="E35" s="89">
        <f t="shared" si="0"/>
        <v>6.5200000000000008E-2</v>
      </c>
      <c r="F35" s="89">
        <f t="shared" si="1"/>
        <v>3.8183766184073579E-3</v>
      </c>
      <c r="H35" s="90">
        <f t="shared" si="2"/>
        <v>0.65789473684210531</v>
      </c>
      <c r="I35" s="90">
        <f t="shared" si="3"/>
        <v>0.71473684210526323</v>
      </c>
      <c r="J35" s="90">
        <f t="shared" si="2"/>
        <v>0.68631578947368432</v>
      </c>
      <c r="L35" s="31" t="s">
        <v>50</v>
      </c>
      <c r="M35" s="26">
        <f>C35/$G$48*100</f>
        <v>2.5581204977079239</v>
      </c>
      <c r="N35" s="26">
        <f>D35/$G$48*100</f>
        <v>2.7791421087098889</v>
      </c>
      <c r="P35" t="s">
        <v>51</v>
      </c>
      <c r="Q35" s="90">
        <v>3.6550425671250824</v>
      </c>
      <c r="R35" s="90">
        <v>5.4764243614931232</v>
      </c>
    </row>
    <row r="36" spans="1:18">
      <c r="A36" t="s">
        <v>186</v>
      </c>
      <c r="B36" s="31" t="s">
        <v>59</v>
      </c>
      <c r="C36" s="88">
        <v>6.9000000000000006E-2</v>
      </c>
      <c r="D36" s="88">
        <v>6.6799999999999998E-2</v>
      </c>
      <c r="E36" s="89">
        <f t="shared" si="0"/>
        <v>6.7900000000000002E-2</v>
      </c>
      <c r="F36" s="89">
        <f t="shared" si="1"/>
        <v>1.5556349186104099E-3</v>
      </c>
      <c r="H36" s="90">
        <f t="shared" si="2"/>
        <v>0.72631578947368425</v>
      </c>
      <c r="I36" s="90">
        <f t="shared" si="3"/>
        <v>0.70315789473684209</v>
      </c>
      <c r="J36" s="90">
        <f t="shared" si="2"/>
        <v>0.71473684210526323</v>
      </c>
      <c r="L36" s="31" t="s">
        <v>59</v>
      </c>
      <c r="M36" s="26">
        <f>C36/$G$48*100</f>
        <v>2.8241650294695484</v>
      </c>
      <c r="N36" s="26">
        <f>D36/$G$48*100</f>
        <v>2.7341191879502293</v>
      </c>
      <c r="P36" t="s">
        <v>120</v>
      </c>
      <c r="Q36" s="90">
        <v>3.043655826150506</v>
      </c>
      <c r="R36" s="90">
        <v>2.4160092857296389</v>
      </c>
    </row>
    <row r="37" spans="1:18" ht="16" thickBot="1">
      <c r="A37" t="s">
        <v>186</v>
      </c>
      <c r="B37" s="79" t="s">
        <v>68</v>
      </c>
      <c r="C37" s="88">
        <v>6.6400000000000001E-2</v>
      </c>
      <c r="D37" s="88">
        <v>9.0999999999999998E-2</v>
      </c>
      <c r="E37" s="89">
        <f t="shared" si="0"/>
        <v>7.8699999999999992E-2</v>
      </c>
      <c r="F37" s="89">
        <f t="shared" si="1"/>
        <v>1.7394826817189124E-2</v>
      </c>
      <c r="H37" s="90">
        <f t="shared" si="2"/>
        <v>0.69894736842105265</v>
      </c>
      <c r="I37" s="90">
        <f t="shared" si="3"/>
        <v>0.95789473684210524</v>
      </c>
      <c r="J37" s="90">
        <f t="shared" si="2"/>
        <v>0.82842105263157884</v>
      </c>
      <c r="L37" s="79" t="s">
        <v>68</v>
      </c>
      <c r="M37" s="26">
        <f>C37/$G$48*100</f>
        <v>2.7177472167648986</v>
      </c>
      <c r="N37" s="26">
        <f>D37/$G$48*100</f>
        <v>3.7246234446627371</v>
      </c>
      <c r="P37" t="s">
        <v>100</v>
      </c>
      <c r="Q37" s="90">
        <v>2.9593662686660873</v>
      </c>
      <c r="R37" s="90">
        <v>3.4239909586546808</v>
      </c>
    </row>
    <row r="38" spans="1:18">
      <c r="A38" t="s">
        <v>186</v>
      </c>
      <c r="B38" s="1" t="s">
        <v>12</v>
      </c>
      <c r="C38" s="88">
        <v>5.1799999999999999E-2</v>
      </c>
      <c r="D38" s="88">
        <v>4.9200000000000001E-2</v>
      </c>
      <c r="E38" s="89">
        <f t="shared" si="0"/>
        <v>5.0500000000000003E-2</v>
      </c>
      <c r="F38" s="89">
        <f t="shared" si="1"/>
        <v>1.8384776310850222E-3</v>
      </c>
      <c r="H38" s="90">
        <f t="shared" si="2"/>
        <v>0.54526315789473678</v>
      </c>
      <c r="I38" s="90">
        <f t="shared" si="3"/>
        <v>0.5178947368421053</v>
      </c>
      <c r="J38" s="90">
        <f t="shared" si="2"/>
        <v>0.53157894736842104</v>
      </c>
      <c r="L38" s="1" t="s">
        <v>12</v>
      </c>
      <c r="M38" s="26">
        <f>C38/$G$48*100</f>
        <v>2.1201702685003272</v>
      </c>
      <c r="N38" s="26">
        <f>D38/$G$48*100</f>
        <v>2.0137524557956779</v>
      </c>
      <c r="P38" t="s">
        <v>79</v>
      </c>
      <c r="Q38" s="90">
        <v>3.0723830851498</v>
      </c>
      <c r="R38" s="90">
        <v>5.5796820878810394</v>
      </c>
    </row>
    <row r="39" spans="1:18">
      <c r="A39" t="s">
        <v>186</v>
      </c>
      <c r="B39" s="1" t="s">
        <v>12</v>
      </c>
      <c r="C39" s="88">
        <v>6.3500000000000001E-2</v>
      </c>
      <c r="D39" s="88">
        <v>5.7799999999999997E-2</v>
      </c>
      <c r="E39" s="89">
        <f t="shared" si="0"/>
        <v>6.0649999999999996E-2</v>
      </c>
      <c r="F39" s="89">
        <f t="shared" si="1"/>
        <v>4.0305086527633238E-3</v>
      </c>
      <c r="H39" s="90">
        <f t="shared" si="2"/>
        <v>0.66842105263157892</v>
      </c>
      <c r="I39" s="90">
        <f t="shared" si="3"/>
        <v>0.60842105263157886</v>
      </c>
      <c r="J39" s="90">
        <f t="shared" si="2"/>
        <v>0.63842105263157889</v>
      </c>
      <c r="L39" s="1" t="s">
        <v>12</v>
      </c>
      <c r="M39" s="26">
        <f>C39/$G$48*100</f>
        <v>2.5990504256712508</v>
      </c>
      <c r="N39" s="26">
        <f>D39/$G$48*100</f>
        <v>2.3657498362802882</v>
      </c>
      <c r="P39" t="s">
        <v>121</v>
      </c>
      <c r="Q39" s="90">
        <v>2.6051630376372978</v>
      </c>
      <c r="R39" s="90">
        <v>3.314489607291017</v>
      </c>
    </row>
    <row r="40" spans="1:18">
      <c r="A40" t="s">
        <v>186</v>
      </c>
      <c r="B40" s="1" t="s">
        <v>12</v>
      </c>
      <c r="C40" s="88">
        <v>5.8900000000000001E-2</v>
      </c>
      <c r="D40" s="88">
        <v>5.8099999999999999E-2</v>
      </c>
      <c r="E40" s="89">
        <f t="shared" si="0"/>
        <v>5.8499999999999996E-2</v>
      </c>
      <c r="F40" s="89">
        <f t="shared" si="1"/>
        <v>5.6568542494923955E-4</v>
      </c>
      <c r="H40" s="90">
        <f t="shared" si="2"/>
        <v>0.62</v>
      </c>
      <c r="I40" s="90">
        <f t="shared" si="3"/>
        <v>0.611578947368421</v>
      </c>
      <c r="J40" s="90">
        <f t="shared" si="2"/>
        <v>0.61578947368421044</v>
      </c>
      <c r="L40" s="1" t="s">
        <v>12</v>
      </c>
      <c r="M40" s="26">
        <f>C40/$G$48*100</f>
        <v>2.4107727570399478</v>
      </c>
      <c r="N40" s="26">
        <f>D40/$G$48*100</f>
        <v>2.3780288146692858</v>
      </c>
      <c r="P40" t="s">
        <v>130</v>
      </c>
      <c r="Q40" s="90">
        <v>3.688498162199342</v>
      </c>
      <c r="R40" s="90">
        <v>3.9249403520839152</v>
      </c>
    </row>
    <row r="41" spans="1:18" ht="16" thickBot="1">
      <c r="A41" t="s">
        <v>186</v>
      </c>
      <c r="B41" s="3" t="s">
        <v>12</v>
      </c>
      <c r="C41" s="88">
        <v>4.7699999999999999E-2</v>
      </c>
      <c r="D41" s="88">
        <v>5.6000000000000001E-2</v>
      </c>
      <c r="E41" s="89">
        <f t="shared" si="0"/>
        <v>5.185E-2</v>
      </c>
      <c r="F41" s="89">
        <f t="shared" si="1"/>
        <v>5.8689862838483455E-3</v>
      </c>
      <c r="H41" s="90">
        <f t="shared" si="2"/>
        <v>0.50210526315789472</v>
      </c>
      <c r="I41" s="90">
        <f t="shared" si="3"/>
        <v>0.58947368421052637</v>
      </c>
      <c r="J41" s="90">
        <f t="shared" si="2"/>
        <v>0.54578947368421049</v>
      </c>
      <c r="L41" s="3" t="s">
        <v>12</v>
      </c>
      <c r="M41" s="26">
        <f>C41/$G$48*100</f>
        <v>1.9523575638506878</v>
      </c>
      <c r="N41" s="26">
        <f>D41/$G$48*100</f>
        <v>2.2920759659462999</v>
      </c>
      <c r="P41" t="s">
        <v>73</v>
      </c>
      <c r="Q41" s="90">
        <v>2.4235828423729346</v>
      </c>
      <c r="R41" s="90">
        <v>2.9216939965048501</v>
      </c>
    </row>
    <row r="42" spans="1:18">
      <c r="A42" t="s">
        <v>186</v>
      </c>
      <c r="B42" s="1" t="s">
        <v>12</v>
      </c>
      <c r="C42" s="88">
        <v>5.8999999999999997E-2</v>
      </c>
      <c r="D42" s="88">
        <v>4.87E-2</v>
      </c>
      <c r="E42" s="89">
        <f t="shared" si="0"/>
        <v>5.3849999999999995E-2</v>
      </c>
      <c r="F42" s="89">
        <f t="shared" si="1"/>
        <v>7.2831998462214373E-3</v>
      </c>
      <c r="H42" s="90">
        <f t="shared" si="2"/>
        <v>0.6210526315789473</v>
      </c>
      <c r="I42" s="90">
        <f t="shared" si="3"/>
        <v>0.51263157894736844</v>
      </c>
      <c r="J42" s="90">
        <f t="shared" si="2"/>
        <v>0.56684210526315781</v>
      </c>
      <c r="L42" s="1" t="s">
        <v>12</v>
      </c>
      <c r="M42" s="26">
        <f>C42/$G$48*100</f>
        <v>2.4148657498362804</v>
      </c>
      <c r="N42" s="26">
        <f>D42/$G$48*100</f>
        <v>1.9932874918140144</v>
      </c>
      <c r="P42" t="s">
        <v>80</v>
      </c>
      <c r="Q42" s="90">
        <v>4.6378752838501054</v>
      </c>
      <c r="R42" s="90">
        <v>5.5294523916660561</v>
      </c>
    </row>
    <row r="43" spans="1:18" ht="16" thickBot="1">
      <c r="A43" t="s">
        <v>186</v>
      </c>
      <c r="B43" s="1" t="s">
        <v>12</v>
      </c>
      <c r="C43" s="88">
        <v>5.8599999999999999E-2</v>
      </c>
      <c r="D43" s="88">
        <v>4.9799999999999997E-2</v>
      </c>
      <c r="E43" s="89">
        <f t="shared" si="0"/>
        <v>5.4199999999999998E-2</v>
      </c>
      <c r="F43" s="89">
        <f t="shared" si="1"/>
        <v>6.2225396744416198E-3</v>
      </c>
      <c r="H43" s="90">
        <f t="shared" si="2"/>
        <v>0.61684210526315786</v>
      </c>
      <c r="I43" s="90">
        <f t="shared" si="3"/>
        <v>0.52421052631578946</v>
      </c>
      <c r="J43" s="90">
        <f t="shared" si="2"/>
        <v>0.57052631578947366</v>
      </c>
      <c r="L43" s="1" t="s">
        <v>12</v>
      </c>
      <c r="M43" s="26">
        <f>C43/$G$48*100</f>
        <v>2.3984937786509493</v>
      </c>
      <c r="N43" s="26">
        <f>D43/$G$48*100</f>
        <v>2.0383104125736735</v>
      </c>
      <c r="P43" t="s">
        <v>38</v>
      </c>
      <c r="Q43" s="90">
        <v>11.370333988212181</v>
      </c>
      <c r="R43" s="90">
        <v>12.618696791093647</v>
      </c>
    </row>
    <row r="44" spans="1:18" ht="16" thickBot="1">
      <c r="A44" t="s">
        <v>186</v>
      </c>
      <c r="B44" s="8" t="s">
        <v>3</v>
      </c>
      <c r="C44" s="88">
        <v>7.46E-2</v>
      </c>
      <c r="D44" s="88">
        <v>6.6900000000000001E-2</v>
      </c>
      <c r="E44" s="89">
        <f t="shared" si="0"/>
        <v>7.0750000000000007E-2</v>
      </c>
      <c r="F44" s="89">
        <f t="shared" si="1"/>
        <v>5.4447222151364156E-3</v>
      </c>
      <c r="H44" s="90">
        <f t="shared" si="2"/>
        <v>0.78526315789473677</v>
      </c>
      <c r="I44" s="90">
        <f t="shared" si="3"/>
        <v>0.70421052631578951</v>
      </c>
      <c r="J44" s="90">
        <f t="shared" si="2"/>
        <v>0.74473684210526325</v>
      </c>
      <c r="L44" s="8" t="s">
        <v>3</v>
      </c>
      <c r="M44" s="26">
        <f>C44/$G$48*100</f>
        <v>3.0533726260641778</v>
      </c>
      <c r="N44" s="26">
        <f>D44/$G$48*100</f>
        <v>2.7382121807465616</v>
      </c>
      <c r="P44" t="s">
        <v>68</v>
      </c>
      <c r="Q44" s="90">
        <v>2.7177472167648986</v>
      </c>
      <c r="R44" s="90">
        <v>3.7246234446627371</v>
      </c>
    </row>
    <row r="45" spans="1:18" ht="16" thickBot="1">
      <c r="A45" t="s">
        <v>186</v>
      </c>
      <c r="B45" s="8" t="s">
        <v>3</v>
      </c>
      <c r="C45" s="88">
        <v>6.88E-2</v>
      </c>
      <c r="D45" s="88">
        <v>6.7100000000000007E-2</v>
      </c>
      <c r="E45" s="89">
        <f t="shared" si="0"/>
        <v>6.795000000000001E-2</v>
      </c>
      <c r="F45" s="89">
        <f t="shared" si="1"/>
        <v>1.2020815280171259E-3</v>
      </c>
      <c r="H45" s="90">
        <f t="shared" si="2"/>
        <v>0.72421052631578942</v>
      </c>
      <c r="I45" s="90">
        <f t="shared" si="3"/>
        <v>0.70631578947368423</v>
      </c>
      <c r="J45" s="90">
        <f t="shared" si="2"/>
        <v>0.71526315789473693</v>
      </c>
      <c r="L45" s="8" t="s">
        <v>3</v>
      </c>
      <c r="M45" s="26">
        <f>C45/$G$48*100</f>
        <v>2.8159790438768826</v>
      </c>
      <c r="N45" s="26">
        <f>D45/$G$48*100</f>
        <v>2.7463981663392274</v>
      </c>
      <c r="P45" t="s">
        <v>33</v>
      </c>
      <c r="Q45" s="90">
        <v>3.2621152586771442</v>
      </c>
      <c r="R45" s="90">
        <v>3.3316961362148003</v>
      </c>
    </row>
    <row r="46" spans="1:18">
      <c r="A46" t="s">
        <v>186</v>
      </c>
      <c r="B46" s="80" t="s">
        <v>18</v>
      </c>
      <c r="C46" s="88">
        <v>2.6636000000000002</v>
      </c>
      <c r="D46" s="88" t="s">
        <v>190</v>
      </c>
      <c r="E46" s="89">
        <f t="shared" si="0"/>
        <v>2.6636000000000002</v>
      </c>
      <c r="F46" s="89"/>
      <c r="H46" s="90">
        <f t="shared" si="2"/>
        <v>28.037894736842105</v>
      </c>
      <c r="I46" s="90" t="e">
        <f t="shared" si="3"/>
        <v>#VALUE!</v>
      </c>
      <c r="J46" s="90">
        <f t="shared" si="2"/>
        <v>28.037894736842105</v>
      </c>
      <c r="L46" s="80" t="s">
        <v>18</v>
      </c>
      <c r="M46" s="26">
        <f>C46/$G$48*100</f>
        <v>109.02095612311722</v>
      </c>
      <c r="N46" s="26" t="e">
        <f>D46/$G$48*100</f>
        <v>#VALUE!</v>
      </c>
      <c r="P46" t="s">
        <v>114</v>
      </c>
      <c r="Q46" s="90">
        <v>5.2791092577864713</v>
      </c>
      <c r="R46" s="90">
        <v>5.4467682651591689</v>
      </c>
    </row>
    <row r="47" spans="1:18">
      <c r="A47" t="s">
        <v>186</v>
      </c>
      <c r="B47" s="81" t="s">
        <v>18</v>
      </c>
      <c r="C47" s="88">
        <v>2.7059000000000002</v>
      </c>
      <c r="D47" s="88" t="s">
        <v>190</v>
      </c>
      <c r="E47" s="89">
        <f t="shared" si="0"/>
        <v>2.7059000000000002</v>
      </c>
      <c r="F47" s="89"/>
      <c r="H47" s="90">
        <f t="shared" si="2"/>
        <v>28.483157894736845</v>
      </c>
      <c r="I47" s="90" t="e">
        <f t="shared" si="3"/>
        <v>#VALUE!</v>
      </c>
      <c r="J47" s="90">
        <f t="shared" si="2"/>
        <v>28.483157894736845</v>
      </c>
      <c r="L47" s="81" t="s">
        <v>18</v>
      </c>
      <c r="M47" s="26">
        <f>C47/$G$48*100</f>
        <v>110.75229207596595</v>
      </c>
      <c r="N47" s="26" t="e">
        <f>D47/$G$48*100</f>
        <v>#VALUE!</v>
      </c>
      <c r="P47" t="s">
        <v>67</v>
      </c>
      <c r="Q47" s="90">
        <v>2.914210870988867</v>
      </c>
      <c r="R47" s="90">
        <v>3.712344466273739</v>
      </c>
    </row>
    <row r="48" spans="1:18">
      <c r="A48" t="s">
        <v>186</v>
      </c>
      <c r="B48" s="82" t="s">
        <v>13</v>
      </c>
      <c r="C48" s="88">
        <v>2.3982000000000001</v>
      </c>
      <c r="D48" s="88" t="s">
        <v>190</v>
      </c>
      <c r="E48" s="89">
        <f t="shared" si="0"/>
        <v>2.3982000000000001</v>
      </c>
      <c r="F48" s="89"/>
      <c r="G48" s="92">
        <f>AVERAGE(E48:E49)</f>
        <v>2.4432</v>
      </c>
      <c r="H48" s="90">
        <f t="shared" si="2"/>
        <v>25.24421052631579</v>
      </c>
      <c r="I48" s="90" t="e">
        <f t="shared" si="3"/>
        <v>#VALUE!</v>
      </c>
      <c r="J48" s="90">
        <f t="shared" si="2"/>
        <v>25.24421052631579</v>
      </c>
      <c r="L48" s="82" t="s">
        <v>13</v>
      </c>
      <c r="M48" s="26">
        <f>C48/$G$48*100</f>
        <v>98.158153241650297</v>
      </c>
      <c r="N48" s="26" t="e">
        <f>D48/$G$48*100</f>
        <v>#VALUE!</v>
      </c>
      <c r="P48" t="s">
        <v>65</v>
      </c>
      <c r="Q48" s="90">
        <v>2.238867059593975</v>
      </c>
      <c r="R48" s="90">
        <v>3.5486247544204321</v>
      </c>
    </row>
    <row r="49" spans="1:18" ht="16" thickBot="1">
      <c r="A49" t="s">
        <v>186</v>
      </c>
      <c r="B49" s="83" t="s">
        <v>13</v>
      </c>
      <c r="C49" s="88">
        <v>2.4882</v>
      </c>
      <c r="D49" s="88" t="s">
        <v>190</v>
      </c>
      <c r="E49" s="89">
        <f t="shared" si="0"/>
        <v>2.4882</v>
      </c>
      <c r="F49" s="89"/>
      <c r="H49" s="90">
        <f t="shared" si="2"/>
        <v>26.19157894736842</v>
      </c>
      <c r="I49" s="90" t="e">
        <f t="shared" si="3"/>
        <v>#VALUE!</v>
      </c>
      <c r="J49" s="90">
        <f t="shared" si="2"/>
        <v>26.19157894736842</v>
      </c>
      <c r="L49" s="83" t="s">
        <v>13</v>
      </c>
      <c r="M49" s="26">
        <f>C49/$G$48*100</f>
        <v>101.8418467583497</v>
      </c>
      <c r="N49" s="26" t="e">
        <f>D49/$G$48*100</f>
        <v>#VALUE!</v>
      </c>
      <c r="P49" t="s">
        <v>93</v>
      </c>
      <c r="Q49" s="90">
        <v>2.6579880913761889</v>
      </c>
      <c r="R49" s="90">
        <v>2.9426230365944264</v>
      </c>
    </row>
    <row r="50" spans="1:18">
      <c r="A50" t="s">
        <v>187</v>
      </c>
      <c r="B50" s="78" t="s">
        <v>69</v>
      </c>
      <c r="C50" s="88">
        <v>0.10349999999999999</v>
      </c>
      <c r="D50" s="88">
        <v>0.1305</v>
      </c>
      <c r="E50" s="89">
        <f t="shared" ref="E50:E97" si="4">AVERAGE(C50:D50)</f>
        <v>0.11699999999999999</v>
      </c>
      <c r="F50" s="89">
        <f t="shared" ref="F50:F97" si="5">STDEV(C50:D50)</f>
        <v>1.9091883092036882E-2</v>
      </c>
      <c r="H50" s="90">
        <f t="shared" si="2"/>
        <v>1.0894736842105261</v>
      </c>
      <c r="I50" s="90">
        <f t="shared" si="3"/>
        <v>1.3736842105263158</v>
      </c>
      <c r="J50" s="90">
        <f t="shared" si="2"/>
        <v>1.2315789473684209</v>
      </c>
      <c r="L50" s="78" t="s">
        <v>69</v>
      </c>
      <c r="M50" s="26">
        <f>C50/$G$96*100</f>
        <v>4.332311298542292</v>
      </c>
      <c r="N50" s="26">
        <f>D50/$G$96*100</f>
        <v>5.4624794633794123</v>
      </c>
      <c r="P50" t="s">
        <v>52</v>
      </c>
      <c r="Q50" s="90">
        <v>3.0779305828421744</v>
      </c>
      <c r="R50" s="90">
        <v>2.8077930582842172</v>
      </c>
    </row>
    <row r="51" spans="1:18">
      <c r="A51" t="s">
        <v>187</v>
      </c>
      <c r="B51" s="31" t="s">
        <v>78</v>
      </c>
      <c r="C51" s="88">
        <v>9.0899999999999995E-2</v>
      </c>
      <c r="D51" s="88">
        <v>0.13589999999999999</v>
      </c>
      <c r="E51" s="89">
        <f t="shared" si="4"/>
        <v>0.1134</v>
      </c>
      <c r="F51" s="89">
        <f t="shared" si="5"/>
        <v>3.1819805153394574E-2</v>
      </c>
      <c r="H51" s="90">
        <f t="shared" si="2"/>
        <v>0.95684210526315783</v>
      </c>
      <c r="I51" s="90">
        <f t="shared" si="3"/>
        <v>1.4305263157894736</v>
      </c>
      <c r="J51" s="90">
        <f t="shared" si="2"/>
        <v>1.1936842105263157</v>
      </c>
      <c r="L51" s="31" t="s">
        <v>78</v>
      </c>
      <c r="M51" s="26">
        <f>C51/$G$96*100</f>
        <v>3.8048994882849692</v>
      </c>
      <c r="N51" s="26">
        <f>D51/$G$96*100</f>
        <v>5.6885130963468349</v>
      </c>
      <c r="P51" t="s">
        <v>66</v>
      </c>
      <c r="Q51" s="90">
        <v>3.5445317616240994</v>
      </c>
      <c r="R51" s="90">
        <v>3.7901113294040605</v>
      </c>
    </row>
    <row r="52" spans="1:18">
      <c r="A52" t="s">
        <v>187</v>
      </c>
      <c r="B52" s="31" t="s">
        <v>87</v>
      </c>
      <c r="C52" s="88">
        <v>8.1500000000000003E-2</v>
      </c>
      <c r="D52" s="88">
        <v>8.0100000000000005E-2</v>
      </c>
      <c r="E52" s="89">
        <f t="shared" si="4"/>
        <v>8.0800000000000011E-2</v>
      </c>
      <c r="F52" s="89">
        <f t="shared" si="5"/>
        <v>9.899494936611655E-4</v>
      </c>
      <c r="H52" s="90">
        <f t="shared" si="2"/>
        <v>0.85789473684210527</v>
      </c>
      <c r="I52" s="90">
        <f t="shared" si="3"/>
        <v>0.84315789473684211</v>
      </c>
      <c r="J52" s="90">
        <f t="shared" si="2"/>
        <v>0.8505263157894738</v>
      </c>
      <c r="L52" s="31" t="s">
        <v>87</v>
      </c>
      <c r="M52" s="26">
        <f>C52/$G$96*100</f>
        <v>3.4114335346009357</v>
      </c>
      <c r="N52" s="26">
        <f>D52/$G$96*100</f>
        <v>3.3528322223501217</v>
      </c>
      <c r="P52" t="s">
        <v>95</v>
      </c>
      <c r="Q52" s="90">
        <v>2.4026538022833583</v>
      </c>
      <c r="R52" s="90">
        <v>2.4403260744445952</v>
      </c>
    </row>
    <row r="53" spans="1:18" ht="16" thickBot="1">
      <c r="A53" t="s">
        <v>187</v>
      </c>
      <c r="B53" s="84" t="s">
        <v>96</v>
      </c>
      <c r="C53" s="88">
        <v>0.08</v>
      </c>
      <c r="D53" s="88">
        <v>8.1500000000000003E-2</v>
      </c>
      <c r="E53" s="89">
        <f t="shared" si="4"/>
        <v>8.0750000000000002E-2</v>
      </c>
      <c r="F53" s="89">
        <f t="shared" si="5"/>
        <v>1.0606601717798223E-3</v>
      </c>
      <c r="H53" s="90">
        <f t="shared" si="2"/>
        <v>0.84210526315789469</v>
      </c>
      <c r="I53" s="90">
        <f t="shared" si="3"/>
        <v>0.85789473684210527</v>
      </c>
      <c r="J53" s="90">
        <f t="shared" si="2"/>
        <v>0.85</v>
      </c>
      <c r="L53" s="84" t="s">
        <v>96</v>
      </c>
      <c r="M53" s="26">
        <f>C53/$G$96*100</f>
        <v>3.3486464143322063</v>
      </c>
      <c r="N53" s="26">
        <f>D53/$G$96*100</f>
        <v>3.4114335346009357</v>
      </c>
      <c r="P53" t="s">
        <v>102</v>
      </c>
      <c r="Q53" s="90">
        <v>4.483000387187241</v>
      </c>
      <c r="R53" s="90">
        <v>4.1397641297181904</v>
      </c>
    </row>
    <row r="54" spans="1:18">
      <c r="A54" t="s">
        <v>187</v>
      </c>
      <c r="B54" s="85" t="s">
        <v>70</v>
      </c>
      <c r="C54" s="88">
        <v>6.7400000000000002E-2</v>
      </c>
      <c r="D54" s="88">
        <v>9.9299999999999999E-2</v>
      </c>
      <c r="E54" s="89">
        <f t="shared" si="4"/>
        <v>8.3350000000000007E-2</v>
      </c>
      <c r="F54" s="89">
        <f t="shared" si="5"/>
        <v>2.2556706319850812E-2</v>
      </c>
      <c r="H54" s="90">
        <f t="shared" si="2"/>
        <v>0.70947368421052637</v>
      </c>
      <c r="I54" s="90">
        <f t="shared" si="3"/>
        <v>1.0452631578947369</v>
      </c>
      <c r="J54" s="90">
        <f t="shared" si="2"/>
        <v>0.87736842105263169</v>
      </c>
      <c r="L54" s="85" t="s">
        <v>70</v>
      </c>
      <c r="M54" s="26">
        <f>C54/$G$96*100</f>
        <v>2.8212346040748839</v>
      </c>
      <c r="N54" s="26">
        <f>D54/$G$96*100</f>
        <v>4.1565073617898509</v>
      </c>
      <c r="P54" t="s">
        <v>106</v>
      </c>
      <c r="Q54" s="90">
        <v>3.4090664832448465</v>
      </c>
      <c r="R54" s="90">
        <v>2.8802957676848009</v>
      </c>
    </row>
    <row r="55" spans="1:18">
      <c r="A55" t="s">
        <v>187</v>
      </c>
      <c r="B55" s="86" t="s">
        <v>79</v>
      </c>
      <c r="C55" s="88">
        <v>7.3400000000000007E-2</v>
      </c>
      <c r="D55" s="88">
        <v>0.1333</v>
      </c>
      <c r="E55" s="89">
        <f t="shared" si="4"/>
        <v>0.10335</v>
      </c>
      <c r="F55" s="89">
        <f t="shared" si="5"/>
        <v>4.2355696193074256E-2</v>
      </c>
      <c r="H55" s="90">
        <f t="shared" si="2"/>
        <v>0.77263157894736845</v>
      </c>
      <c r="I55" s="90">
        <f t="shared" si="3"/>
        <v>1.4031578947368422</v>
      </c>
      <c r="J55" s="90">
        <f t="shared" si="2"/>
        <v>1.0878947368421052</v>
      </c>
      <c r="L55" s="86" t="s">
        <v>79</v>
      </c>
      <c r="M55" s="26">
        <f>C55/$G$96*100</f>
        <v>3.0723830851498</v>
      </c>
      <c r="N55" s="26">
        <f>D55/$G$96*100</f>
        <v>5.5796820878810394</v>
      </c>
      <c r="P55" t="s">
        <v>48</v>
      </c>
      <c r="Q55" s="90">
        <v>3.2211853307138183</v>
      </c>
      <c r="R55" s="90">
        <v>4.3754092992796334</v>
      </c>
    </row>
    <row r="56" spans="1:18">
      <c r="A56" t="s">
        <v>187</v>
      </c>
      <c r="B56" s="86" t="s">
        <v>88</v>
      </c>
      <c r="C56" s="88">
        <v>0.13550000000000001</v>
      </c>
      <c r="D56" s="88">
        <v>0.15310000000000001</v>
      </c>
      <c r="E56" s="89">
        <f t="shared" si="4"/>
        <v>0.14430000000000001</v>
      </c>
      <c r="F56" s="89">
        <f t="shared" si="5"/>
        <v>1.244507934888324E-2</v>
      </c>
      <c r="H56" s="90">
        <f t="shared" si="2"/>
        <v>1.4263157894736842</v>
      </c>
      <c r="I56" s="90">
        <f t="shared" si="3"/>
        <v>1.6115789473684212</v>
      </c>
      <c r="J56" s="90">
        <f t="shared" si="2"/>
        <v>1.5189473684210528</v>
      </c>
      <c r="L56" s="86" t="s">
        <v>88</v>
      </c>
      <c r="M56" s="26">
        <f>C56/$G$96*100</f>
        <v>5.6717698642751753</v>
      </c>
      <c r="N56" s="26">
        <f>D56/$G$96*100</f>
        <v>6.4084720754282607</v>
      </c>
      <c r="P56" t="s">
        <v>70</v>
      </c>
      <c r="Q56" s="90">
        <v>2.8212346040748839</v>
      </c>
      <c r="R56" s="90">
        <v>4.1565073617898509</v>
      </c>
    </row>
    <row r="57" spans="1:18" ht="16" thickBot="1">
      <c r="A57" t="s">
        <v>187</v>
      </c>
      <c r="B57" s="84" t="s">
        <v>97</v>
      </c>
      <c r="C57" s="88">
        <v>0.1094</v>
      </c>
      <c r="D57" s="88">
        <v>0.1152</v>
      </c>
      <c r="E57" s="89">
        <f t="shared" si="4"/>
        <v>0.1123</v>
      </c>
      <c r="F57" s="89">
        <f t="shared" si="5"/>
        <v>4.1012193308819752E-3</v>
      </c>
      <c r="H57" s="90">
        <f t="shared" si="2"/>
        <v>1.151578947368421</v>
      </c>
      <c r="I57" s="90">
        <f t="shared" si="3"/>
        <v>1.2126315789473683</v>
      </c>
      <c r="J57" s="90">
        <f t="shared" si="2"/>
        <v>1.1821052631578948</v>
      </c>
      <c r="L57" s="84" t="s">
        <v>97</v>
      </c>
      <c r="M57" s="26">
        <f>C57/$G$96*100</f>
        <v>4.5792739715992923</v>
      </c>
      <c r="N57" s="26">
        <f>D57/$G$96*100</f>
        <v>4.8220508366383772</v>
      </c>
      <c r="P57" t="s">
        <v>118</v>
      </c>
      <c r="Q57" s="90">
        <v>2.6825441179631575</v>
      </c>
      <c r="R57" s="90">
        <v>2.9189863078477312</v>
      </c>
    </row>
    <row r="58" spans="1:18">
      <c r="A58" t="s">
        <v>187</v>
      </c>
      <c r="B58" s="85" t="s">
        <v>71</v>
      </c>
      <c r="C58" s="88">
        <v>6.8199999999999997E-2</v>
      </c>
      <c r="D58" s="88">
        <v>9.1800000000000007E-2</v>
      </c>
      <c r="E58" s="89">
        <f t="shared" si="4"/>
        <v>0.08</v>
      </c>
      <c r="F58" s="89">
        <f t="shared" si="5"/>
        <v>1.6687720036002503E-2</v>
      </c>
      <c r="H58" s="90">
        <f t="shared" si="2"/>
        <v>0.71789473684210525</v>
      </c>
      <c r="I58" s="90">
        <f t="shared" si="3"/>
        <v>0.96631578947368424</v>
      </c>
      <c r="J58" s="90">
        <f t="shared" si="2"/>
        <v>0.84210526315789469</v>
      </c>
      <c r="L58" s="85" t="s">
        <v>71</v>
      </c>
      <c r="M58" s="26">
        <f>C58/$G$96*100</f>
        <v>2.8547210682182058</v>
      </c>
      <c r="N58" s="26">
        <f>D58/$G$96*100</f>
        <v>3.8425717604462069</v>
      </c>
      <c r="P58" t="s">
        <v>60</v>
      </c>
      <c r="Q58" s="90">
        <v>12.483628028814669</v>
      </c>
      <c r="R58" s="90">
        <v>16.732154551407987</v>
      </c>
    </row>
    <row r="59" spans="1:18">
      <c r="A59" t="s">
        <v>187</v>
      </c>
      <c r="B59" s="86" t="s">
        <v>80</v>
      </c>
      <c r="C59" s="88">
        <v>0.1108</v>
      </c>
      <c r="D59" s="88">
        <v>0.1321</v>
      </c>
      <c r="E59" s="89">
        <f t="shared" si="4"/>
        <v>0.12145</v>
      </c>
      <c r="F59" s="89">
        <f t="shared" si="5"/>
        <v>1.5061374439273462E-2</v>
      </c>
      <c r="H59" s="90">
        <f t="shared" si="2"/>
        <v>1.1663157894736842</v>
      </c>
      <c r="I59" s="90">
        <f t="shared" si="3"/>
        <v>1.3905263157894736</v>
      </c>
      <c r="J59" s="90">
        <f t="shared" si="2"/>
        <v>1.2784210526315789</v>
      </c>
      <c r="L59" s="86" t="s">
        <v>80</v>
      </c>
      <c r="M59" s="26">
        <f>C59/$G$96*100</f>
        <v>4.6378752838501054</v>
      </c>
      <c r="N59" s="26">
        <f>D59/$G$96*100</f>
        <v>5.5294523916660561</v>
      </c>
      <c r="P59" t="s">
        <v>36</v>
      </c>
      <c r="Q59" s="90">
        <v>3.7246234446627371</v>
      </c>
      <c r="R59" s="90">
        <v>3.524066797642436</v>
      </c>
    </row>
    <row r="60" spans="1:18">
      <c r="A60" t="s">
        <v>187</v>
      </c>
      <c r="B60" s="86" t="s">
        <v>89</v>
      </c>
      <c r="C60" s="88">
        <v>8.09E-2</v>
      </c>
      <c r="D60" s="88">
        <v>9.9000000000000005E-2</v>
      </c>
      <c r="E60" s="89">
        <f t="shared" si="4"/>
        <v>8.9950000000000002E-2</v>
      </c>
      <c r="F60" s="89">
        <f t="shared" si="5"/>
        <v>1.2798632739476627E-2</v>
      </c>
      <c r="H60" s="90">
        <f t="shared" si="2"/>
        <v>0.85157894736842099</v>
      </c>
      <c r="I60" s="90">
        <f t="shared" si="3"/>
        <v>1.0421052631578949</v>
      </c>
      <c r="J60" s="90">
        <f t="shared" si="2"/>
        <v>0.94684210526315793</v>
      </c>
      <c r="L60" s="86" t="s">
        <v>89</v>
      </c>
      <c r="M60" s="26">
        <f>C60/$G$96*100</f>
        <v>3.386318686493444</v>
      </c>
      <c r="N60" s="26">
        <f>D60/$G$96*100</f>
        <v>4.1439499377361058</v>
      </c>
      <c r="P60" t="s">
        <v>96</v>
      </c>
      <c r="Q60" s="90">
        <v>3.3486464143322063</v>
      </c>
      <c r="R60" s="90">
        <v>3.4114335346009357</v>
      </c>
    </row>
    <row r="61" spans="1:18" ht="16" thickBot="1">
      <c r="A61" t="s">
        <v>187</v>
      </c>
      <c r="B61" s="84" t="s">
        <v>98</v>
      </c>
      <c r="C61" s="88">
        <v>0.15129999999999999</v>
      </c>
      <c r="D61" s="88">
        <v>7.7299999999999994E-2</v>
      </c>
      <c r="E61" s="89">
        <f t="shared" si="4"/>
        <v>0.11429999999999998</v>
      </c>
      <c r="F61" s="89">
        <f t="shared" si="5"/>
        <v>5.2325901807804526E-2</v>
      </c>
      <c r="H61" s="90">
        <f t="shared" si="2"/>
        <v>1.5926315789473684</v>
      </c>
      <c r="I61" s="90">
        <f t="shared" si="3"/>
        <v>0.81368421052631568</v>
      </c>
      <c r="J61" s="90">
        <f t="shared" si="2"/>
        <v>1.203157894736842</v>
      </c>
      <c r="L61" s="84" t="s">
        <v>98</v>
      </c>
      <c r="M61" s="26">
        <f>C61/$G$96*100</f>
        <v>6.3331275311057853</v>
      </c>
      <c r="N61" s="26">
        <f>D61/$G$96*100</f>
        <v>3.2356295978484937</v>
      </c>
      <c r="P61" t="s">
        <v>119</v>
      </c>
      <c r="Q61" s="90">
        <v>3.9378371988048921</v>
      </c>
      <c r="R61" s="90">
        <v>3.3617780452679318</v>
      </c>
    </row>
    <row r="62" spans="1:18">
      <c r="A62" t="s">
        <v>187</v>
      </c>
      <c r="B62" s="85" t="s">
        <v>72</v>
      </c>
      <c r="C62" s="88">
        <v>7.3999999999999996E-2</v>
      </c>
      <c r="D62" s="88">
        <v>5.96E-2</v>
      </c>
      <c r="E62" s="89">
        <f t="shared" si="4"/>
        <v>6.6799999999999998E-2</v>
      </c>
      <c r="F62" s="89">
        <f t="shared" si="5"/>
        <v>1.0182337649086203E-2</v>
      </c>
      <c r="H62" s="90">
        <f t="shared" si="2"/>
        <v>0.77894736842105261</v>
      </c>
      <c r="I62" s="90">
        <f t="shared" si="3"/>
        <v>0.62736842105263158</v>
      </c>
      <c r="J62" s="90">
        <f t="shared" si="2"/>
        <v>0.70315789473684209</v>
      </c>
      <c r="L62" s="85" t="s">
        <v>72</v>
      </c>
      <c r="M62" s="26">
        <f>C62/$G$96*100</f>
        <v>3.0974979332572907</v>
      </c>
      <c r="N62" s="26">
        <f>D62/$G$96*100</f>
        <v>2.4947415786774938</v>
      </c>
      <c r="P62" t="s">
        <v>112</v>
      </c>
      <c r="Q62" s="90">
        <v>2.5406788040324138</v>
      </c>
      <c r="R62" s="90">
        <v>2.5363798551254217</v>
      </c>
    </row>
    <row r="63" spans="1:18">
      <c r="A63" t="s">
        <v>187</v>
      </c>
      <c r="B63" s="86" t="s">
        <v>81</v>
      </c>
      <c r="C63" s="88">
        <v>5.1999999999999998E-2</v>
      </c>
      <c r="D63" s="88">
        <v>6.4100000000000004E-2</v>
      </c>
      <c r="E63" s="89">
        <f t="shared" si="4"/>
        <v>5.8050000000000004E-2</v>
      </c>
      <c r="F63" s="89">
        <f t="shared" si="5"/>
        <v>8.5559920523572124E-3</v>
      </c>
      <c r="H63" s="90">
        <f t="shared" si="2"/>
        <v>0.5473684210526315</v>
      </c>
      <c r="I63" s="90">
        <f t="shared" si="3"/>
        <v>0.67473684210526319</v>
      </c>
      <c r="J63" s="90">
        <f t="shared" si="2"/>
        <v>0.6110526315789474</v>
      </c>
      <c r="L63" s="86" t="s">
        <v>81</v>
      </c>
      <c r="M63" s="26">
        <f>C63/$G$96*100</f>
        <v>2.1766201693159339</v>
      </c>
      <c r="N63" s="26">
        <f>D63/$G$96*100</f>
        <v>2.6831029394836805</v>
      </c>
      <c r="P63" t="s">
        <v>133</v>
      </c>
      <c r="Q63" s="90">
        <v>2.7900178406379639</v>
      </c>
      <c r="R63" s="90">
        <v>3.2070158846162116</v>
      </c>
    </row>
    <row r="64" spans="1:18">
      <c r="A64" t="s">
        <v>187</v>
      </c>
      <c r="B64" s="86" t="s">
        <v>90</v>
      </c>
      <c r="C64" s="88">
        <v>0.1047</v>
      </c>
      <c r="D64" s="88">
        <v>0.124</v>
      </c>
      <c r="E64" s="89">
        <f t="shared" si="4"/>
        <v>0.11435000000000001</v>
      </c>
      <c r="F64" s="89">
        <f t="shared" si="5"/>
        <v>1.3647160876900365E-2</v>
      </c>
      <c r="H64" s="90">
        <f t="shared" si="2"/>
        <v>1.1021052631578947</v>
      </c>
      <c r="I64" s="90">
        <f t="shared" si="3"/>
        <v>1.3052631578947369</v>
      </c>
      <c r="J64" s="90">
        <f t="shared" si="2"/>
        <v>1.2036842105263159</v>
      </c>
      <c r="L64" s="86" t="s">
        <v>90</v>
      </c>
      <c r="M64" s="26">
        <f>C64/$G$96*100</f>
        <v>4.3825409947572753</v>
      </c>
      <c r="N64" s="26">
        <f>D64/$G$96*100</f>
        <v>5.1904019422149199</v>
      </c>
      <c r="P64" t="s">
        <v>113</v>
      </c>
      <c r="Q64" s="90">
        <v>2.7642241471960101</v>
      </c>
      <c r="R64" s="90">
        <v>3.5466328482685978</v>
      </c>
    </row>
    <row r="65" spans="1:18" ht="16" thickBot="1">
      <c r="A65" t="s">
        <v>187</v>
      </c>
      <c r="B65" s="84" t="s">
        <v>99</v>
      </c>
      <c r="C65" s="88">
        <v>7.6999999999999999E-2</v>
      </c>
      <c r="D65" s="88">
        <v>8.8900000000000007E-2</v>
      </c>
      <c r="E65" s="89">
        <f t="shared" si="4"/>
        <v>8.2949999999999996E-2</v>
      </c>
      <c r="F65" s="89">
        <f t="shared" si="5"/>
        <v>8.4145706961199218E-3</v>
      </c>
      <c r="H65" s="90">
        <f t="shared" si="2"/>
        <v>0.81052631578947365</v>
      </c>
      <c r="I65" s="90">
        <f t="shared" si="3"/>
        <v>0.93578947368421062</v>
      </c>
      <c r="J65" s="90">
        <f t="shared" si="2"/>
        <v>0.87315789473684202</v>
      </c>
      <c r="L65" s="84" t="s">
        <v>99</v>
      </c>
      <c r="M65" s="26">
        <f>C65/$G$96*100</f>
        <v>3.2230721737947485</v>
      </c>
      <c r="N65" s="26">
        <f>D65/$G$96*100</f>
        <v>3.7211833279266644</v>
      </c>
      <c r="P65" t="s">
        <v>88</v>
      </c>
      <c r="Q65" s="90">
        <v>5.6717698642751753</v>
      </c>
      <c r="R65" s="90">
        <v>6.4084720754282607</v>
      </c>
    </row>
    <row r="66" spans="1:18">
      <c r="A66" t="s">
        <v>187</v>
      </c>
      <c r="B66" s="85" t="s">
        <v>73</v>
      </c>
      <c r="C66" s="88">
        <v>5.79E-2</v>
      </c>
      <c r="D66" s="88">
        <v>6.9800000000000001E-2</v>
      </c>
      <c r="E66" s="89">
        <f t="shared" si="4"/>
        <v>6.3850000000000004E-2</v>
      </c>
      <c r="F66" s="89">
        <f t="shared" si="5"/>
        <v>8.4145706961199166E-3</v>
      </c>
      <c r="H66" s="90">
        <f t="shared" si="2"/>
        <v>0.60947368421052628</v>
      </c>
      <c r="I66" s="90">
        <f t="shared" si="3"/>
        <v>0.73473684210526313</v>
      </c>
      <c r="J66" s="90">
        <f t="shared" si="2"/>
        <v>0.67210526315789476</v>
      </c>
      <c r="L66" s="85" t="s">
        <v>73</v>
      </c>
      <c r="M66" s="26">
        <f>C66/$G$96*100</f>
        <v>2.4235828423729346</v>
      </c>
      <c r="N66" s="26">
        <f>D66/$G$96*100</f>
        <v>2.9216939965048501</v>
      </c>
      <c r="P66" t="s">
        <v>97</v>
      </c>
      <c r="Q66" s="90">
        <v>4.5792739715992923</v>
      </c>
      <c r="R66" s="90">
        <v>4.8220508366383772</v>
      </c>
    </row>
    <row r="67" spans="1:18">
      <c r="A67" t="s">
        <v>187</v>
      </c>
      <c r="B67" s="86" t="s">
        <v>82</v>
      </c>
      <c r="C67" s="88">
        <v>8.6499999999999994E-2</v>
      </c>
      <c r="D67" s="88">
        <v>9.9299999999999999E-2</v>
      </c>
      <c r="E67" s="89">
        <f t="shared" si="4"/>
        <v>9.2899999999999996E-2</v>
      </c>
      <c r="F67" s="89">
        <f t="shared" si="5"/>
        <v>9.050966799187812E-3</v>
      </c>
      <c r="H67" s="90">
        <f t="shared" ref="H67:J130" si="6">C67/0.095</f>
        <v>0.91052631578947363</v>
      </c>
      <c r="I67" s="90">
        <f t="shared" ref="I67:I130" si="7">D67/0.095</f>
        <v>1.0452631578947369</v>
      </c>
      <c r="J67" s="90">
        <f t="shared" si="6"/>
        <v>0.97789473684210526</v>
      </c>
      <c r="L67" s="86" t="s">
        <v>82</v>
      </c>
      <c r="M67" s="26">
        <f>C67/$G$96*100</f>
        <v>3.6207239354966982</v>
      </c>
      <c r="N67" s="26">
        <f>D67/$G$96*100</f>
        <v>4.1565073617898509</v>
      </c>
      <c r="P67" t="s">
        <v>129</v>
      </c>
      <c r="Q67" s="90">
        <v>2.7900178406379639</v>
      </c>
      <c r="R67" s="90">
        <v>2.7212346581260878</v>
      </c>
    </row>
    <row r="68" spans="1:18">
      <c r="A68" t="s">
        <v>187</v>
      </c>
      <c r="B68" s="86" t="s">
        <v>91</v>
      </c>
      <c r="C68" s="88">
        <v>7.0499999999999993E-2</v>
      </c>
      <c r="D68" s="88">
        <v>6.25E-2</v>
      </c>
      <c r="E68" s="89">
        <f t="shared" si="4"/>
        <v>6.6500000000000004E-2</v>
      </c>
      <c r="F68" s="89">
        <f t="shared" si="5"/>
        <v>5.6568542494923758E-3</v>
      </c>
      <c r="H68" s="90">
        <f t="shared" si="6"/>
        <v>0.74210526315789471</v>
      </c>
      <c r="I68" s="90">
        <f t="shared" si="7"/>
        <v>0.65789473684210531</v>
      </c>
      <c r="J68" s="90">
        <f t="shared" si="6"/>
        <v>0.70000000000000007</v>
      </c>
      <c r="L68" s="86" t="s">
        <v>91</v>
      </c>
      <c r="M68" s="26">
        <f>C68/$G$96*100</f>
        <v>2.9509946526302566</v>
      </c>
      <c r="N68" s="26">
        <f>D68/$G$96*100</f>
        <v>2.6161300111970363</v>
      </c>
      <c r="P68" t="s">
        <v>54</v>
      </c>
      <c r="Q68" s="90">
        <v>3.1475114603798295</v>
      </c>
      <c r="R68" s="90">
        <v>3.3153241650294691</v>
      </c>
    </row>
    <row r="69" spans="1:18" ht="16" thickBot="1">
      <c r="A69" t="s">
        <v>187</v>
      </c>
      <c r="B69" s="79" t="s">
        <v>100</v>
      </c>
      <c r="C69" s="88">
        <v>7.0699999999999999E-2</v>
      </c>
      <c r="D69" s="88">
        <v>8.1799999999999998E-2</v>
      </c>
      <c r="E69" s="89">
        <f t="shared" si="4"/>
        <v>7.6249999999999998E-2</v>
      </c>
      <c r="F69" s="89">
        <f t="shared" si="5"/>
        <v>7.8488852711706761E-3</v>
      </c>
      <c r="H69" s="90">
        <f t="shared" si="6"/>
        <v>0.74421052631578943</v>
      </c>
      <c r="I69" s="90">
        <f t="shared" si="7"/>
        <v>0.86105263157894729</v>
      </c>
      <c r="J69" s="90">
        <f t="shared" si="6"/>
        <v>0.80263157894736836</v>
      </c>
      <c r="L69" s="79" t="s">
        <v>100</v>
      </c>
      <c r="M69" s="26">
        <f>C69/$G$96*100</f>
        <v>2.9593662686660873</v>
      </c>
      <c r="N69" s="26">
        <f>D69/$G$96*100</f>
        <v>3.4239909586546808</v>
      </c>
      <c r="P69" t="s">
        <v>35</v>
      </c>
      <c r="Q69" s="90">
        <v>3.1556974459724954</v>
      </c>
      <c r="R69" s="90">
        <v>2.836444007858546</v>
      </c>
    </row>
    <row r="70" spans="1:18">
      <c r="A70" t="s">
        <v>187</v>
      </c>
      <c r="B70" s="78" t="s">
        <v>74</v>
      </c>
      <c r="C70" s="88">
        <v>5.91E-2</v>
      </c>
      <c r="D70" s="88">
        <v>7.0800000000000002E-2</v>
      </c>
      <c r="E70" s="89">
        <f t="shared" si="4"/>
        <v>6.4950000000000008E-2</v>
      </c>
      <c r="F70" s="89">
        <f t="shared" si="5"/>
        <v>8.2731493398826069E-3</v>
      </c>
      <c r="H70" s="90">
        <f t="shared" si="6"/>
        <v>0.62210526315789472</v>
      </c>
      <c r="I70" s="90">
        <f t="shared" si="7"/>
        <v>0.74526315789473685</v>
      </c>
      <c r="J70" s="90">
        <f t="shared" si="6"/>
        <v>0.68368421052631589</v>
      </c>
      <c r="L70" s="78" t="s">
        <v>74</v>
      </c>
      <c r="M70" s="26">
        <f>C70/$G$96*100</f>
        <v>2.4738125385879175</v>
      </c>
      <c r="N70" s="26">
        <f>D70/$G$96*100</f>
        <v>2.9635520766840027</v>
      </c>
      <c r="P70" t="s">
        <v>127</v>
      </c>
      <c r="Q70" s="90">
        <v>2.9662747458246459</v>
      </c>
      <c r="R70" s="90">
        <v>2.575070395288352</v>
      </c>
    </row>
    <row r="71" spans="1:18">
      <c r="A71" t="s">
        <v>187</v>
      </c>
      <c r="B71" s="31" t="s">
        <v>83</v>
      </c>
      <c r="C71" s="88">
        <v>6.7900000000000002E-2</v>
      </c>
      <c r="D71" s="88">
        <v>8.3400000000000002E-2</v>
      </c>
      <c r="E71" s="89">
        <f t="shared" si="4"/>
        <v>7.5649999999999995E-2</v>
      </c>
      <c r="F71" s="89">
        <f t="shared" si="5"/>
        <v>1.0960155108391665E-2</v>
      </c>
      <c r="H71" s="90">
        <f t="shared" si="6"/>
        <v>0.71473684210526323</v>
      </c>
      <c r="I71" s="90">
        <f t="shared" si="7"/>
        <v>0.87789473684210528</v>
      </c>
      <c r="J71" s="90">
        <f t="shared" si="6"/>
        <v>0.7963157894736842</v>
      </c>
      <c r="L71" s="31" t="s">
        <v>83</v>
      </c>
      <c r="M71" s="26">
        <f>C71/$G$96*100</f>
        <v>2.8421636441644602</v>
      </c>
      <c r="N71" s="26">
        <f>D71/$G$96*100</f>
        <v>3.4909638869413251</v>
      </c>
      <c r="P71" t="s">
        <v>75</v>
      </c>
      <c r="Q71" s="90">
        <v>2.9802953087556636</v>
      </c>
      <c r="R71" s="90">
        <v>2.6328732432686972</v>
      </c>
    </row>
    <row r="72" spans="1:18">
      <c r="A72" t="s">
        <v>187</v>
      </c>
      <c r="B72" s="31" t="s">
        <v>92</v>
      </c>
      <c r="C72" s="88">
        <v>5.3900000000000003E-2</v>
      </c>
      <c r="D72" s="88">
        <v>5.7700000000000001E-2</v>
      </c>
      <c r="E72" s="89">
        <f t="shared" si="4"/>
        <v>5.5800000000000002E-2</v>
      </c>
      <c r="F72" s="89">
        <f t="shared" si="5"/>
        <v>2.6870057685088791E-3</v>
      </c>
      <c r="H72" s="90">
        <f t="shared" si="6"/>
        <v>0.56736842105263163</v>
      </c>
      <c r="I72" s="90">
        <f t="shared" si="7"/>
        <v>0.60736842105263156</v>
      </c>
      <c r="J72" s="90">
        <f t="shared" si="6"/>
        <v>0.58736842105263165</v>
      </c>
      <c r="L72" s="31" t="s">
        <v>92</v>
      </c>
      <c r="M72" s="26">
        <f>C72/$G$96*100</f>
        <v>2.2561505216563242</v>
      </c>
      <c r="N72" s="26">
        <f>D72/$G$96*100</f>
        <v>2.4152112263371039</v>
      </c>
      <c r="P72" t="s">
        <v>117</v>
      </c>
      <c r="Q72" s="90">
        <v>4.1527846441545044</v>
      </c>
      <c r="R72" s="90">
        <v>3.8303634761300858</v>
      </c>
    </row>
    <row r="73" spans="1:18" ht="16" thickBot="1">
      <c r="A73" t="s">
        <v>187</v>
      </c>
      <c r="B73" s="79" t="s">
        <v>101</v>
      </c>
      <c r="C73" s="88">
        <v>9.2299999999999993E-2</v>
      </c>
      <c r="D73" s="88">
        <v>9.1700000000000004E-2</v>
      </c>
      <c r="E73" s="89">
        <f t="shared" si="4"/>
        <v>9.1999999999999998E-2</v>
      </c>
      <c r="F73" s="89">
        <f t="shared" si="5"/>
        <v>4.2426406871192107E-4</v>
      </c>
      <c r="H73" s="90">
        <f t="shared" si="6"/>
        <v>0.97157894736842099</v>
      </c>
      <c r="I73" s="90">
        <f t="shared" si="7"/>
        <v>0.96526315789473682</v>
      </c>
      <c r="J73" s="90">
        <f t="shared" si="6"/>
        <v>0.96842105263157896</v>
      </c>
      <c r="L73" s="79" t="s">
        <v>101</v>
      </c>
      <c r="M73" s="26">
        <f>C73/$G$96*100</f>
        <v>3.8635008005357832</v>
      </c>
      <c r="N73" s="26">
        <f>D73/$G$96*100</f>
        <v>3.8383859524282915</v>
      </c>
      <c r="P73" t="s">
        <v>110</v>
      </c>
      <c r="Q73" s="90">
        <v>3.1425316510113275</v>
      </c>
      <c r="R73" s="90">
        <v>6.1303011413709347</v>
      </c>
    </row>
    <row r="74" spans="1:18">
      <c r="A74" t="s">
        <v>187</v>
      </c>
      <c r="B74" s="78" t="s">
        <v>75</v>
      </c>
      <c r="C74" s="88">
        <v>7.1199999999999999E-2</v>
      </c>
      <c r="D74" s="88">
        <v>6.2899999999999998E-2</v>
      </c>
      <c r="E74" s="89">
        <f t="shared" si="4"/>
        <v>6.7049999999999998E-2</v>
      </c>
      <c r="F74" s="89">
        <f t="shared" si="5"/>
        <v>5.8689862838483455E-3</v>
      </c>
      <c r="H74" s="90">
        <f t="shared" si="6"/>
        <v>0.74947368421052629</v>
      </c>
      <c r="I74" s="90">
        <f t="shared" si="7"/>
        <v>0.66210526315789475</v>
      </c>
      <c r="J74" s="90">
        <f t="shared" si="6"/>
        <v>0.70578947368421052</v>
      </c>
      <c r="L74" s="78" t="s">
        <v>75</v>
      </c>
      <c r="M74" s="26">
        <f>C74/$G$96*100</f>
        <v>2.9802953087556636</v>
      </c>
      <c r="N74" s="26">
        <f>D74/$G$96*100</f>
        <v>2.6328732432686972</v>
      </c>
      <c r="P74" t="s">
        <v>61</v>
      </c>
      <c r="Q74" s="90">
        <v>2.6809102815979045</v>
      </c>
      <c r="R74" s="90">
        <v>4.6414538310412574</v>
      </c>
    </row>
    <row r="75" spans="1:18">
      <c r="A75" t="s">
        <v>187</v>
      </c>
      <c r="B75" s="31" t="s">
        <v>84</v>
      </c>
      <c r="C75" s="88">
        <v>6.4500000000000002E-2</v>
      </c>
      <c r="D75" s="88">
        <v>6.9800000000000001E-2</v>
      </c>
      <c r="E75" s="89">
        <f t="shared" si="4"/>
        <v>6.7150000000000001E-2</v>
      </c>
      <c r="F75" s="89">
        <f t="shared" si="5"/>
        <v>3.7476659402887014E-3</v>
      </c>
      <c r="H75" s="90">
        <f t="shared" si="6"/>
        <v>0.67894736842105263</v>
      </c>
      <c r="I75" s="90">
        <f t="shared" si="7"/>
        <v>0.73473684210526313</v>
      </c>
      <c r="J75" s="90">
        <f t="shared" si="6"/>
        <v>0.70684210526315794</v>
      </c>
      <c r="L75" s="31" t="s">
        <v>84</v>
      </c>
      <c r="M75" s="26">
        <f>C75/$G$96*100</f>
        <v>2.6998461715553415</v>
      </c>
      <c r="N75" s="26">
        <f>D75/$G$96*100</f>
        <v>2.9216939965048501</v>
      </c>
      <c r="P75" t="s">
        <v>45</v>
      </c>
      <c r="Q75" s="90">
        <v>3.4954158480681077</v>
      </c>
      <c r="R75" s="90">
        <v>4.0602488539620163</v>
      </c>
    </row>
    <row r="76" spans="1:18">
      <c r="A76" t="s">
        <v>187</v>
      </c>
      <c r="B76" s="31" t="s">
        <v>93</v>
      </c>
      <c r="C76" s="88">
        <v>6.3500000000000001E-2</v>
      </c>
      <c r="D76" s="88">
        <v>7.0300000000000001E-2</v>
      </c>
      <c r="E76" s="89">
        <f t="shared" si="4"/>
        <v>6.6900000000000001E-2</v>
      </c>
      <c r="F76" s="89">
        <f t="shared" si="5"/>
        <v>4.8083261120685237E-3</v>
      </c>
      <c r="H76" s="90">
        <f t="shared" si="6"/>
        <v>0.66842105263157892</v>
      </c>
      <c r="I76" s="90">
        <f t="shared" si="7"/>
        <v>0.74</v>
      </c>
      <c r="J76" s="90">
        <f t="shared" si="6"/>
        <v>0.70421052631578951</v>
      </c>
      <c r="L76" s="31" t="s">
        <v>93</v>
      </c>
      <c r="M76" s="26">
        <f>C76/$G$96*100</f>
        <v>2.6579880913761889</v>
      </c>
      <c r="N76" s="26">
        <f>D76/$G$96*100</f>
        <v>2.9426230365944264</v>
      </c>
      <c r="P76" t="s">
        <v>122</v>
      </c>
      <c r="Q76" s="90">
        <v>6.5988865722330887</v>
      </c>
      <c r="R76" s="90">
        <v>6.7063602949078938</v>
      </c>
    </row>
    <row r="77" spans="1:18" ht="16" thickBot="1">
      <c r="A77" t="s">
        <v>187</v>
      </c>
      <c r="B77" s="79" t="s">
        <v>102</v>
      </c>
      <c r="C77" s="88">
        <v>0.1071</v>
      </c>
      <c r="D77" s="88">
        <v>9.8900000000000002E-2</v>
      </c>
      <c r="E77" s="89">
        <f t="shared" si="4"/>
        <v>0.10300000000000001</v>
      </c>
      <c r="F77" s="89">
        <f t="shared" si="5"/>
        <v>5.7982756057296889E-3</v>
      </c>
      <c r="H77" s="90">
        <f t="shared" si="6"/>
        <v>1.1273684210526316</v>
      </c>
      <c r="I77" s="90">
        <f t="shared" si="7"/>
        <v>1.0410526315789475</v>
      </c>
      <c r="J77" s="90">
        <f t="shared" si="6"/>
        <v>1.0842105263157895</v>
      </c>
      <c r="L77" s="79" t="s">
        <v>102</v>
      </c>
      <c r="M77" s="26">
        <f>C77/$G$96*100</f>
        <v>4.483000387187241</v>
      </c>
      <c r="N77" s="26">
        <f>D77/$G$96*100</f>
        <v>4.1397641297181904</v>
      </c>
      <c r="P77" t="s">
        <v>105</v>
      </c>
      <c r="Q77" s="90">
        <v>3.774477140339187</v>
      </c>
      <c r="R77" s="90">
        <v>2.9748726436386304</v>
      </c>
    </row>
    <row r="78" spans="1:18">
      <c r="A78" t="s">
        <v>187</v>
      </c>
      <c r="B78" s="78" t="s">
        <v>76</v>
      </c>
      <c r="C78" s="88">
        <v>8.8900000000000007E-2</v>
      </c>
      <c r="D78" s="88">
        <v>9.2499999999999999E-2</v>
      </c>
      <c r="E78" s="89">
        <f t="shared" si="4"/>
        <v>9.0700000000000003E-2</v>
      </c>
      <c r="F78" s="89">
        <f t="shared" si="5"/>
        <v>2.5455844122715655E-3</v>
      </c>
      <c r="H78" s="90">
        <f t="shared" si="6"/>
        <v>0.93578947368421062</v>
      </c>
      <c r="I78" s="90">
        <f t="shared" si="7"/>
        <v>0.97368421052631582</v>
      </c>
      <c r="J78" s="90">
        <f t="shared" si="6"/>
        <v>0.95473684210526322</v>
      </c>
      <c r="L78" s="78" t="s">
        <v>76</v>
      </c>
      <c r="M78" s="26">
        <f>C78/$G$96*100</f>
        <v>3.7211833279266644</v>
      </c>
      <c r="N78" s="26">
        <f>D78/$G$96*100</f>
        <v>3.8718724165716139</v>
      </c>
      <c r="P78" t="s">
        <v>107</v>
      </c>
      <c r="Q78" s="90">
        <v>3.1339337531973435</v>
      </c>
      <c r="R78" s="90">
        <v>2.2784429207058872</v>
      </c>
    </row>
    <row r="79" spans="1:18">
      <c r="A79" t="s">
        <v>187</v>
      </c>
      <c r="B79" s="31" t="s">
        <v>85</v>
      </c>
      <c r="C79" s="88">
        <v>6.2199999999999998E-2</v>
      </c>
      <c r="D79" s="88">
        <v>5.7700000000000001E-2</v>
      </c>
      <c r="E79" s="89">
        <f t="shared" si="4"/>
        <v>5.9950000000000003E-2</v>
      </c>
      <c r="F79" s="89">
        <f t="shared" si="5"/>
        <v>3.1819805153394617E-3</v>
      </c>
      <c r="H79" s="90">
        <f t="shared" si="6"/>
        <v>0.65473684210526317</v>
      </c>
      <c r="I79" s="90">
        <f t="shared" si="7"/>
        <v>0.60736842105263156</v>
      </c>
      <c r="J79" s="90">
        <f t="shared" si="6"/>
        <v>0.63105263157894742</v>
      </c>
      <c r="L79" s="31" t="s">
        <v>85</v>
      </c>
      <c r="M79" s="26">
        <f>C79/$G$96*100</f>
        <v>2.6035725871432902</v>
      </c>
      <c r="N79" s="26">
        <f>D79/$G$96*100</f>
        <v>2.4152112263371039</v>
      </c>
      <c r="P79" t="s">
        <v>47</v>
      </c>
      <c r="Q79" s="90">
        <v>6.8557629338572372</v>
      </c>
      <c r="R79" s="90">
        <v>5.9675834970530461</v>
      </c>
    </row>
    <row r="80" spans="1:18">
      <c r="A80" t="s">
        <v>187</v>
      </c>
      <c r="B80" s="31" t="s">
        <v>94</v>
      </c>
      <c r="C80" s="88">
        <v>6.0199999999999997E-2</v>
      </c>
      <c r="D80" s="88">
        <v>5.2699999999999997E-2</v>
      </c>
      <c r="E80" s="89">
        <f t="shared" si="4"/>
        <v>5.645E-2</v>
      </c>
      <c r="F80" s="89">
        <f t="shared" si="5"/>
        <v>5.3033008588991067E-3</v>
      </c>
      <c r="H80" s="90">
        <f t="shared" si="6"/>
        <v>0.63368421052631574</v>
      </c>
      <c r="I80" s="90">
        <f t="shared" si="7"/>
        <v>0.55473684210526308</v>
      </c>
      <c r="J80" s="90">
        <f t="shared" si="6"/>
        <v>0.59421052631578952</v>
      </c>
      <c r="L80" s="31" t="s">
        <v>94</v>
      </c>
      <c r="M80" s="26">
        <f>C80/$G$96*100</f>
        <v>2.5198564267849854</v>
      </c>
      <c r="N80" s="26">
        <f>D80/$G$96*100</f>
        <v>2.2059208254413409</v>
      </c>
      <c r="P80" t="s">
        <v>89</v>
      </c>
      <c r="Q80" s="90">
        <v>3.386318686493444</v>
      </c>
      <c r="R80" s="90">
        <v>4.1439499377361058</v>
      </c>
    </row>
    <row r="81" spans="1:18" ht="16" thickBot="1">
      <c r="A81" t="s">
        <v>187</v>
      </c>
      <c r="B81" s="79" t="s">
        <v>185</v>
      </c>
      <c r="C81" s="88">
        <v>5.3400000000000003E-2</v>
      </c>
      <c r="D81" s="88">
        <v>4.5400000000000003E-2</v>
      </c>
      <c r="E81" s="89">
        <f t="shared" si="4"/>
        <v>4.9399999999999999E-2</v>
      </c>
      <c r="F81" s="89">
        <f t="shared" si="5"/>
        <v>5.656854249492381E-3</v>
      </c>
      <c r="H81" s="90">
        <f t="shared" si="6"/>
        <v>0.56210526315789477</v>
      </c>
      <c r="I81" s="90">
        <f t="shared" si="7"/>
        <v>0.47789473684210526</v>
      </c>
      <c r="J81" s="90">
        <f t="shared" si="6"/>
        <v>0.52</v>
      </c>
      <c r="L81" s="79" t="s">
        <v>185</v>
      </c>
      <c r="M81" s="26">
        <f>C81/$G$96*100</f>
        <v>2.2352214815667479</v>
      </c>
      <c r="N81" s="26">
        <f>D81/$G$96*100</f>
        <v>1.9003568401335273</v>
      </c>
      <c r="P81" t="s">
        <v>116</v>
      </c>
      <c r="Q81" s="90">
        <v>3.7056939578273109</v>
      </c>
      <c r="R81" s="90">
        <v>3.890548760827977</v>
      </c>
    </row>
    <row r="82" spans="1:18">
      <c r="A82" t="s">
        <v>187</v>
      </c>
      <c r="B82" s="78" t="s">
        <v>77</v>
      </c>
      <c r="C82" s="88">
        <v>5.9200000000000003E-2</v>
      </c>
      <c r="D82" s="88">
        <v>8.3099999999999993E-2</v>
      </c>
      <c r="E82" s="89">
        <f t="shared" si="4"/>
        <v>7.1149999999999991E-2</v>
      </c>
      <c r="F82" s="89">
        <f t="shared" si="5"/>
        <v>1.6899852070358524E-2</v>
      </c>
      <c r="H82" s="90">
        <f t="shared" si="6"/>
        <v>0.62315789473684213</v>
      </c>
      <c r="I82" s="90">
        <f t="shared" si="7"/>
        <v>0.87473684210526303</v>
      </c>
      <c r="J82" s="90">
        <f t="shared" si="6"/>
        <v>0.74894736842105258</v>
      </c>
      <c r="L82" s="78" t="s">
        <v>77</v>
      </c>
      <c r="M82" s="26">
        <f>C82/$G$96*100</f>
        <v>2.4779983466058328</v>
      </c>
      <c r="N82" s="26">
        <f>D82/$G$96*100</f>
        <v>3.4784064628875786</v>
      </c>
      <c r="P82" t="s">
        <v>111</v>
      </c>
      <c r="Q82" s="90">
        <v>3.5767254906175436</v>
      </c>
      <c r="R82" s="90">
        <v>3.6670034176643806</v>
      </c>
    </row>
    <row r="83" spans="1:18">
      <c r="A83" t="s">
        <v>187</v>
      </c>
      <c r="B83" s="31" t="s">
        <v>86</v>
      </c>
      <c r="C83" s="88">
        <v>0.2041</v>
      </c>
      <c r="D83" s="88">
        <v>0.19059999999999999</v>
      </c>
      <c r="E83" s="89">
        <f t="shared" si="4"/>
        <v>0.19735</v>
      </c>
      <c r="F83" s="89">
        <f t="shared" si="5"/>
        <v>9.5459415460184011E-3</v>
      </c>
      <c r="H83" s="90">
        <f t="shared" si="6"/>
        <v>2.148421052631579</v>
      </c>
      <c r="I83" s="90">
        <f t="shared" si="7"/>
        <v>2.0063157894736841</v>
      </c>
      <c r="J83" s="90">
        <f t="shared" si="6"/>
        <v>2.0773684210526313</v>
      </c>
      <c r="L83" s="31" t="s">
        <v>86</v>
      </c>
      <c r="M83" s="26">
        <f>C83/$G$96*100</f>
        <v>8.5432341645650425</v>
      </c>
      <c r="N83" s="26">
        <f>D83/$G$96*100</f>
        <v>7.9781500821464819</v>
      </c>
      <c r="P83" t="s">
        <v>135</v>
      </c>
      <c r="Q83" s="90">
        <v>2.772822045009995</v>
      </c>
      <c r="R83" s="90">
        <v>2.9146873589407387</v>
      </c>
    </row>
    <row r="84" spans="1:18">
      <c r="A84" t="s">
        <v>187</v>
      </c>
      <c r="B84" s="31" t="s">
        <v>95</v>
      </c>
      <c r="C84" s="88">
        <v>5.74E-2</v>
      </c>
      <c r="D84" s="88">
        <v>5.8299999999999998E-2</v>
      </c>
      <c r="E84" s="89">
        <f t="shared" si="4"/>
        <v>5.7849999999999999E-2</v>
      </c>
      <c r="F84" s="89">
        <f t="shared" si="5"/>
        <v>6.3639610306789136E-4</v>
      </c>
      <c r="H84" s="90">
        <f t="shared" si="6"/>
        <v>0.60421052631578942</v>
      </c>
      <c r="I84" s="90">
        <f t="shared" si="7"/>
        <v>0.61368421052631572</v>
      </c>
      <c r="J84" s="90">
        <f t="shared" si="6"/>
        <v>0.60894736842105257</v>
      </c>
      <c r="L84" s="31" t="s">
        <v>95</v>
      </c>
      <c r="M84" s="26">
        <f>C84/$G$96*100</f>
        <v>2.4026538022833583</v>
      </c>
      <c r="N84" s="26">
        <f>D84/$G$96*100</f>
        <v>2.4403260744445952</v>
      </c>
      <c r="P84" t="s">
        <v>72</v>
      </c>
      <c r="Q84" s="90">
        <v>3.0974979332572907</v>
      </c>
      <c r="R84" s="90">
        <v>2.4947415786774938</v>
      </c>
    </row>
    <row r="85" spans="1:18" ht="16" thickBot="1">
      <c r="A85" t="s">
        <v>187</v>
      </c>
      <c r="B85" s="79" t="s">
        <v>185</v>
      </c>
      <c r="C85" s="88">
        <v>5.1799999999999999E-2</v>
      </c>
      <c r="D85" s="88">
        <v>5.67E-2</v>
      </c>
      <c r="E85" s="89">
        <f t="shared" si="4"/>
        <v>5.425E-2</v>
      </c>
      <c r="F85" s="89">
        <f t="shared" si="5"/>
        <v>3.4648232278140841E-3</v>
      </c>
      <c r="H85" s="90">
        <f t="shared" si="6"/>
        <v>0.54526315789473678</v>
      </c>
      <c r="I85" s="90">
        <f t="shared" si="7"/>
        <v>0.59684210526315784</v>
      </c>
      <c r="J85" s="90">
        <f t="shared" si="6"/>
        <v>0.57105263157894737</v>
      </c>
      <c r="L85" s="79" t="s">
        <v>185</v>
      </c>
      <c r="M85" s="26">
        <f>C85/$G$96*100</f>
        <v>2.1682485532801037</v>
      </c>
      <c r="N85" s="26">
        <f>D85/$G$96*100</f>
        <v>2.3733531461579513</v>
      </c>
      <c r="P85" t="s">
        <v>42</v>
      </c>
      <c r="Q85" s="90">
        <v>5.4518664047151288</v>
      </c>
      <c r="R85" s="90">
        <v>6.229535036018337</v>
      </c>
    </row>
    <row r="86" spans="1:18">
      <c r="A86" t="s">
        <v>187</v>
      </c>
      <c r="B86" s="1" t="s">
        <v>12</v>
      </c>
      <c r="C86" s="88">
        <v>4.7800000000000002E-2</v>
      </c>
      <c r="D86" s="88">
        <v>4.9000000000000002E-2</v>
      </c>
      <c r="E86" s="89">
        <f t="shared" si="4"/>
        <v>4.8399999999999999E-2</v>
      </c>
      <c r="F86" s="89">
        <f t="shared" si="5"/>
        <v>8.4852813742385689E-4</v>
      </c>
      <c r="H86" s="90">
        <f t="shared" si="6"/>
        <v>0.50315789473684214</v>
      </c>
      <c r="I86" s="90">
        <f t="shared" si="7"/>
        <v>0.51578947368421058</v>
      </c>
      <c r="J86" s="90">
        <f t="shared" si="6"/>
        <v>0.5094736842105263</v>
      </c>
      <c r="L86" s="1" t="s">
        <v>12</v>
      </c>
      <c r="M86" s="26">
        <f>C86/$G$96*100</f>
        <v>2.0008162325634937</v>
      </c>
      <c r="N86" s="26">
        <f>D86/$G$96*100</f>
        <v>2.0510459287784766</v>
      </c>
      <c r="P86" t="s">
        <v>91</v>
      </c>
      <c r="Q86" s="90">
        <v>2.9509946526302566</v>
      </c>
      <c r="R86" s="90">
        <v>2.6161300111970363</v>
      </c>
    </row>
    <row r="87" spans="1:18">
      <c r="A87" t="s">
        <v>187</v>
      </c>
      <c r="B87" s="1" t="s">
        <v>12</v>
      </c>
      <c r="C87" s="88">
        <v>5.5800000000000002E-2</v>
      </c>
      <c r="D87" s="88">
        <v>5.6099999999999997E-2</v>
      </c>
      <c r="E87" s="89">
        <f t="shared" si="4"/>
        <v>5.595E-2</v>
      </c>
      <c r="F87" s="89">
        <f t="shared" si="5"/>
        <v>2.1213203435596054E-4</v>
      </c>
      <c r="H87" s="90">
        <f t="shared" si="6"/>
        <v>0.58736842105263165</v>
      </c>
      <c r="I87" s="90">
        <f t="shared" si="7"/>
        <v>0.59052631578947368</v>
      </c>
      <c r="J87" s="90">
        <f t="shared" si="6"/>
        <v>0.58894736842105266</v>
      </c>
      <c r="L87" s="1" t="s">
        <v>12</v>
      </c>
      <c r="M87" s="26">
        <f>C87/$G$96*100</f>
        <v>2.3356808739967141</v>
      </c>
      <c r="N87" s="26">
        <f>D87/$G$96*100</f>
        <v>2.3482382980504597</v>
      </c>
      <c r="P87" t="s">
        <v>50</v>
      </c>
      <c r="Q87" s="90">
        <v>2.5581204977079239</v>
      </c>
      <c r="R87" s="90">
        <v>2.7791421087098889</v>
      </c>
    </row>
    <row r="88" spans="1:18">
      <c r="A88" t="s">
        <v>187</v>
      </c>
      <c r="B88" s="1" t="s">
        <v>12</v>
      </c>
      <c r="C88" s="88">
        <v>5.0099999999999999E-2</v>
      </c>
      <c r="D88" s="88">
        <v>5.8599999999999999E-2</v>
      </c>
      <c r="E88" s="89">
        <f t="shared" si="4"/>
        <v>5.4349999999999996E-2</v>
      </c>
      <c r="F88" s="89">
        <f t="shared" si="5"/>
        <v>6.0104076400856543E-3</v>
      </c>
      <c r="H88" s="90">
        <f t="shared" si="6"/>
        <v>0.5273684210526316</v>
      </c>
      <c r="I88" s="90">
        <f t="shared" si="7"/>
        <v>0.61684210526315786</v>
      </c>
      <c r="J88" s="90">
        <f t="shared" si="6"/>
        <v>0.57210526315789467</v>
      </c>
      <c r="L88" s="1" t="s">
        <v>12</v>
      </c>
      <c r="M88" s="26">
        <f>C88/$G$96*100</f>
        <v>2.0970898169755441</v>
      </c>
      <c r="N88" s="26">
        <f>D88/$G$96*100</f>
        <v>2.4528834984983412</v>
      </c>
      <c r="P88" t="s">
        <v>46</v>
      </c>
      <c r="Q88" s="90">
        <v>7.228225278323511</v>
      </c>
      <c r="R88" s="90">
        <v>8.6689587426326131</v>
      </c>
    </row>
    <row r="89" spans="1:18" ht="16" thickBot="1">
      <c r="A89" t="s">
        <v>187</v>
      </c>
      <c r="B89" s="3" t="s">
        <v>12</v>
      </c>
      <c r="C89" s="88">
        <v>4.7300000000000002E-2</v>
      </c>
      <c r="D89" s="88">
        <v>4.7500000000000001E-2</v>
      </c>
      <c r="E89" s="89">
        <f t="shared" si="4"/>
        <v>4.7399999999999998E-2</v>
      </c>
      <c r="F89" s="89">
        <f t="shared" si="5"/>
        <v>1.4142135623730864E-4</v>
      </c>
      <c r="H89" s="90">
        <f t="shared" si="6"/>
        <v>0.49789473684210528</v>
      </c>
      <c r="I89" s="90">
        <f t="shared" si="7"/>
        <v>0.5</v>
      </c>
      <c r="J89" s="90">
        <f t="shared" si="6"/>
        <v>0.49894736842105258</v>
      </c>
      <c r="L89" s="3" t="s">
        <v>12</v>
      </c>
      <c r="M89" s="26">
        <f>C89/$G$96*100</f>
        <v>1.979887192473917</v>
      </c>
      <c r="N89" s="26">
        <f>D89/$G$96*100</f>
        <v>1.9882588085097477</v>
      </c>
      <c r="P89" t="s">
        <v>115</v>
      </c>
      <c r="Q89" s="90">
        <v>2.8545020742428475</v>
      </c>
      <c r="R89" s="90">
        <v>2.4718956215205381</v>
      </c>
    </row>
    <row r="90" spans="1:18">
      <c r="A90" t="s">
        <v>187</v>
      </c>
      <c r="B90" s="1" t="s">
        <v>12</v>
      </c>
      <c r="C90" s="88">
        <v>5.5199999999999999E-2</v>
      </c>
      <c r="D90" s="88">
        <v>5.7200000000000001E-2</v>
      </c>
      <c r="E90" s="89">
        <f t="shared" si="4"/>
        <v>5.62E-2</v>
      </c>
      <c r="F90" s="89">
        <f t="shared" si="5"/>
        <v>1.4142135623730963E-3</v>
      </c>
      <c r="H90" s="90">
        <f t="shared" si="6"/>
        <v>0.58105263157894738</v>
      </c>
      <c r="I90" s="90">
        <f t="shared" si="7"/>
        <v>0.6021052631578947</v>
      </c>
      <c r="J90" s="90">
        <f t="shared" si="6"/>
        <v>0.59157894736842109</v>
      </c>
      <c r="L90" s="1" t="s">
        <v>12</v>
      </c>
      <c r="M90" s="26">
        <f>C90/$G$96*100</f>
        <v>2.3105660258892224</v>
      </c>
      <c r="N90" s="26">
        <f>D90/$G$96*100</f>
        <v>2.3942821862475276</v>
      </c>
      <c r="P90" t="s">
        <v>34</v>
      </c>
      <c r="Q90" s="90">
        <v>3.159790438768828</v>
      </c>
      <c r="R90" s="90">
        <v>2.7259332023575644</v>
      </c>
    </row>
    <row r="91" spans="1:18" ht="16" thickBot="1">
      <c r="A91" t="s">
        <v>187</v>
      </c>
      <c r="B91" s="1" t="s">
        <v>12</v>
      </c>
      <c r="C91" s="88">
        <v>5.3100000000000001E-2</v>
      </c>
      <c r="D91" s="88">
        <v>5.9299999999999999E-2</v>
      </c>
      <c r="E91" s="89">
        <f t="shared" si="4"/>
        <v>5.62E-2</v>
      </c>
      <c r="F91" s="89">
        <f t="shared" si="5"/>
        <v>4.3840620433565928E-3</v>
      </c>
      <c r="H91" s="90">
        <f t="shared" si="6"/>
        <v>0.55894736842105264</v>
      </c>
      <c r="I91" s="90">
        <f t="shared" si="7"/>
        <v>0.62421052631578944</v>
      </c>
      <c r="J91" s="90">
        <f t="shared" si="6"/>
        <v>0.59157894736842109</v>
      </c>
      <c r="L91" s="1" t="s">
        <v>12</v>
      </c>
      <c r="M91" s="26">
        <f>C91/$G$96*100</f>
        <v>2.2226640575130019</v>
      </c>
      <c r="N91" s="26">
        <f>D91/$G$96*100</f>
        <v>2.4821841546237478</v>
      </c>
      <c r="P91" t="s">
        <v>74</v>
      </c>
      <c r="Q91" s="90">
        <v>2.4738125385879175</v>
      </c>
      <c r="R91" s="90">
        <v>2.9635520766840027</v>
      </c>
    </row>
    <row r="92" spans="1:18" ht="16" thickBot="1">
      <c r="A92" t="s">
        <v>187</v>
      </c>
      <c r="B92" s="8" t="s">
        <v>3</v>
      </c>
      <c r="C92" s="88">
        <v>5.21E-2</v>
      </c>
      <c r="D92" s="88">
        <v>6.3899999999999998E-2</v>
      </c>
      <c r="E92" s="89">
        <f t="shared" si="4"/>
        <v>5.7999999999999996E-2</v>
      </c>
      <c r="F92" s="89">
        <f t="shared" si="5"/>
        <v>8.3438600180012774E-3</v>
      </c>
      <c r="H92" s="90">
        <f t="shared" si="6"/>
        <v>0.54842105263157892</v>
      </c>
      <c r="I92" s="90">
        <f t="shared" si="7"/>
        <v>0.67263157894736836</v>
      </c>
      <c r="J92" s="90">
        <f t="shared" si="6"/>
        <v>0.61052631578947358</v>
      </c>
      <c r="L92" s="8" t="s">
        <v>3</v>
      </c>
      <c r="M92" s="26">
        <f>C92/$G$96*100</f>
        <v>2.1808059773338497</v>
      </c>
      <c r="N92" s="26">
        <f>D92/$G$96*100</f>
        <v>2.6747313234478498</v>
      </c>
      <c r="P92" t="s">
        <v>62</v>
      </c>
      <c r="Q92" s="90">
        <v>3.3439751146037979</v>
      </c>
      <c r="R92" s="90">
        <v>5.1121480026195156</v>
      </c>
    </row>
    <row r="93" spans="1:18" ht="16" thickBot="1">
      <c r="A93" t="s">
        <v>187</v>
      </c>
      <c r="B93" s="8" t="s">
        <v>3</v>
      </c>
      <c r="C93" s="88">
        <v>5.21E-2</v>
      </c>
      <c r="D93" s="88">
        <v>5.62E-2</v>
      </c>
      <c r="E93" s="89">
        <f t="shared" si="4"/>
        <v>5.4150000000000004E-2</v>
      </c>
      <c r="F93" s="89">
        <f t="shared" si="5"/>
        <v>2.8991378028648445E-3</v>
      </c>
      <c r="H93" s="90">
        <f t="shared" si="6"/>
        <v>0.54842105263157892</v>
      </c>
      <c r="I93" s="90">
        <f t="shared" si="7"/>
        <v>0.59157894736842109</v>
      </c>
      <c r="J93" s="90">
        <f t="shared" si="6"/>
        <v>0.57000000000000006</v>
      </c>
      <c r="L93" s="8" t="s">
        <v>3</v>
      </c>
      <c r="M93" s="26">
        <f>C93/$G$96*100</f>
        <v>2.1808059773338497</v>
      </c>
      <c r="N93" s="26">
        <f>D93/$G$96*100</f>
        <v>2.352424106068375</v>
      </c>
      <c r="P93" t="s">
        <v>53</v>
      </c>
      <c r="Q93" s="90">
        <v>2.6317943680419118</v>
      </c>
      <c r="R93" s="90">
        <v>3.1884413883431564</v>
      </c>
    </row>
    <row r="94" spans="1:18">
      <c r="A94" t="s">
        <v>187</v>
      </c>
      <c r="B94" s="80" t="s">
        <v>18</v>
      </c>
      <c r="C94" s="88">
        <v>2.2315</v>
      </c>
      <c r="D94" s="88">
        <v>2.7118000000000002</v>
      </c>
      <c r="E94" s="89">
        <f t="shared" si="4"/>
        <v>2.4716500000000003</v>
      </c>
      <c r="F94" s="89">
        <f t="shared" si="5"/>
        <v>0.33962338700389888</v>
      </c>
      <c r="H94" s="90">
        <f t="shared" si="6"/>
        <v>23.489473684210527</v>
      </c>
      <c r="I94" s="90">
        <f t="shared" si="7"/>
        <v>28.545263157894738</v>
      </c>
      <c r="J94" s="90">
        <f t="shared" si="6"/>
        <v>26.017368421052634</v>
      </c>
      <c r="L94" s="80" t="s">
        <v>18</v>
      </c>
      <c r="M94" s="26">
        <f>C94/$G$96*100</f>
        <v>93.406305919778987</v>
      </c>
      <c r="N94" s="26">
        <f>D94/$G$96*100</f>
        <v>113.51074182982597</v>
      </c>
      <c r="P94" t="s">
        <v>63</v>
      </c>
      <c r="Q94" s="90">
        <v>2.6563523248199084</v>
      </c>
      <c r="R94" s="90">
        <v>3.7655533726260639</v>
      </c>
    </row>
    <row r="95" spans="1:18">
      <c r="A95" t="s">
        <v>187</v>
      </c>
      <c r="B95" s="81" t="s">
        <v>18</v>
      </c>
      <c r="C95" s="88">
        <v>2.4906000000000001</v>
      </c>
      <c r="D95" s="88">
        <v>2.8281999999999998</v>
      </c>
      <c r="E95" s="89">
        <f t="shared" si="4"/>
        <v>2.6593999999999998</v>
      </c>
      <c r="F95" s="89">
        <f t="shared" si="5"/>
        <v>0.23871924932857821</v>
      </c>
      <c r="H95" s="90">
        <f t="shared" si="6"/>
        <v>26.216842105263158</v>
      </c>
      <c r="I95" s="90">
        <f t="shared" si="7"/>
        <v>29.770526315789471</v>
      </c>
      <c r="J95" s="90">
        <f t="shared" si="6"/>
        <v>27.993684210526315</v>
      </c>
      <c r="L95" s="81" t="s">
        <v>18</v>
      </c>
      <c r="M95" s="26">
        <f>C95/$G$96*100</f>
        <v>104.25173449419742</v>
      </c>
      <c r="N95" s="26">
        <f>D95/$G$96*100</f>
        <v>118.38302236267933</v>
      </c>
      <c r="P95" t="s">
        <v>40</v>
      </c>
      <c r="Q95" s="90">
        <v>3.3849050425671248</v>
      </c>
      <c r="R95" s="90">
        <v>3.2416502946954813</v>
      </c>
    </row>
    <row r="96" spans="1:18">
      <c r="A96" t="s">
        <v>187</v>
      </c>
      <c r="B96" s="82" t="s">
        <v>13</v>
      </c>
      <c r="C96" s="88">
        <v>2.2010000000000001</v>
      </c>
      <c r="D96" s="88">
        <v>2.3159000000000001</v>
      </c>
      <c r="E96" s="89">
        <f t="shared" si="4"/>
        <v>2.2584499999999998</v>
      </c>
      <c r="F96" s="89">
        <f t="shared" si="5"/>
        <v>8.1246569158334309E-2</v>
      </c>
      <c r="G96" s="92">
        <f>AVERAGE(E96:E97)</f>
        <v>2.3890250000000002</v>
      </c>
      <c r="H96" s="90">
        <f t="shared" si="6"/>
        <v>23.168421052631579</v>
      </c>
      <c r="I96" s="90">
        <f t="shared" si="7"/>
        <v>24.377894736842105</v>
      </c>
      <c r="J96" s="90">
        <f t="shared" si="6"/>
        <v>23.77315789473684</v>
      </c>
      <c r="L96" s="82" t="s">
        <v>13</v>
      </c>
      <c r="M96" s="26">
        <f>C96/$G$96*100</f>
        <v>92.129634474314841</v>
      </c>
      <c r="N96" s="26">
        <f>D96/$G$96*100</f>
        <v>96.93912788689947</v>
      </c>
      <c r="P96" t="s">
        <v>43</v>
      </c>
      <c r="Q96" s="90">
        <v>2.382121807465619</v>
      </c>
      <c r="R96" s="90">
        <v>2.6645383104125737</v>
      </c>
    </row>
    <row r="97" spans="1:18" ht="16" thickBot="1">
      <c r="A97" t="s">
        <v>187</v>
      </c>
      <c r="B97" s="83" t="s">
        <v>13</v>
      </c>
      <c r="C97" s="88">
        <v>2.2936000000000001</v>
      </c>
      <c r="D97" s="88">
        <v>2.7456</v>
      </c>
      <c r="E97" s="89">
        <f t="shared" si="4"/>
        <v>2.5196000000000001</v>
      </c>
      <c r="F97" s="89">
        <f t="shared" si="5"/>
        <v>0.31961226509631946</v>
      </c>
      <c r="H97" s="90">
        <f t="shared" si="6"/>
        <v>24.143157894736841</v>
      </c>
      <c r="I97" s="90">
        <f t="shared" si="7"/>
        <v>28.901052631578949</v>
      </c>
      <c r="J97" s="90">
        <f t="shared" si="6"/>
        <v>26.522105263157894</v>
      </c>
      <c r="L97" s="83" t="s">
        <v>13</v>
      </c>
      <c r="M97" s="26">
        <f>C97/$G$96*100</f>
        <v>96.005692698904369</v>
      </c>
      <c r="N97" s="26">
        <f>D97/$G$96*100</f>
        <v>114.92554493988132</v>
      </c>
      <c r="P97" t="s">
        <v>98</v>
      </c>
      <c r="Q97" s="90">
        <v>6.3331275311057853</v>
      </c>
      <c r="R97" s="90">
        <v>3.2356295978484937</v>
      </c>
    </row>
    <row r="98" spans="1:18">
      <c r="A98" t="s">
        <v>188</v>
      </c>
      <c r="B98" s="45" t="s">
        <v>105</v>
      </c>
      <c r="C98" s="88">
        <v>8.7800000000000003E-2</v>
      </c>
      <c r="D98" s="88">
        <v>6.9199999999999998E-2</v>
      </c>
      <c r="E98" s="89">
        <f t="shared" ref="E98:E145" si="8">AVERAGE(C98:D98)</f>
        <v>7.85E-2</v>
      </c>
      <c r="F98" s="89">
        <f t="shared" ref="F98:F145" si="9">STDEV(C98:D98)</f>
        <v>1.3152186130069771E-2</v>
      </c>
      <c r="H98" s="90">
        <f t="shared" si="6"/>
        <v>0.92421052631578948</v>
      </c>
      <c r="I98" s="90">
        <f t="shared" si="7"/>
        <v>0.72842105263157897</v>
      </c>
      <c r="J98" s="90">
        <f t="shared" si="6"/>
        <v>0.82631578947368423</v>
      </c>
      <c r="L98" s="45" t="s">
        <v>105</v>
      </c>
      <c r="M98" s="26">
        <f>C98/$G$144*100</f>
        <v>3.774477140339187</v>
      </c>
      <c r="N98" s="26">
        <f>D98/$G$144*100</f>
        <v>2.9748726436386304</v>
      </c>
      <c r="P98" t="s">
        <v>57</v>
      </c>
      <c r="Q98" s="90">
        <v>2.7013752455795679</v>
      </c>
      <c r="R98" s="90">
        <v>2.8282580222658806</v>
      </c>
    </row>
    <row r="99" spans="1:18">
      <c r="A99" t="s">
        <v>188</v>
      </c>
      <c r="B99" s="45" t="s">
        <v>114</v>
      </c>
      <c r="C99" s="88">
        <v>0.12280000000000001</v>
      </c>
      <c r="D99" s="88">
        <v>0.12670000000000001</v>
      </c>
      <c r="E99" s="89">
        <f t="shared" si="8"/>
        <v>0.12475</v>
      </c>
      <c r="F99" s="89">
        <f t="shared" si="9"/>
        <v>2.7577164466275356E-3</v>
      </c>
      <c r="H99" s="90">
        <f t="shared" si="6"/>
        <v>1.2926315789473686</v>
      </c>
      <c r="I99" s="90">
        <f t="shared" si="7"/>
        <v>1.3336842105263158</v>
      </c>
      <c r="J99" s="90">
        <f t="shared" si="6"/>
        <v>1.3131578947368421</v>
      </c>
      <c r="L99" s="45" t="s">
        <v>114</v>
      </c>
      <c r="M99" s="26">
        <f>C99/$G$144*100</f>
        <v>5.2791092577864713</v>
      </c>
      <c r="N99" s="26">
        <f>D99/$G$144*100</f>
        <v>5.4467682651591689</v>
      </c>
      <c r="P99" t="s">
        <v>78</v>
      </c>
      <c r="Q99" s="90">
        <v>3.8048994882849692</v>
      </c>
      <c r="R99" s="90">
        <v>5.6885130963468349</v>
      </c>
    </row>
    <row r="100" spans="1:18">
      <c r="A100" t="s">
        <v>188</v>
      </c>
      <c r="B100" s="45" t="s">
        <v>123</v>
      </c>
      <c r="C100" s="88">
        <v>0.1799</v>
      </c>
      <c r="D100" s="88">
        <v>0.17730000000000001</v>
      </c>
      <c r="E100" s="89">
        <f t="shared" si="8"/>
        <v>0.17860000000000001</v>
      </c>
      <c r="F100" s="89">
        <f t="shared" si="9"/>
        <v>1.8384776310850174E-3</v>
      </c>
      <c r="H100" s="90">
        <f t="shared" si="6"/>
        <v>1.8936842105263159</v>
      </c>
      <c r="I100" s="90">
        <f t="shared" si="7"/>
        <v>1.8663157894736844</v>
      </c>
      <c r="J100" s="90">
        <f t="shared" si="6"/>
        <v>1.8800000000000001</v>
      </c>
      <c r="L100" s="45" t="s">
        <v>123</v>
      </c>
      <c r="M100" s="26">
        <f>C100/$G$144*100</f>
        <v>7.7338090836790396</v>
      </c>
      <c r="N100" s="26">
        <f>D100/$G$144*100</f>
        <v>7.6220364120972421</v>
      </c>
      <c r="P100" t="s">
        <v>108</v>
      </c>
      <c r="Q100" s="90">
        <v>3.0393568772435136</v>
      </c>
      <c r="R100" s="90">
        <v>2.8545020742428475</v>
      </c>
    </row>
    <row r="101" spans="1:18">
      <c r="A101" t="s">
        <v>188</v>
      </c>
      <c r="B101" s="45" t="s">
        <v>132</v>
      </c>
      <c r="C101" s="88">
        <v>6.6100000000000006E-2</v>
      </c>
      <c r="D101" s="88">
        <v>9.4899999999999998E-2</v>
      </c>
      <c r="E101" s="89">
        <f t="shared" si="8"/>
        <v>8.0500000000000002E-2</v>
      </c>
      <c r="F101" s="89">
        <f t="shared" si="9"/>
        <v>2.0364675298172534E-2</v>
      </c>
      <c r="H101" s="90">
        <f t="shared" si="6"/>
        <v>0.69578947368421062</v>
      </c>
      <c r="I101" s="90">
        <f t="shared" si="7"/>
        <v>0.99894736842105258</v>
      </c>
      <c r="J101" s="90">
        <f t="shared" si="6"/>
        <v>0.84736842105263155</v>
      </c>
      <c r="L101" s="45" t="s">
        <v>132</v>
      </c>
      <c r="M101" s="26">
        <f>C101/$G$144*100</f>
        <v>2.8416052275218711</v>
      </c>
      <c r="N101" s="26">
        <f>D101/$G$144*100</f>
        <v>4.0797025127356354</v>
      </c>
      <c r="P101" t="s">
        <v>86</v>
      </c>
      <c r="Q101" s="90">
        <v>8.5432341645650425</v>
      </c>
      <c r="R101" s="90">
        <v>7.9781500821464819</v>
      </c>
    </row>
    <row r="102" spans="1:18">
      <c r="A102" t="s">
        <v>188</v>
      </c>
      <c r="B102" s="45" t="s">
        <v>106</v>
      </c>
      <c r="C102" s="88">
        <v>7.9299999999999995E-2</v>
      </c>
      <c r="D102" s="88">
        <v>6.7000000000000004E-2</v>
      </c>
      <c r="E102" s="89">
        <f t="shared" si="8"/>
        <v>7.3149999999999993E-2</v>
      </c>
      <c r="F102" s="89">
        <f t="shared" si="9"/>
        <v>8.6974134085945291E-3</v>
      </c>
      <c r="H102" s="90">
        <f t="shared" si="6"/>
        <v>0.83473684210526311</v>
      </c>
      <c r="I102" s="90">
        <f t="shared" si="7"/>
        <v>0.70526315789473693</v>
      </c>
      <c r="J102" s="90">
        <f t="shared" si="6"/>
        <v>0.76999999999999991</v>
      </c>
      <c r="L102" s="45" t="s">
        <v>106</v>
      </c>
      <c r="M102" s="26">
        <f>C102/$G$144*100</f>
        <v>3.4090664832448465</v>
      </c>
      <c r="N102" s="26">
        <f>D102/$G$144*100</f>
        <v>2.8802957676848009</v>
      </c>
      <c r="P102" t="s">
        <v>76</v>
      </c>
      <c r="Q102" s="90">
        <v>3.7211833279266644</v>
      </c>
      <c r="R102" s="90">
        <v>3.8718724165716139</v>
      </c>
    </row>
    <row r="103" spans="1:18">
      <c r="A103" t="s">
        <v>188</v>
      </c>
      <c r="B103" s="45" t="s">
        <v>115</v>
      </c>
      <c r="C103" s="88">
        <v>6.6400000000000001E-2</v>
      </c>
      <c r="D103" s="88">
        <v>5.7500000000000002E-2</v>
      </c>
      <c r="E103" s="89">
        <f t="shared" si="8"/>
        <v>6.1950000000000005E-2</v>
      </c>
      <c r="F103" s="89">
        <f t="shared" si="9"/>
        <v>6.293250352560272E-3</v>
      </c>
      <c r="H103" s="90">
        <f t="shared" si="6"/>
        <v>0.69894736842105265</v>
      </c>
      <c r="I103" s="90">
        <f t="shared" si="7"/>
        <v>0.60526315789473684</v>
      </c>
      <c r="J103" s="90">
        <f t="shared" si="6"/>
        <v>0.65210526315789474</v>
      </c>
      <c r="L103" s="45" t="s">
        <v>115</v>
      </c>
      <c r="M103" s="26">
        <f>C103/$G$144*100</f>
        <v>2.8545020742428475</v>
      </c>
      <c r="N103" s="26">
        <f>D103/$G$144*100</f>
        <v>2.4718956215205381</v>
      </c>
      <c r="P103" t="s">
        <v>87</v>
      </c>
      <c r="Q103" s="90">
        <v>3.4114335346009357</v>
      </c>
      <c r="R103" s="90">
        <v>3.3528322223501217</v>
      </c>
    </row>
    <row r="104" spans="1:18">
      <c r="A104" t="s">
        <v>188</v>
      </c>
      <c r="B104" s="45" t="s">
        <v>124</v>
      </c>
      <c r="C104" s="88">
        <v>0.1051</v>
      </c>
      <c r="D104" s="88">
        <v>9.1800000000000007E-2</v>
      </c>
      <c r="E104" s="89">
        <f t="shared" si="8"/>
        <v>9.845000000000001E-2</v>
      </c>
      <c r="F104" s="89">
        <f t="shared" si="9"/>
        <v>9.4045201897810776E-3</v>
      </c>
      <c r="H104" s="90">
        <f t="shared" si="6"/>
        <v>1.1063157894736841</v>
      </c>
      <c r="I104" s="90">
        <f t="shared" si="7"/>
        <v>0.96631578947368424</v>
      </c>
      <c r="J104" s="90">
        <f t="shared" si="6"/>
        <v>1.0363157894736843</v>
      </c>
      <c r="L104" s="45" t="s">
        <v>124</v>
      </c>
      <c r="M104" s="26">
        <f>C104/$G$144*100</f>
        <v>4.5181953012488441</v>
      </c>
      <c r="N104" s="26">
        <f>D104/$G$144*100</f>
        <v>3.946435096618877</v>
      </c>
      <c r="P104" t="s">
        <v>85</v>
      </c>
      <c r="Q104" s="90">
        <v>2.6035725871432902</v>
      </c>
      <c r="R104" s="90">
        <v>2.4152112263371039</v>
      </c>
    </row>
    <row r="105" spans="1:18">
      <c r="A105" t="s">
        <v>188</v>
      </c>
      <c r="B105" s="45" t="s">
        <v>133</v>
      </c>
      <c r="C105" s="88">
        <v>6.4899999999999999E-2</v>
      </c>
      <c r="D105" s="88">
        <v>7.46E-2</v>
      </c>
      <c r="E105" s="89">
        <f t="shared" si="8"/>
        <v>6.9750000000000006E-2</v>
      </c>
      <c r="F105" s="89">
        <f t="shared" si="9"/>
        <v>6.8589357775095108E-3</v>
      </c>
      <c r="H105" s="90">
        <f t="shared" si="6"/>
        <v>0.68315789473684208</v>
      </c>
      <c r="I105" s="90">
        <f t="shared" si="7"/>
        <v>0.78526315789473677</v>
      </c>
      <c r="J105" s="90">
        <f t="shared" si="6"/>
        <v>0.73421052631578954</v>
      </c>
      <c r="L105" s="45" t="s">
        <v>133</v>
      </c>
      <c r="M105" s="26">
        <f>C105/$G$144*100</f>
        <v>2.7900178406379639</v>
      </c>
      <c r="N105" s="26">
        <f>D105/$G$144*100</f>
        <v>3.2070158846162116</v>
      </c>
      <c r="P105" t="s">
        <v>128</v>
      </c>
      <c r="Q105" s="90">
        <v>3.9077445564559459</v>
      </c>
      <c r="R105" s="90">
        <v>3.3488811985469544</v>
      </c>
    </row>
    <row r="106" spans="1:18">
      <c r="A106" t="s">
        <v>188</v>
      </c>
      <c r="B106" s="45" t="s">
        <v>107</v>
      </c>
      <c r="C106" s="88">
        <v>7.2900000000000006E-2</v>
      </c>
      <c r="D106" s="88">
        <v>5.2999999999999999E-2</v>
      </c>
      <c r="E106" s="89">
        <f t="shared" si="8"/>
        <v>6.2950000000000006E-2</v>
      </c>
      <c r="F106" s="89">
        <f t="shared" si="9"/>
        <v>1.4071424945612273E-2</v>
      </c>
      <c r="H106" s="90">
        <f t="shared" si="6"/>
        <v>0.76736842105263159</v>
      </c>
      <c r="I106" s="90">
        <f t="shared" si="7"/>
        <v>0.55789473684210522</v>
      </c>
      <c r="J106" s="90">
        <f t="shared" si="6"/>
        <v>0.66263157894736846</v>
      </c>
      <c r="L106" s="45" t="s">
        <v>107</v>
      </c>
      <c r="M106" s="26">
        <f>C106/$G$144*100</f>
        <v>3.1339337531973435</v>
      </c>
      <c r="N106" s="26">
        <f>D106/$G$144*100</f>
        <v>2.2784429207058872</v>
      </c>
      <c r="P106" t="s">
        <v>99</v>
      </c>
      <c r="Q106" s="90">
        <v>3.2230721737947485</v>
      </c>
      <c r="R106" s="90">
        <v>3.7211833279266644</v>
      </c>
    </row>
    <row r="107" spans="1:18">
      <c r="A107" t="s">
        <v>188</v>
      </c>
      <c r="B107" s="45" t="s">
        <v>116</v>
      </c>
      <c r="C107" s="88">
        <v>8.6199999999999999E-2</v>
      </c>
      <c r="D107" s="88">
        <v>9.0499999999999997E-2</v>
      </c>
      <c r="E107" s="89">
        <f t="shared" si="8"/>
        <v>8.8349999999999998E-2</v>
      </c>
      <c r="F107" s="89">
        <f t="shared" si="9"/>
        <v>3.0405591591021529E-3</v>
      </c>
      <c r="H107" s="90">
        <f t="shared" si="6"/>
        <v>0.9073684210526316</v>
      </c>
      <c r="I107" s="90">
        <f t="shared" si="7"/>
        <v>0.95263157894736838</v>
      </c>
      <c r="J107" s="90">
        <f t="shared" si="6"/>
        <v>0.92999999999999994</v>
      </c>
      <c r="L107" s="45" t="s">
        <v>116</v>
      </c>
      <c r="M107" s="26">
        <f>C107/$G$144*100</f>
        <v>3.7056939578273109</v>
      </c>
      <c r="N107" s="26">
        <f>D107/$G$144*100</f>
        <v>3.890548760827977</v>
      </c>
      <c r="P107" t="s">
        <v>126</v>
      </c>
      <c r="Q107" s="90">
        <v>4.1011972572705968</v>
      </c>
      <c r="R107" s="90">
        <v>3.9980224835027833</v>
      </c>
    </row>
    <row r="108" spans="1:18">
      <c r="A108" t="s">
        <v>188</v>
      </c>
      <c r="B108" s="45" t="s">
        <v>125</v>
      </c>
      <c r="C108" s="88">
        <v>6.4399999999999999E-2</v>
      </c>
      <c r="D108" s="88">
        <v>6.4199999999999993E-2</v>
      </c>
      <c r="E108" s="89">
        <f t="shared" si="8"/>
        <v>6.4299999999999996E-2</v>
      </c>
      <c r="F108" s="89">
        <f t="shared" si="9"/>
        <v>1.4142135623731355E-4</v>
      </c>
      <c r="H108" s="90">
        <f t="shared" si="6"/>
        <v>0.67789473684210522</v>
      </c>
      <c r="I108" s="90">
        <f t="shared" si="7"/>
        <v>0.6757894736842105</v>
      </c>
      <c r="J108" s="90">
        <f t="shared" si="6"/>
        <v>0.6768421052631578</v>
      </c>
      <c r="L108" s="45" t="s">
        <v>125</v>
      </c>
      <c r="M108" s="26">
        <f>C108/$G$144*100</f>
        <v>2.7685230961030025</v>
      </c>
      <c r="N108" s="26">
        <f>D108/$G$144*100</f>
        <v>2.7599251982890176</v>
      </c>
      <c r="P108" t="s">
        <v>109</v>
      </c>
      <c r="Q108" s="90">
        <v>3.6841992132923496</v>
      </c>
      <c r="R108" s="90">
        <v>4.075403563828643</v>
      </c>
    </row>
    <row r="109" spans="1:18">
      <c r="A109" t="s">
        <v>188</v>
      </c>
      <c r="B109" s="45" t="s">
        <v>134</v>
      </c>
      <c r="C109" s="88">
        <v>0.1595</v>
      </c>
      <c r="D109" s="88">
        <v>0.2084</v>
      </c>
      <c r="E109" s="89">
        <f t="shared" si="8"/>
        <v>0.18395</v>
      </c>
      <c r="F109" s="89">
        <f t="shared" si="9"/>
        <v>3.4577521600022205E-2</v>
      </c>
      <c r="H109" s="90">
        <f t="shared" si="6"/>
        <v>1.6789473684210527</v>
      </c>
      <c r="I109" s="90">
        <f t="shared" si="7"/>
        <v>2.1936842105263157</v>
      </c>
      <c r="J109" s="90">
        <f t="shared" si="6"/>
        <v>1.9363157894736842</v>
      </c>
      <c r="L109" s="45" t="s">
        <v>134</v>
      </c>
      <c r="M109" s="26">
        <f>C109/$G$144*100</f>
        <v>6.8568235066526233</v>
      </c>
      <c r="N109" s="26">
        <f>D109/$G$144*100</f>
        <v>8.9590095221718293</v>
      </c>
      <c r="P109" t="s">
        <v>41</v>
      </c>
      <c r="Q109" s="90">
        <v>2.2797969875573019</v>
      </c>
      <c r="R109" s="90">
        <v>2.2511460379829731</v>
      </c>
    </row>
    <row r="110" spans="1:18">
      <c r="A110" t="s">
        <v>188</v>
      </c>
      <c r="B110" s="45" t="s">
        <v>108</v>
      </c>
      <c r="C110" s="88">
        <v>7.0699999999999999E-2</v>
      </c>
      <c r="D110" s="88">
        <v>6.6400000000000001E-2</v>
      </c>
      <c r="E110" s="89">
        <f t="shared" si="8"/>
        <v>6.855E-2</v>
      </c>
      <c r="F110" s="89">
        <f t="shared" si="9"/>
        <v>3.0405591591021529E-3</v>
      </c>
      <c r="H110" s="90">
        <f t="shared" si="6"/>
        <v>0.74421052631578943</v>
      </c>
      <c r="I110" s="90">
        <f t="shared" si="7"/>
        <v>0.69894736842105265</v>
      </c>
      <c r="J110" s="90">
        <f t="shared" si="6"/>
        <v>0.7215789473684211</v>
      </c>
      <c r="L110" s="45" t="s">
        <v>108</v>
      </c>
      <c r="M110" s="26">
        <f>C110/$G$144*100</f>
        <v>3.0393568772435136</v>
      </c>
      <c r="N110" s="26">
        <f>D110/$G$144*100</f>
        <v>2.8545020742428475</v>
      </c>
      <c r="P110" t="s">
        <v>132</v>
      </c>
      <c r="Q110" s="90">
        <v>2.8416052275218711</v>
      </c>
      <c r="R110" s="90">
        <v>4.0797025127356354</v>
      </c>
    </row>
    <row r="111" spans="1:18">
      <c r="A111" t="s">
        <v>188</v>
      </c>
      <c r="B111" s="45" t="s">
        <v>117</v>
      </c>
      <c r="C111" s="88">
        <v>9.6600000000000005E-2</v>
      </c>
      <c r="D111" s="88">
        <v>8.9099999999999999E-2</v>
      </c>
      <c r="E111" s="89">
        <f t="shared" si="8"/>
        <v>9.2850000000000002E-2</v>
      </c>
      <c r="F111" s="89">
        <f t="shared" si="9"/>
        <v>5.3033008588991111E-3</v>
      </c>
      <c r="H111" s="90">
        <f t="shared" si="6"/>
        <v>1.016842105263158</v>
      </c>
      <c r="I111" s="90">
        <f t="shared" si="7"/>
        <v>0.93789473684210523</v>
      </c>
      <c r="J111" s="90">
        <f t="shared" si="6"/>
        <v>0.97736842105263155</v>
      </c>
      <c r="L111" s="45" t="s">
        <v>117</v>
      </c>
      <c r="M111" s="26">
        <f>C111/$G$144*100</f>
        <v>4.1527846441545044</v>
      </c>
      <c r="N111" s="26">
        <f>D111/$G$144*100</f>
        <v>3.8303634761300858</v>
      </c>
      <c r="P111" t="s">
        <v>123</v>
      </c>
      <c r="Q111" s="90">
        <v>7.7338090836790396</v>
      </c>
      <c r="R111" s="90">
        <v>7.6220364120972421</v>
      </c>
    </row>
    <row r="112" spans="1:18">
      <c r="A112" t="s">
        <v>188</v>
      </c>
      <c r="B112" s="45" t="s">
        <v>126</v>
      </c>
      <c r="C112" s="88">
        <v>9.5399999999999999E-2</v>
      </c>
      <c r="D112" s="88">
        <v>9.2999999999999999E-2</v>
      </c>
      <c r="E112" s="89">
        <f t="shared" si="8"/>
        <v>9.4200000000000006E-2</v>
      </c>
      <c r="F112" s="89">
        <f t="shared" si="9"/>
        <v>1.6970562748477138E-3</v>
      </c>
      <c r="H112" s="90">
        <f t="shared" si="6"/>
        <v>1.0042105263157894</v>
      </c>
      <c r="I112" s="90">
        <f t="shared" si="7"/>
        <v>0.97894736842105257</v>
      </c>
      <c r="J112" s="90">
        <f t="shared" si="6"/>
        <v>0.99157894736842112</v>
      </c>
      <c r="L112" s="45" t="s">
        <v>126</v>
      </c>
      <c r="M112" s="26">
        <f>C112/$G$144*100</f>
        <v>4.1011972572705968</v>
      </c>
      <c r="N112" s="26">
        <f>D112/$G$144*100</f>
        <v>3.9980224835027833</v>
      </c>
      <c r="P112" t="s">
        <v>58</v>
      </c>
      <c r="Q112" s="90">
        <v>2.7054682383759006</v>
      </c>
      <c r="R112" s="90">
        <v>3.0329076620825148</v>
      </c>
    </row>
    <row r="113" spans="1:18">
      <c r="A113" t="s">
        <v>188</v>
      </c>
      <c r="B113" s="45" t="s">
        <v>135</v>
      </c>
      <c r="C113" s="88">
        <v>6.4500000000000002E-2</v>
      </c>
      <c r="D113" s="88">
        <v>6.7799999999999999E-2</v>
      </c>
      <c r="E113" s="89">
        <f t="shared" si="8"/>
        <v>6.615E-2</v>
      </c>
      <c r="F113" s="89">
        <f t="shared" si="9"/>
        <v>2.3334523779156048E-3</v>
      </c>
      <c r="H113" s="90">
        <f t="shared" si="6"/>
        <v>0.67894736842105263</v>
      </c>
      <c r="I113" s="90">
        <f t="shared" si="7"/>
        <v>0.71368421052631581</v>
      </c>
      <c r="J113" s="90">
        <f t="shared" si="6"/>
        <v>0.69631578947368422</v>
      </c>
      <c r="L113" s="45" t="s">
        <v>135</v>
      </c>
      <c r="M113" s="26">
        <f>C113/$G$144*100</f>
        <v>2.772822045009995</v>
      </c>
      <c r="N113" s="26">
        <f>D113/$G$144*100</f>
        <v>2.9146873589407387</v>
      </c>
      <c r="P113" t="s">
        <v>81</v>
      </c>
      <c r="Q113" s="90">
        <v>2.1766201693159339</v>
      </c>
      <c r="R113" s="90">
        <v>2.6831029394836805</v>
      </c>
    </row>
    <row r="114" spans="1:18">
      <c r="A114" t="s">
        <v>188</v>
      </c>
      <c r="B114" s="45" t="s">
        <v>109</v>
      </c>
      <c r="C114" s="88">
        <v>8.5699999999999998E-2</v>
      </c>
      <c r="D114" s="88">
        <v>9.4799999999999995E-2</v>
      </c>
      <c r="E114" s="89">
        <f t="shared" si="8"/>
        <v>9.0249999999999997E-2</v>
      </c>
      <c r="F114" s="89">
        <f t="shared" si="9"/>
        <v>6.4346717087975808E-3</v>
      </c>
      <c r="H114" s="90">
        <f t="shared" si="6"/>
        <v>0.90210526315789474</v>
      </c>
      <c r="I114" s="90">
        <f t="shared" si="7"/>
        <v>0.99789473684210517</v>
      </c>
      <c r="J114" s="90">
        <f t="shared" si="6"/>
        <v>0.95</v>
      </c>
      <c r="L114" s="45" t="s">
        <v>109</v>
      </c>
      <c r="M114" s="26">
        <f>C114/$G$144*100</f>
        <v>3.6841992132923496</v>
      </c>
      <c r="N114" s="26">
        <f>D114/$G$144*100</f>
        <v>4.075403563828643</v>
      </c>
      <c r="P114" t="s">
        <v>125</v>
      </c>
      <c r="Q114" s="90">
        <v>2.7685230961030025</v>
      </c>
      <c r="R114" s="90">
        <v>2.7599251982890176</v>
      </c>
    </row>
    <row r="115" spans="1:18">
      <c r="A115" t="s">
        <v>188</v>
      </c>
      <c r="B115" s="45" t="s">
        <v>118</v>
      </c>
      <c r="C115" s="88">
        <v>6.2399999999999997E-2</v>
      </c>
      <c r="D115" s="88">
        <v>6.7900000000000002E-2</v>
      </c>
      <c r="E115" s="89">
        <f t="shared" si="8"/>
        <v>6.515E-2</v>
      </c>
      <c r="F115" s="89">
        <f t="shared" si="9"/>
        <v>3.889087296526015E-3</v>
      </c>
      <c r="H115" s="90">
        <f t="shared" si="6"/>
        <v>0.65684210526315789</v>
      </c>
      <c r="I115" s="90">
        <f t="shared" si="7"/>
        <v>0.71473684210526323</v>
      </c>
      <c r="J115" s="90">
        <f t="shared" si="6"/>
        <v>0.6857894736842105</v>
      </c>
      <c r="L115" s="45" t="s">
        <v>118</v>
      </c>
      <c r="M115" s="26">
        <f>C115/$G$144*100</f>
        <v>2.6825441179631575</v>
      </c>
      <c r="N115" s="26">
        <f>D115/$G$144*100</f>
        <v>2.9189863078477312</v>
      </c>
      <c r="P115" t="s">
        <v>59</v>
      </c>
      <c r="Q115" s="90">
        <v>2.8241650294695484</v>
      </c>
      <c r="R115" s="90">
        <v>2.7341191879502293</v>
      </c>
    </row>
    <row r="116" spans="1:18">
      <c r="A116" t="s">
        <v>188</v>
      </c>
      <c r="B116" s="45" t="s">
        <v>127</v>
      </c>
      <c r="C116" s="88">
        <v>6.9000000000000006E-2</v>
      </c>
      <c r="D116" s="88">
        <v>5.9900000000000002E-2</v>
      </c>
      <c r="E116" s="89">
        <f t="shared" si="8"/>
        <v>6.4450000000000007E-2</v>
      </c>
      <c r="F116" s="89">
        <f t="shared" si="9"/>
        <v>6.4346717087975852E-3</v>
      </c>
      <c r="H116" s="90">
        <f t="shared" si="6"/>
        <v>0.72631578947368425</v>
      </c>
      <c r="I116" s="90">
        <f t="shared" si="7"/>
        <v>0.63052631578947371</v>
      </c>
      <c r="J116" s="90">
        <f t="shared" si="6"/>
        <v>0.67842105263157904</v>
      </c>
      <c r="L116" s="45" t="s">
        <v>127</v>
      </c>
      <c r="M116" s="26">
        <f>C116/$G$144*100</f>
        <v>2.9662747458246459</v>
      </c>
      <c r="N116" s="26">
        <f>D116/$G$144*100</f>
        <v>2.575070395288352</v>
      </c>
      <c r="P116" t="s">
        <v>101</v>
      </c>
      <c r="Q116" s="90">
        <v>3.8635008005357832</v>
      </c>
      <c r="R116" s="90">
        <v>3.8383859524282915</v>
      </c>
    </row>
    <row r="117" spans="1:18">
      <c r="A117" t="s">
        <v>188</v>
      </c>
      <c r="B117" s="45" t="s">
        <v>185</v>
      </c>
      <c r="C117" s="88">
        <v>4.7E-2</v>
      </c>
      <c r="D117" s="88">
        <v>5.8099999999999999E-2</v>
      </c>
      <c r="E117" s="89">
        <f t="shared" si="8"/>
        <v>5.2549999999999999E-2</v>
      </c>
      <c r="F117" s="89">
        <f t="shared" si="9"/>
        <v>7.8488852711706882E-3</v>
      </c>
      <c r="H117" s="90">
        <f t="shared" si="6"/>
        <v>0.49473684210526314</v>
      </c>
      <c r="I117" s="90">
        <f t="shared" si="7"/>
        <v>0.611578947368421</v>
      </c>
      <c r="J117" s="90">
        <f t="shared" si="6"/>
        <v>0.55315789473684207</v>
      </c>
      <c r="L117" s="45" t="s">
        <v>185</v>
      </c>
      <c r="M117" s="26">
        <f>C117/$G$144*100</f>
        <v>2.020505986286353</v>
      </c>
      <c r="N117" s="26">
        <f>D117/$G$144*100</f>
        <v>2.4976893149624915</v>
      </c>
      <c r="P117" t="s">
        <v>44</v>
      </c>
      <c r="Q117" s="90">
        <v>2.1324492468893252</v>
      </c>
      <c r="R117" s="90">
        <v>2.3370988867059594</v>
      </c>
    </row>
    <row r="118" spans="1:18">
      <c r="A118" t="s">
        <v>188</v>
      </c>
      <c r="B118" s="45" t="s">
        <v>110</v>
      </c>
      <c r="C118" s="88">
        <v>7.3099999999999998E-2</v>
      </c>
      <c r="D118" s="88">
        <v>0.1426</v>
      </c>
      <c r="E118" s="89">
        <f t="shared" si="8"/>
        <v>0.10785</v>
      </c>
      <c r="F118" s="89">
        <f t="shared" si="9"/>
        <v>4.9143921292465025E-2</v>
      </c>
      <c r="H118" s="90">
        <f t="shared" si="6"/>
        <v>0.76947368421052631</v>
      </c>
      <c r="I118" s="90">
        <f t="shared" si="7"/>
        <v>1.5010526315789474</v>
      </c>
      <c r="J118" s="90">
        <f t="shared" si="6"/>
        <v>1.1352631578947368</v>
      </c>
      <c r="L118" s="45" t="s">
        <v>110</v>
      </c>
      <c r="M118" s="26">
        <f>C118/$G$144*100</f>
        <v>3.1425316510113275</v>
      </c>
      <c r="N118" s="26">
        <f>D118/$G$144*100</f>
        <v>6.1303011413709347</v>
      </c>
      <c r="P118" t="s">
        <v>131</v>
      </c>
      <c r="Q118" s="90">
        <v>2.7169357092190962</v>
      </c>
      <c r="R118" s="90">
        <v>2.7599251982890176</v>
      </c>
    </row>
    <row r="119" spans="1:18">
      <c r="A119" t="s">
        <v>188</v>
      </c>
      <c r="B119" s="45" t="s">
        <v>119</v>
      </c>
      <c r="C119" s="88">
        <v>9.1600000000000001E-2</v>
      </c>
      <c r="D119" s="88">
        <v>7.8200000000000006E-2</v>
      </c>
      <c r="E119" s="89">
        <f t="shared" si="8"/>
        <v>8.4900000000000003E-2</v>
      </c>
      <c r="F119" s="89">
        <f t="shared" si="9"/>
        <v>9.4752308678997324E-3</v>
      </c>
      <c r="H119" s="90">
        <f t="shared" si="6"/>
        <v>0.96421052631578952</v>
      </c>
      <c r="I119" s="90">
        <f t="shared" si="7"/>
        <v>0.8231578947368422</v>
      </c>
      <c r="J119" s="90">
        <f t="shared" si="6"/>
        <v>0.89368421052631586</v>
      </c>
      <c r="L119" s="45" t="s">
        <v>119</v>
      </c>
      <c r="M119" s="26">
        <f>C119/$G$144*100</f>
        <v>3.9378371988048921</v>
      </c>
      <c r="N119" s="26">
        <f>D119/$G$144*100</f>
        <v>3.3617780452679318</v>
      </c>
      <c r="P119" t="s">
        <v>139</v>
      </c>
      <c r="Q119" s="90">
        <v>73.964048622268038</v>
      </c>
      <c r="R119" s="90">
        <v>64.409348570735702</v>
      </c>
    </row>
    <row r="120" spans="1:18">
      <c r="A120" t="s">
        <v>188</v>
      </c>
      <c r="B120" s="45" t="s">
        <v>128</v>
      </c>
      <c r="C120" s="88">
        <v>9.0899999999999995E-2</v>
      </c>
      <c r="D120" s="88">
        <v>7.7899999999999997E-2</v>
      </c>
      <c r="E120" s="89">
        <f t="shared" si="8"/>
        <v>8.4400000000000003E-2</v>
      </c>
      <c r="F120" s="89">
        <f t="shared" si="9"/>
        <v>9.1923881554251165E-3</v>
      </c>
      <c r="H120" s="90">
        <f t="shared" si="6"/>
        <v>0.95684210526315783</v>
      </c>
      <c r="I120" s="90">
        <f t="shared" si="7"/>
        <v>0.82</v>
      </c>
      <c r="J120" s="90">
        <f t="shared" si="6"/>
        <v>0.888421052631579</v>
      </c>
      <c r="L120" s="45" t="s">
        <v>128</v>
      </c>
      <c r="M120" s="26">
        <f>C120/$G$144*100</f>
        <v>3.9077445564559459</v>
      </c>
      <c r="N120" s="26">
        <f>D120/$G$144*100</f>
        <v>3.3488811985469544</v>
      </c>
      <c r="P120" t="s">
        <v>141</v>
      </c>
      <c r="Q120" s="90">
        <v>75.491830610203408</v>
      </c>
      <c r="R120" s="90">
        <v>76.195095334808585</v>
      </c>
    </row>
    <row r="121" spans="1:18">
      <c r="A121" t="s">
        <v>188</v>
      </c>
      <c r="B121" s="45" t="s">
        <v>185</v>
      </c>
      <c r="C121" s="88">
        <v>4.6100000000000002E-2</v>
      </c>
      <c r="D121" s="88">
        <v>7.5999999999999998E-2</v>
      </c>
      <c r="E121" s="89">
        <f t="shared" si="8"/>
        <v>6.105E-2</v>
      </c>
      <c r="F121" s="89">
        <f t="shared" si="9"/>
        <v>2.1142492757477777E-2</v>
      </c>
      <c r="H121" s="90">
        <f t="shared" si="6"/>
        <v>0.48526315789473684</v>
      </c>
      <c r="I121" s="90">
        <f t="shared" si="7"/>
        <v>0.79999999999999993</v>
      </c>
      <c r="J121" s="90">
        <f t="shared" si="6"/>
        <v>0.64263157894736844</v>
      </c>
      <c r="L121" s="45" t="s">
        <v>185</v>
      </c>
      <c r="M121" s="26">
        <f>C121/$G$144*100</f>
        <v>1.981815446123423</v>
      </c>
      <c r="N121" s="26">
        <f>D121/$G$144*100</f>
        <v>3.2672011693141023</v>
      </c>
      <c r="P121" t="s">
        <v>140</v>
      </c>
      <c r="Q121" s="90">
        <v>69.602998979457809</v>
      </c>
      <c r="R121" s="90">
        <v>68.754231208382606</v>
      </c>
    </row>
    <row r="122" spans="1:18">
      <c r="A122" t="s">
        <v>188</v>
      </c>
      <c r="B122" s="45" t="s">
        <v>111</v>
      </c>
      <c r="C122" s="88">
        <v>8.3199999999999996E-2</v>
      </c>
      <c r="D122" s="88">
        <v>8.5300000000000001E-2</v>
      </c>
      <c r="E122" s="89">
        <f t="shared" si="8"/>
        <v>8.4249999999999992E-2</v>
      </c>
      <c r="F122" s="89">
        <f t="shared" si="9"/>
        <v>1.4849242404917531E-3</v>
      </c>
      <c r="H122" s="90">
        <f t="shared" si="6"/>
        <v>0.87578947368421045</v>
      </c>
      <c r="I122" s="90">
        <f t="shared" si="7"/>
        <v>0.8978947368421053</v>
      </c>
      <c r="J122" s="90">
        <f t="shared" si="6"/>
        <v>0.88684210526315777</v>
      </c>
      <c r="L122" s="45" t="s">
        <v>111</v>
      </c>
      <c r="M122" s="26">
        <f>C122/$G$144*100</f>
        <v>3.5767254906175436</v>
      </c>
      <c r="N122" s="26">
        <f>D122/$G$144*100</f>
        <v>3.6670034176643806</v>
      </c>
      <c r="P122" t="s">
        <v>138</v>
      </c>
      <c r="Q122" s="90">
        <v>110.67123384562532</v>
      </c>
      <c r="R122" s="90">
        <v>102.65644103590085</v>
      </c>
    </row>
    <row r="123" spans="1:18">
      <c r="A123" t="s">
        <v>188</v>
      </c>
      <c r="B123" s="45" t="s">
        <v>120</v>
      </c>
      <c r="C123" s="88">
        <v>7.0800000000000002E-2</v>
      </c>
      <c r="D123" s="88">
        <v>5.62E-2</v>
      </c>
      <c r="E123" s="89">
        <f t="shared" si="8"/>
        <v>6.3500000000000001E-2</v>
      </c>
      <c r="F123" s="89">
        <f t="shared" si="9"/>
        <v>1.0323759005323604E-2</v>
      </c>
      <c r="H123" s="90">
        <f t="shared" si="6"/>
        <v>0.74526315789473685</v>
      </c>
      <c r="I123" s="90">
        <f t="shared" si="7"/>
        <v>0.59157894736842109</v>
      </c>
      <c r="J123" s="90">
        <f t="shared" si="6"/>
        <v>0.66842105263157892</v>
      </c>
      <c r="L123" s="45" t="s">
        <v>120</v>
      </c>
      <c r="M123" s="26">
        <f>C123/$G$144*100</f>
        <v>3.043655826150506</v>
      </c>
      <c r="N123" s="26">
        <f>D123/$G$144*100</f>
        <v>2.4160092857296389</v>
      </c>
      <c r="P123" t="s">
        <v>137</v>
      </c>
      <c r="Q123" s="90">
        <v>90.57968817888792</v>
      </c>
      <c r="R123" s="90">
        <v>72.201845059464276</v>
      </c>
    </row>
    <row r="124" spans="1:18">
      <c r="A124" t="s">
        <v>188</v>
      </c>
      <c r="B124" s="45" t="s">
        <v>129</v>
      </c>
      <c r="C124" s="88">
        <v>6.4899999999999999E-2</v>
      </c>
      <c r="D124" s="88">
        <v>6.3299999999999995E-2</v>
      </c>
      <c r="E124" s="89">
        <f t="shared" si="8"/>
        <v>6.409999999999999E-2</v>
      </c>
      <c r="F124" s="89">
        <f t="shared" si="9"/>
        <v>1.1313708498984791E-3</v>
      </c>
      <c r="H124" s="90">
        <f t="shared" si="6"/>
        <v>0.68315789473684208</v>
      </c>
      <c r="I124" s="90">
        <f t="shared" si="7"/>
        <v>0.66631578947368419</v>
      </c>
      <c r="J124" s="90">
        <f t="shared" si="6"/>
        <v>0.67473684210526308</v>
      </c>
      <c r="L124" s="45" t="s">
        <v>129</v>
      </c>
      <c r="M124" s="26">
        <f>C124/$G$144*100</f>
        <v>2.7900178406379639</v>
      </c>
      <c r="N124" s="26">
        <f>D124/$G$144*100</f>
        <v>2.7212346581260878</v>
      </c>
      <c r="P124" t="s">
        <v>136</v>
      </c>
      <c r="Q124" s="90">
        <v>31.400365778491825</v>
      </c>
      <c r="R124" s="90">
        <v>22.839936544504738</v>
      </c>
    </row>
    <row r="125" spans="1:18">
      <c r="A125" t="s">
        <v>188</v>
      </c>
      <c r="B125" s="45" t="s">
        <v>185</v>
      </c>
      <c r="C125" s="88">
        <v>4.6300000000000001E-2</v>
      </c>
      <c r="D125" s="88">
        <v>4.8300000000000003E-2</v>
      </c>
      <c r="E125" s="89">
        <f t="shared" si="8"/>
        <v>4.7300000000000002E-2</v>
      </c>
      <c r="F125" s="89">
        <f t="shared" si="9"/>
        <v>1.4142135623730963E-3</v>
      </c>
      <c r="H125" s="90">
        <f t="shared" si="6"/>
        <v>0.48736842105263156</v>
      </c>
      <c r="I125" s="90">
        <f t="shared" si="7"/>
        <v>0.508421052631579</v>
      </c>
      <c r="J125" s="90">
        <f t="shared" si="6"/>
        <v>0.49789473684210528</v>
      </c>
      <c r="L125" s="45" t="s">
        <v>185</v>
      </c>
      <c r="M125" s="26">
        <f>C125/$G$144*100</f>
        <v>1.9904133439374072</v>
      </c>
      <c r="N125" s="26">
        <f>D125/$G$144*100</f>
        <v>2.0763923220772522</v>
      </c>
      <c r="P125" t="s">
        <v>12</v>
      </c>
      <c r="Q125" s="90">
        <v>2.1201702685003272</v>
      </c>
      <c r="R125" s="90">
        <v>2.0137524557956779</v>
      </c>
    </row>
    <row r="126" spans="1:18">
      <c r="A126" t="s">
        <v>188</v>
      </c>
      <c r="B126" s="45" t="s">
        <v>112</v>
      </c>
      <c r="C126" s="88">
        <v>5.91E-2</v>
      </c>
      <c r="D126" s="88">
        <v>5.8999999999999997E-2</v>
      </c>
      <c r="E126" s="89">
        <f t="shared" si="8"/>
        <v>5.9049999999999998E-2</v>
      </c>
      <c r="F126" s="89">
        <f t="shared" si="9"/>
        <v>7.0710678118656773E-5</v>
      </c>
      <c r="H126" s="90">
        <f t="shared" si="6"/>
        <v>0.62210526315789472</v>
      </c>
      <c r="I126" s="90">
        <f t="shared" si="7"/>
        <v>0.6210526315789473</v>
      </c>
      <c r="J126" s="90">
        <f t="shared" si="6"/>
        <v>0.62157894736842101</v>
      </c>
      <c r="L126" s="45" t="s">
        <v>112</v>
      </c>
      <c r="M126" s="26">
        <f>C126/$G$144*100</f>
        <v>2.5406788040324138</v>
      </c>
      <c r="N126" s="26">
        <f>D126/$G$144*100</f>
        <v>2.5363798551254217</v>
      </c>
      <c r="P126" t="s">
        <v>12</v>
      </c>
      <c r="Q126" s="90">
        <v>2.5990504256712508</v>
      </c>
      <c r="R126" s="90">
        <v>2.3657498362802882</v>
      </c>
    </row>
    <row r="127" spans="1:18">
      <c r="A127" t="s">
        <v>188</v>
      </c>
      <c r="B127" s="45" t="s">
        <v>121</v>
      </c>
      <c r="C127" s="88">
        <v>6.0600000000000001E-2</v>
      </c>
      <c r="D127" s="88">
        <v>7.7100000000000002E-2</v>
      </c>
      <c r="E127" s="89">
        <f t="shared" si="8"/>
        <v>6.8849999999999995E-2</v>
      </c>
      <c r="F127" s="89">
        <f t="shared" si="9"/>
        <v>1.1667261889578069E-2</v>
      </c>
      <c r="H127" s="90">
        <f t="shared" si="6"/>
        <v>0.63789473684210529</v>
      </c>
      <c r="I127" s="90">
        <f t="shared" si="7"/>
        <v>0.81157894736842107</v>
      </c>
      <c r="J127" s="90">
        <f t="shared" si="6"/>
        <v>0.72473684210526312</v>
      </c>
      <c r="L127" s="45" t="s">
        <v>121</v>
      </c>
      <c r="M127" s="26">
        <f>C127/$G$144*100</f>
        <v>2.6051630376372978</v>
      </c>
      <c r="N127" s="26">
        <f>D127/$G$144*100</f>
        <v>3.314489607291017</v>
      </c>
      <c r="P127" t="s">
        <v>12</v>
      </c>
      <c r="Q127" s="90">
        <v>2.4107727570399478</v>
      </c>
      <c r="R127" s="90">
        <v>2.3780288146692858</v>
      </c>
    </row>
    <row r="128" spans="1:18">
      <c r="A128" t="s">
        <v>188</v>
      </c>
      <c r="B128" s="45" t="s">
        <v>130</v>
      </c>
      <c r="C128" s="88">
        <v>8.5800000000000001E-2</v>
      </c>
      <c r="D128" s="88">
        <v>9.1300000000000006E-2</v>
      </c>
      <c r="E128" s="89">
        <f t="shared" si="8"/>
        <v>8.8550000000000004E-2</v>
      </c>
      <c r="F128" s="89">
        <f t="shared" si="9"/>
        <v>3.889087296526015E-3</v>
      </c>
      <c r="H128" s="90">
        <f t="shared" si="6"/>
        <v>0.90315789473684216</v>
      </c>
      <c r="I128" s="90">
        <f t="shared" si="7"/>
        <v>0.96105263157894738</v>
      </c>
      <c r="J128" s="90">
        <f t="shared" si="6"/>
        <v>0.93210526315789477</v>
      </c>
      <c r="L128" s="45" t="s">
        <v>130</v>
      </c>
      <c r="M128" s="26">
        <f>C128/$G$144*100</f>
        <v>3.688498162199342</v>
      </c>
      <c r="N128" s="26">
        <f>D128/$G$144*100</f>
        <v>3.9249403520839152</v>
      </c>
      <c r="P128" t="s">
        <v>12</v>
      </c>
      <c r="Q128" s="90">
        <v>1.9523575638506878</v>
      </c>
      <c r="R128" s="90">
        <v>2.2920759659462999</v>
      </c>
    </row>
    <row r="129" spans="1:18">
      <c r="A129" t="s">
        <v>188</v>
      </c>
      <c r="B129" s="45" t="s">
        <v>185</v>
      </c>
      <c r="C129" s="88">
        <v>5.2699999999999997E-2</v>
      </c>
      <c r="D129" s="88">
        <v>4.7100000000000003E-2</v>
      </c>
      <c r="E129" s="89">
        <f t="shared" si="8"/>
        <v>4.99E-2</v>
      </c>
      <c r="F129" s="89">
        <f t="shared" si="9"/>
        <v>3.959797974644662E-3</v>
      </c>
      <c r="H129" s="90">
        <f t="shared" si="6"/>
        <v>0.55473684210526308</v>
      </c>
      <c r="I129" s="90">
        <f t="shared" si="7"/>
        <v>0.49578947368421056</v>
      </c>
      <c r="J129" s="90">
        <f t="shared" si="6"/>
        <v>0.52526315789473688</v>
      </c>
      <c r="L129" s="45" t="s">
        <v>185</v>
      </c>
      <c r="M129" s="26">
        <f>C129/$G$144*100</f>
        <v>2.2655460739849103</v>
      </c>
      <c r="N129" s="26">
        <f>D129/$G$144*100</f>
        <v>2.024804935193345</v>
      </c>
      <c r="P129" t="s">
        <v>12</v>
      </c>
      <c r="Q129" s="90">
        <v>2.4148657498362804</v>
      </c>
      <c r="R129" s="90">
        <v>1.9932874918140144</v>
      </c>
    </row>
    <row r="130" spans="1:18">
      <c r="A130" t="s">
        <v>188</v>
      </c>
      <c r="B130" s="45" t="s">
        <v>113</v>
      </c>
      <c r="C130" s="88">
        <v>6.4299999999999996E-2</v>
      </c>
      <c r="D130" s="88">
        <v>8.2500000000000004E-2</v>
      </c>
      <c r="E130" s="89">
        <f t="shared" si="8"/>
        <v>7.3399999999999993E-2</v>
      </c>
      <c r="F130" s="89">
        <f t="shared" si="9"/>
        <v>1.28693434175953E-2</v>
      </c>
      <c r="H130" s="90">
        <f t="shared" si="6"/>
        <v>0.6768421052631578</v>
      </c>
      <c r="I130" s="90">
        <f t="shared" si="7"/>
        <v>0.86842105263157898</v>
      </c>
      <c r="J130" s="90">
        <f t="shared" si="6"/>
        <v>0.77263157894736834</v>
      </c>
      <c r="L130" s="45" t="s">
        <v>113</v>
      </c>
      <c r="M130" s="26">
        <f>C130/$G$144*100</f>
        <v>2.7642241471960101</v>
      </c>
      <c r="N130" s="26">
        <f>D130/$G$144*100</f>
        <v>3.5466328482685978</v>
      </c>
      <c r="P130" t="s">
        <v>12</v>
      </c>
      <c r="Q130" s="90">
        <v>2.3984937786509493</v>
      </c>
      <c r="R130" s="90">
        <v>2.0383104125736735</v>
      </c>
    </row>
    <row r="131" spans="1:18">
      <c r="A131" t="s">
        <v>188</v>
      </c>
      <c r="B131" s="45" t="s">
        <v>122</v>
      </c>
      <c r="C131" s="88">
        <v>0.1535</v>
      </c>
      <c r="D131" s="88">
        <v>0.156</v>
      </c>
      <c r="E131" s="89">
        <f t="shared" si="8"/>
        <v>0.15475</v>
      </c>
      <c r="F131" s="89">
        <f t="shared" si="9"/>
        <v>1.7677669529663704E-3</v>
      </c>
      <c r="H131" s="90">
        <f t="shared" ref="H131:J193" si="10">C131/0.095</f>
        <v>1.6157894736842104</v>
      </c>
      <c r="I131" s="90">
        <f t="shared" ref="I131:I193" si="11">D131/0.095</f>
        <v>1.6421052631578947</v>
      </c>
      <c r="J131" s="90">
        <f t="shared" si="10"/>
        <v>1.6289473684210527</v>
      </c>
      <c r="L131" s="45" t="s">
        <v>122</v>
      </c>
      <c r="M131" s="26">
        <f>C131/$G$144*100</f>
        <v>6.5988865722330887</v>
      </c>
      <c r="N131" s="26">
        <f>D131/$G$144*100</f>
        <v>6.7063602949078938</v>
      </c>
      <c r="P131" t="s">
        <v>12</v>
      </c>
      <c r="Q131" s="90">
        <v>2.0008162325634937</v>
      </c>
      <c r="R131" s="90">
        <v>2.0510459287784766</v>
      </c>
    </row>
    <row r="132" spans="1:18">
      <c r="A132" t="s">
        <v>188</v>
      </c>
      <c r="B132" s="45" t="s">
        <v>131</v>
      </c>
      <c r="C132" s="88">
        <v>6.3200000000000006E-2</v>
      </c>
      <c r="D132" s="88">
        <v>6.4199999999999993E-2</v>
      </c>
      <c r="E132" s="89">
        <f t="shared" si="8"/>
        <v>6.3700000000000007E-2</v>
      </c>
      <c r="F132" s="89">
        <f t="shared" si="9"/>
        <v>7.071067811865383E-4</v>
      </c>
      <c r="H132" s="90">
        <f t="shared" si="10"/>
        <v>0.66526315789473689</v>
      </c>
      <c r="I132" s="90">
        <f t="shared" si="11"/>
        <v>0.6757894736842105</v>
      </c>
      <c r="J132" s="90">
        <f t="shared" si="10"/>
        <v>0.67052631578947375</v>
      </c>
      <c r="L132" s="45" t="s">
        <v>131</v>
      </c>
      <c r="M132" s="26">
        <f>C132/$G$144*100</f>
        <v>2.7169357092190962</v>
      </c>
      <c r="N132" s="26">
        <f>D132/$G$144*100</f>
        <v>2.7599251982890176</v>
      </c>
      <c r="P132" t="s">
        <v>12</v>
      </c>
      <c r="Q132" s="90">
        <v>2.3356808739967141</v>
      </c>
      <c r="R132" s="90">
        <v>2.3482382980504597</v>
      </c>
    </row>
    <row r="133" spans="1:18">
      <c r="A133" t="s">
        <v>188</v>
      </c>
      <c r="B133" s="45" t="s">
        <v>185</v>
      </c>
      <c r="C133" s="88">
        <v>5.8299999999999998E-2</v>
      </c>
      <c r="D133" s="88">
        <v>5.8200000000000002E-2</v>
      </c>
      <c r="E133" s="89">
        <f t="shared" si="8"/>
        <v>5.8249999999999996E-2</v>
      </c>
      <c r="F133" s="89">
        <f t="shared" si="9"/>
        <v>7.0710678118651867E-5</v>
      </c>
      <c r="H133" s="90">
        <f t="shared" si="10"/>
        <v>0.61368421052631572</v>
      </c>
      <c r="I133" s="90">
        <f t="shared" si="11"/>
        <v>0.61263157894736842</v>
      </c>
      <c r="J133" s="90">
        <f t="shared" si="10"/>
        <v>0.61315789473684201</v>
      </c>
      <c r="L133" s="45" t="s">
        <v>185</v>
      </c>
      <c r="M133" s="26">
        <f>C133/$G$144*100</f>
        <v>2.5062872127764759</v>
      </c>
      <c r="N133" s="26">
        <f>D133/$G$144*100</f>
        <v>2.5019882638694835</v>
      </c>
      <c r="P133" t="s">
        <v>12</v>
      </c>
      <c r="Q133" s="90">
        <v>2.0970898169755441</v>
      </c>
      <c r="R133" s="90">
        <v>2.4528834984983412</v>
      </c>
    </row>
    <row r="134" spans="1:18">
      <c r="A134" t="s">
        <v>188</v>
      </c>
      <c r="B134" s="1" t="s">
        <v>12</v>
      </c>
      <c r="C134" s="88">
        <v>4.7300000000000002E-2</v>
      </c>
      <c r="D134" s="88">
        <v>5.0999999999999997E-2</v>
      </c>
      <c r="E134" s="89">
        <f t="shared" si="8"/>
        <v>4.9149999999999999E-2</v>
      </c>
      <c r="F134" s="89">
        <f t="shared" si="9"/>
        <v>2.616295090390222E-3</v>
      </c>
      <c r="H134" s="90">
        <f t="shared" si="10"/>
        <v>0.49789473684210528</v>
      </c>
      <c r="I134" s="90">
        <f t="shared" si="11"/>
        <v>0.5368421052631579</v>
      </c>
      <c r="J134" s="90">
        <f t="shared" si="10"/>
        <v>0.51736842105263159</v>
      </c>
      <c r="L134" s="1" t="s">
        <v>12</v>
      </c>
      <c r="M134" s="26">
        <f>C134/$G$144*100</f>
        <v>2.0334028330073295</v>
      </c>
      <c r="N134" s="26">
        <f>D134/$G$144*100</f>
        <v>2.1924639425660422</v>
      </c>
      <c r="P134" t="s">
        <v>12</v>
      </c>
      <c r="Q134" s="90">
        <v>1.979887192473917</v>
      </c>
      <c r="R134" s="90">
        <v>1.9882588085097477</v>
      </c>
    </row>
    <row r="135" spans="1:18">
      <c r="A135" t="s">
        <v>188</v>
      </c>
      <c r="B135" s="1" t="s">
        <v>12</v>
      </c>
      <c r="C135" s="88">
        <v>5.0099999999999999E-2</v>
      </c>
      <c r="D135" s="88">
        <v>5.28E-2</v>
      </c>
      <c r="E135" s="89">
        <f t="shared" si="8"/>
        <v>5.1449999999999996E-2</v>
      </c>
      <c r="F135" s="89">
        <f t="shared" si="9"/>
        <v>1.909188309203679E-3</v>
      </c>
      <c r="H135" s="90">
        <f t="shared" si="10"/>
        <v>0.5273684210526316</v>
      </c>
      <c r="I135" s="90">
        <f t="shared" si="11"/>
        <v>0.5557894736842105</v>
      </c>
      <c r="J135" s="90">
        <f t="shared" si="10"/>
        <v>0.54157894736842105</v>
      </c>
      <c r="L135" s="1" t="s">
        <v>12</v>
      </c>
      <c r="M135" s="26">
        <f>C135/$G$144*100</f>
        <v>2.1537734024031123</v>
      </c>
      <c r="N135" s="26">
        <f>D135/$G$144*100</f>
        <v>2.2698450228919027</v>
      </c>
      <c r="P135" t="s">
        <v>12</v>
      </c>
      <c r="Q135" s="90">
        <v>2.3105660258892224</v>
      </c>
      <c r="R135" s="90">
        <v>2.3942821862475276</v>
      </c>
    </row>
    <row r="136" spans="1:18">
      <c r="A136" t="s">
        <v>188</v>
      </c>
      <c r="B136" s="1" t="s">
        <v>12</v>
      </c>
      <c r="C136" s="88">
        <v>5.9299999999999999E-2</v>
      </c>
      <c r="D136" s="88">
        <v>5.5800000000000002E-2</v>
      </c>
      <c r="E136" s="89">
        <f t="shared" si="8"/>
        <v>5.7550000000000004E-2</v>
      </c>
      <c r="F136" s="89">
        <f t="shared" si="9"/>
        <v>2.4748737341529136E-3</v>
      </c>
      <c r="H136" s="90">
        <f t="shared" si="10"/>
        <v>0.62421052631578944</v>
      </c>
      <c r="I136" s="90">
        <f t="shared" si="11"/>
        <v>0.58736842105263165</v>
      </c>
      <c r="J136" s="90">
        <f t="shared" si="10"/>
        <v>0.60578947368421054</v>
      </c>
      <c r="L136" s="1" t="s">
        <v>12</v>
      </c>
      <c r="M136" s="26">
        <f>C136/$G$144*100</f>
        <v>2.5492767018463982</v>
      </c>
      <c r="N136" s="26">
        <f>D136/$G$144*100</f>
        <v>2.39881349010167</v>
      </c>
      <c r="P136" t="s">
        <v>12</v>
      </c>
      <c r="Q136" s="90">
        <v>2.2226640575130019</v>
      </c>
      <c r="R136" s="90">
        <v>2.4821841546237478</v>
      </c>
    </row>
    <row r="137" spans="1:18" ht="16" thickBot="1">
      <c r="A137" t="s">
        <v>188</v>
      </c>
      <c r="B137" s="3" t="s">
        <v>12</v>
      </c>
      <c r="C137" s="88">
        <v>4.8300000000000003E-2</v>
      </c>
      <c r="D137" s="88">
        <v>4.4999999999999998E-2</v>
      </c>
      <c r="E137" s="89">
        <f t="shared" si="8"/>
        <v>4.6649999999999997E-2</v>
      </c>
      <c r="F137" s="89">
        <f t="shared" si="9"/>
        <v>2.33345237791561E-3</v>
      </c>
      <c r="H137" s="90">
        <f t="shared" si="10"/>
        <v>0.508421052631579</v>
      </c>
      <c r="I137" s="90">
        <f t="shared" si="11"/>
        <v>0.47368421052631576</v>
      </c>
      <c r="J137" s="90">
        <f t="shared" si="10"/>
        <v>0.49105263157894735</v>
      </c>
      <c r="L137" s="3" t="s">
        <v>12</v>
      </c>
      <c r="M137" s="26">
        <f>C137/$G$144*100</f>
        <v>2.0763923220772522</v>
      </c>
      <c r="N137" s="26">
        <f>D137/$G$144*100</f>
        <v>1.9345270081465078</v>
      </c>
      <c r="P137" t="s">
        <v>12</v>
      </c>
      <c r="Q137" s="90">
        <v>2.0334028330073295</v>
      </c>
      <c r="R137" s="90">
        <v>2.1924639425660422</v>
      </c>
    </row>
    <row r="138" spans="1:18">
      <c r="A138" t="s">
        <v>188</v>
      </c>
      <c r="B138" s="1" t="s">
        <v>12</v>
      </c>
      <c r="C138" s="88">
        <v>5.8099999999999999E-2</v>
      </c>
      <c r="D138" s="88">
        <v>5.1499999999999997E-2</v>
      </c>
      <c r="E138" s="89">
        <f t="shared" si="8"/>
        <v>5.4800000000000001E-2</v>
      </c>
      <c r="F138" s="89">
        <f t="shared" si="9"/>
        <v>4.6669047558312148E-3</v>
      </c>
      <c r="H138" s="90">
        <f t="shared" si="10"/>
        <v>0.611578947368421</v>
      </c>
      <c r="I138" s="90">
        <f t="shared" si="11"/>
        <v>0.54210526315789465</v>
      </c>
      <c r="J138" s="90">
        <f t="shared" si="10"/>
        <v>0.57684210526315793</v>
      </c>
      <c r="L138" s="1" t="s">
        <v>12</v>
      </c>
      <c r="M138" s="26">
        <f>C138/$G$144*100</f>
        <v>2.4976893149624915</v>
      </c>
      <c r="N138" s="26">
        <f>D138/$G$144*100</f>
        <v>2.2139586871010035</v>
      </c>
      <c r="P138" t="s">
        <v>12</v>
      </c>
      <c r="Q138" s="90">
        <v>2.1537734024031123</v>
      </c>
      <c r="R138" s="90">
        <v>2.2698450228919027</v>
      </c>
    </row>
    <row r="139" spans="1:18" ht="16" thickBot="1">
      <c r="A139" t="s">
        <v>188</v>
      </c>
      <c r="B139" s="1" t="s">
        <v>12</v>
      </c>
      <c r="C139" s="88">
        <v>5.11E-2</v>
      </c>
      <c r="D139" s="88">
        <v>5.8299999999999998E-2</v>
      </c>
      <c r="E139" s="89">
        <f t="shared" si="8"/>
        <v>5.4699999999999999E-2</v>
      </c>
      <c r="F139" s="89">
        <f t="shared" si="9"/>
        <v>5.0911688245431404E-3</v>
      </c>
      <c r="H139" s="90">
        <f t="shared" si="10"/>
        <v>0.5378947368421052</v>
      </c>
      <c r="I139" s="90">
        <f t="shared" si="11"/>
        <v>0.61368421052631572</v>
      </c>
      <c r="J139" s="90">
        <f t="shared" si="10"/>
        <v>0.57578947368421052</v>
      </c>
      <c r="L139" s="1" t="s">
        <v>12</v>
      </c>
      <c r="M139" s="26">
        <f>C139/$G$144*100</f>
        <v>2.1967628914730346</v>
      </c>
      <c r="N139" s="26">
        <f>D139/$G$144*100</f>
        <v>2.5062872127764759</v>
      </c>
      <c r="P139" t="s">
        <v>12</v>
      </c>
      <c r="Q139" s="90">
        <v>2.5492767018463982</v>
      </c>
      <c r="R139" s="90">
        <v>2.39881349010167</v>
      </c>
    </row>
    <row r="140" spans="1:18" ht="16" thickBot="1">
      <c r="A140" t="s">
        <v>188</v>
      </c>
      <c r="B140" s="8" t="s">
        <v>3</v>
      </c>
      <c r="C140" s="88">
        <v>5.0900000000000001E-2</v>
      </c>
      <c r="D140" s="88">
        <v>5.6500000000000002E-2</v>
      </c>
      <c r="E140" s="89">
        <f t="shared" si="8"/>
        <v>5.3699999999999998E-2</v>
      </c>
      <c r="F140" s="89">
        <f t="shared" si="9"/>
        <v>3.9597979746446672E-3</v>
      </c>
      <c r="H140" s="90">
        <f t="shared" si="10"/>
        <v>0.53578947368421048</v>
      </c>
      <c r="I140" s="90">
        <f t="shared" si="11"/>
        <v>0.59473684210526312</v>
      </c>
      <c r="J140" s="90">
        <f t="shared" si="10"/>
        <v>0.5652631578947368</v>
      </c>
      <c r="L140" s="8" t="s">
        <v>3</v>
      </c>
      <c r="M140" s="26">
        <f>C140/$G$144*100</f>
        <v>2.1881649936590502</v>
      </c>
      <c r="N140" s="26">
        <f>D140/$G$144*100</f>
        <v>2.4289061324506158</v>
      </c>
      <c r="P140" s="66" t="s">
        <v>12</v>
      </c>
      <c r="Q140" s="90">
        <v>2.0763923220772522</v>
      </c>
      <c r="R140" s="90">
        <v>1.9345270081465078</v>
      </c>
    </row>
    <row r="141" spans="1:18" ht="16" thickBot="1">
      <c r="A141" t="s">
        <v>188</v>
      </c>
      <c r="B141" s="8" t="s">
        <v>3</v>
      </c>
      <c r="C141" s="88">
        <v>5.16E-2</v>
      </c>
      <c r="D141" s="88">
        <v>6.3E-2</v>
      </c>
      <c r="E141" s="89">
        <f t="shared" si="8"/>
        <v>5.7300000000000004E-2</v>
      </c>
      <c r="F141" s="89">
        <f t="shared" si="9"/>
        <v>8.0610173055266424E-3</v>
      </c>
      <c r="H141" s="90">
        <f t="shared" si="10"/>
        <v>0.54315789473684206</v>
      </c>
      <c r="I141" s="90">
        <f t="shared" si="11"/>
        <v>0.66315789473684206</v>
      </c>
      <c r="J141" s="90">
        <f t="shared" si="10"/>
        <v>0.60315789473684212</v>
      </c>
      <c r="L141" s="8" t="s">
        <v>3</v>
      </c>
      <c r="M141" s="26">
        <f>C141/$G$144*100</f>
        <v>2.218257636007996</v>
      </c>
      <c r="N141" s="26">
        <f>D141/$G$144*100</f>
        <v>2.7083378114051113</v>
      </c>
      <c r="P141" s="67" t="s">
        <v>12</v>
      </c>
      <c r="Q141" s="90">
        <v>2.4976893149624915</v>
      </c>
      <c r="R141" s="90">
        <v>2.2139586871010035</v>
      </c>
    </row>
    <row r="142" spans="1:18">
      <c r="A142" t="s">
        <v>188</v>
      </c>
      <c r="B142" s="80" t="s">
        <v>18</v>
      </c>
      <c r="C142" s="88">
        <v>2.91</v>
      </c>
      <c r="D142" s="88">
        <v>2.2018</v>
      </c>
      <c r="E142" s="89">
        <f t="shared" si="8"/>
        <v>2.5559000000000003</v>
      </c>
      <c r="F142" s="89">
        <f t="shared" si="9"/>
        <v>0.5007730224363115</v>
      </c>
      <c r="H142" s="90">
        <f t="shared" si="10"/>
        <v>30.631578947368421</v>
      </c>
      <c r="I142" s="90">
        <f t="shared" si="11"/>
        <v>23.176842105263159</v>
      </c>
      <c r="J142" s="90">
        <f t="shared" si="10"/>
        <v>26.904210526315794</v>
      </c>
      <c r="L142" s="80" t="s">
        <v>18</v>
      </c>
      <c r="M142" s="26">
        <f>C142/$G$192*100</f>
        <v>117.61496256327868</v>
      </c>
      <c r="N142" s="26">
        <f>D142/$G$192*100</f>
        <v>88.991279921590021</v>
      </c>
      <c r="P142" s="67" t="s">
        <v>12</v>
      </c>
      <c r="Q142" s="90">
        <v>2.1967628914730346</v>
      </c>
      <c r="R142" s="90">
        <v>2.5062872127764759</v>
      </c>
    </row>
    <row r="143" spans="1:18" ht="16" thickBot="1">
      <c r="A143" t="s">
        <v>188</v>
      </c>
      <c r="B143" s="81" t="s">
        <v>18</v>
      </c>
      <c r="C143" s="88">
        <v>2.79</v>
      </c>
      <c r="D143" s="88">
        <v>2.4559000000000002</v>
      </c>
      <c r="E143" s="89">
        <f t="shared" si="8"/>
        <v>2.6229500000000003</v>
      </c>
      <c r="F143" s="89">
        <f t="shared" si="9"/>
        <v>0.23624437559442543</v>
      </c>
      <c r="H143" s="90">
        <f t="shared" si="10"/>
        <v>29.368421052631579</v>
      </c>
      <c r="I143" s="90">
        <f t="shared" si="11"/>
        <v>25.851578947368424</v>
      </c>
      <c r="J143" s="90">
        <f t="shared" si="10"/>
        <v>27.610000000000003</v>
      </c>
      <c r="L143" s="81" t="s">
        <v>18</v>
      </c>
      <c r="M143" s="26">
        <f>C143/$G$192*100</f>
        <v>112.7648610142775</v>
      </c>
      <c r="N143" s="26">
        <f>D143/$G$192*100</f>
        <v>99.261369951600045</v>
      </c>
      <c r="P143" s="68" t="s">
        <v>12</v>
      </c>
      <c r="Q143" s="90">
        <v>3.3546535713924843</v>
      </c>
      <c r="R143" s="90">
        <v>3.9083734982367861</v>
      </c>
    </row>
    <row r="144" spans="1:18">
      <c r="A144" t="s">
        <v>188</v>
      </c>
      <c r="B144" s="82" t="s">
        <v>13</v>
      </c>
      <c r="C144" s="88">
        <v>2.4220999999999999</v>
      </c>
      <c r="D144" s="88">
        <v>2.2021999999999999</v>
      </c>
      <c r="E144" s="89">
        <f t="shared" si="8"/>
        <v>2.3121499999999999</v>
      </c>
      <c r="F144" s="89">
        <f t="shared" si="9"/>
        <v>0.15549278118292179</v>
      </c>
      <c r="G144" s="92">
        <f>AVERAGE(E144:E145)</f>
        <v>2.3261500000000002</v>
      </c>
      <c r="H144" s="90">
        <f t="shared" si="10"/>
        <v>25.495789473684209</v>
      </c>
      <c r="I144" s="90">
        <f t="shared" si="11"/>
        <v>23.181052631578947</v>
      </c>
      <c r="J144" s="90">
        <f t="shared" si="10"/>
        <v>24.338421052631578</v>
      </c>
      <c r="L144" s="82" t="s">
        <v>13</v>
      </c>
      <c r="M144" s="26">
        <f>C144/$G$192*100</f>
        <v>97.89525801529804</v>
      </c>
      <c r="N144" s="26">
        <f>D144/$G$192*100</f>
        <v>89.00744692675336</v>
      </c>
      <c r="P144" t="s">
        <v>12</v>
      </c>
      <c r="Q144" s="90">
        <v>2.9343114371457153</v>
      </c>
      <c r="R144" s="90">
        <v>2.716056867440662</v>
      </c>
    </row>
    <row r="145" spans="1:18" ht="16" thickBot="1">
      <c r="A145" t="s">
        <v>188</v>
      </c>
      <c r="B145" s="83" t="s">
        <v>13</v>
      </c>
      <c r="C145" s="88">
        <v>2.2633000000000001</v>
      </c>
      <c r="D145" s="88">
        <v>2.4169999999999998</v>
      </c>
      <c r="E145" s="89">
        <f t="shared" si="8"/>
        <v>2.34015</v>
      </c>
      <c r="F145" s="89">
        <f t="shared" si="9"/>
        <v>0.10868231226837216</v>
      </c>
      <c r="H145" s="90">
        <f t="shared" si="10"/>
        <v>23.824210526315792</v>
      </c>
      <c r="I145" s="90">
        <f t="shared" si="11"/>
        <v>25.442105263157892</v>
      </c>
      <c r="J145" s="90">
        <f t="shared" si="10"/>
        <v>24.63315789473684</v>
      </c>
      <c r="L145" s="83" t="s">
        <v>13</v>
      </c>
      <c r="M145" s="26">
        <f>C145/$G$192*100</f>
        <v>91.476956965453141</v>
      </c>
      <c r="N145" s="26">
        <f>D145/$G$192*100</f>
        <v>97.689128699465471</v>
      </c>
      <c r="P145" t="s">
        <v>12</v>
      </c>
      <c r="Q145" s="90">
        <v>2.9100609294007094</v>
      </c>
      <c r="R145" s="90">
        <v>2.5745955722614613</v>
      </c>
    </row>
    <row r="146" spans="1:18">
      <c r="A146" t="s">
        <v>189</v>
      </c>
      <c r="B146" s="56" t="s">
        <v>136</v>
      </c>
      <c r="C146" s="88">
        <v>0.77690000000000003</v>
      </c>
      <c r="D146" s="88">
        <v>0.56510000000000005</v>
      </c>
      <c r="E146" s="89">
        <f t="shared" ref="E146:E193" si="12">AVERAGE(C146:D146)</f>
        <v>0.67100000000000004</v>
      </c>
      <c r="F146" s="89">
        <f t="shared" ref="F146:F193" si="13">STDEV(C146:D146)</f>
        <v>0.14976521625531089</v>
      </c>
      <c r="H146" s="90">
        <f t="shared" si="10"/>
        <v>8.1778947368421058</v>
      </c>
      <c r="I146" s="90">
        <f t="shared" si="11"/>
        <v>5.9484210526315797</v>
      </c>
      <c r="J146" s="90">
        <f t="shared" si="10"/>
        <v>7.0631578947368423</v>
      </c>
      <c r="L146" s="56" t="s">
        <v>136</v>
      </c>
      <c r="M146" s="26">
        <f>C146/$G$192*100</f>
        <v>31.400365778491825</v>
      </c>
      <c r="N146" s="26">
        <f>D146/$G$192*100</f>
        <v>22.839936544504738</v>
      </c>
      <c r="P146" t="s">
        <v>12</v>
      </c>
      <c r="Q146" s="90">
        <v>3.6254509078783839</v>
      </c>
      <c r="R146" s="90">
        <v>2.6837228571139877</v>
      </c>
    </row>
    <row r="147" spans="1:18">
      <c r="A147" t="s">
        <v>189</v>
      </c>
      <c r="B147" s="52">
        <v>8007675453</v>
      </c>
      <c r="C147" s="88">
        <v>8.1900000000000001E-2</v>
      </c>
      <c r="D147" s="88">
        <v>0.1143</v>
      </c>
      <c r="E147" s="89">
        <f t="shared" si="12"/>
        <v>9.8099999999999993E-2</v>
      </c>
      <c r="F147" s="89">
        <f t="shared" si="13"/>
        <v>2.2910259710444258E-2</v>
      </c>
      <c r="H147" s="90">
        <f t="shared" si="10"/>
        <v>0.86210526315789471</v>
      </c>
      <c r="I147" s="90">
        <f t="shared" si="11"/>
        <v>1.203157894736842</v>
      </c>
      <c r="J147" s="90">
        <f t="shared" si="10"/>
        <v>1.0326315789473683</v>
      </c>
      <c r="L147" s="52">
        <v>8007675453</v>
      </c>
      <c r="M147" s="26">
        <f>C147/$G$192*100</f>
        <v>3.3101943071933073</v>
      </c>
      <c r="N147" s="26">
        <f>D147/$G$192*100</f>
        <v>4.6197217254236262</v>
      </c>
      <c r="P147" t="s">
        <v>12</v>
      </c>
      <c r="Q147" s="90">
        <v>3.0151464629624019</v>
      </c>
      <c r="R147" s="90">
        <v>2.9949377065082303</v>
      </c>
    </row>
    <row r="148" spans="1:18">
      <c r="A148" t="s">
        <v>189</v>
      </c>
      <c r="B148" s="52">
        <v>7004823080</v>
      </c>
      <c r="C148" s="88">
        <v>0.1517</v>
      </c>
      <c r="D148" s="88">
        <v>0.1071</v>
      </c>
      <c r="E148" s="89">
        <f t="shared" si="12"/>
        <v>0.12940000000000002</v>
      </c>
      <c r="F148" s="89">
        <f t="shared" si="13"/>
        <v>3.1536962440919941E-2</v>
      </c>
      <c r="H148" s="90">
        <f t="shared" si="10"/>
        <v>1.5968421052631578</v>
      </c>
      <c r="I148" s="90">
        <f t="shared" si="11"/>
        <v>1.1273684210526316</v>
      </c>
      <c r="J148" s="90">
        <f t="shared" si="10"/>
        <v>1.3621052631578949</v>
      </c>
      <c r="L148" s="52">
        <v>7004823080</v>
      </c>
      <c r="M148" s="26">
        <f>C148/$G$192*100</f>
        <v>6.1313367081956613</v>
      </c>
      <c r="N148" s="26">
        <f>D148/$G$192*100</f>
        <v>4.3287156324835552</v>
      </c>
      <c r="P148" t="s">
        <v>12</v>
      </c>
      <c r="Q148" s="90">
        <v>2.8413511574565264</v>
      </c>
      <c r="R148" s="90">
        <v>5.5937837865146971</v>
      </c>
    </row>
    <row r="149" spans="1:18" ht="29" thickBot="1">
      <c r="A149" t="s">
        <v>189</v>
      </c>
      <c r="B149" s="63" t="s">
        <v>142</v>
      </c>
      <c r="C149" s="88">
        <v>2.8454999999999999</v>
      </c>
      <c r="D149" s="88">
        <v>2.5363000000000002</v>
      </c>
      <c r="E149" s="89">
        <f t="shared" si="12"/>
        <v>2.6909000000000001</v>
      </c>
      <c r="F149" s="89">
        <f t="shared" si="13"/>
        <v>0.21863741674288029</v>
      </c>
      <c r="H149" s="90">
        <f t="shared" si="10"/>
        <v>29.952631578947368</v>
      </c>
      <c r="I149" s="90">
        <f t="shared" si="11"/>
        <v>26.697894736842109</v>
      </c>
      <c r="J149" s="90">
        <f t="shared" si="10"/>
        <v>28.325263157894739</v>
      </c>
      <c r="L149" s="63" t="s">
        <v>142</v>
      </c>
      <c r="M149" s="26">
        <f>C149/$G$192*100</f>
        <v>115.00803298069053</v>
      </c>
      <c r="N149" s="26">
        <f>D149/$G$192*100</f>
        <v>102.51093798943083</v>
      </c>
      <c r="P149" t="s">
        <v>13</v>
      </c>
      <c r="Q149" s="90">
        <v>98.158153241650297</v>
      </c>
      <c r="R149" s="90" t="e">
        <v>#VALUE!</v>
      </c>
    </row>
    <row r="150" spans="1:18">
      <c r="A150" t="s">
        <v>189</v>
      </c>
      <c r="B150" s="56" t="s">
        <v>137</v>
      </c>
      <c r="C150" s="88">
        <v>2.2410999999999999</v>
      </c>
      <c r="D150" s="88">
        <v>1.7864</v>
      </c>
      <c r="E150" s="89">
        <f t="shared" si="12"/>
        <v>2.0137499999999999</v>
      </c>
      <c r="F150" s="89">
        <f t="shared" si="13"/>
        <v>0.32152145340552468</v>
      </c>
      <c r="H150" s="90">
        <f t="shared" si="10"/>
        <v>23.590526315789472</v>
      </c>
      <c r="I150" s="90">
        <f t="shared" si="11"/>
        <v>18.804210526315789</v>
      </c>
      <c r="J150" s="90">
        <f t="shared" si="10"/>
        <v>21.19736842105263</v>
      </c>
      <c r="L150" s="56" t="s">
        <v>137</v>
      </c>
      <c r="M150" s="26">
        <f>C150/$G$192*100</f>
        <v>90.57968817888792</v>
      </c>
      <c r="N150" s="26">
        <f>D150/$G$192*100</f>
        <v>72.201845059464276</v>
      </c>
      <c r="P150" t="s">
        <v>13</v>
      </c>
      <c r="Q150" s="90">
        <v>101.8418467583497</v>
      </c>
      <c r="R150" s="90" t="e">
        <v>#VALUE!</v>
      </c>
    </row>
    <row r="151" spans="1:18">
      <c r="A151" t="s">
        <v>189</v>
      </c>
      <c r="B151" s="52">
        <v>8007729027</v>
      </c>
      <c r="C151" s="88">
        <v>6.2799999999999995E-2</v>
      </c>
      <c r="D151" s="88">
        <v>8.7800000000000003E-2</v>
      </c>
      <c r="E151" s="89">
        <f t="shared" si="12"/>
        <v>7.5300000000000006E-2</v>
      </c>
      <c r="F151" s="89">
        <f t="shared" si="13"/>
        <v>1.7677669529663646E-2</v>
      </c>
      <c r="H151" s="90">
        <f t="shared" si="10"/>
        <v>0.66105263157894734</v>
      </c>
      <c r="I151" s="90">
        <f t="shared" si="11"/>
        <v>0.92421052631578948</v>
      </c>
      <c r="J151" s="90">
        <f t="shared" si="10"/>
        <v>0.79263157894736846</v>
      </c>
      <c r="L151" s="52">
        <v>8007729027</v>
      </c>
      <c r="M151" s="26">
        <f>C151/$G$192*100</f>
        <v>2.5382198106439517</v>
      </c>
      <c r="N151" s="26">
        <f>D151/$G$192*100</f>
        <v>3.5486576333525317</v>
      </c>
      <c r="P151" t="s">
        <v>13</v>
      </c>
      <c r="Q151" s="90">
        <v>92.129634474314841</v>
      </c>
      <c r="R151" s="90">
        <v>96.93912788689947</v>
      </c>
    </row>
    <row r="152" spans="1:18">
      <c r="A152" t="s">
        <v>189</v>
      </c>
      <c r="B152" s="52">
        <v>7004738148</v>
      </c>
      <c r="C152" s="88">
        <v>0.1168</v>
      </c>
      <c r="D152" s="88">
        <v>0.1915</v>
      </c>
      <c r="E152" s="89">
        <f t="shared" si="12"/>
        <v>0.15415000000000001</v>
      </c>
      <c r="F152" s="89">
        <f t="shared" si="13"/>
        <v>5.2820876554635084E-2</v>
      </c>
      <c r="H152" s="90">
        <f t="shared" si="10"/>
        <v>1.2294736842105263</v>
      </c>
      <c r="I152" s="90">
        <f t="shared" si="11"/>
        <v>2.0157894736842104</v>
      </c>
      <c r="J152" s="90">
        <f t="shared" si="10"/>
        <v>1.6226315789473684</v>
      </c>
      <c r="L152" s="52">
        <v>7004738148</v>
      </c>
      <c r="M152" s="26">
        <f>C152/$G$192*100</f>
        <v>4.7207655076944848</v>
      </c>
      <c r="N152" s="26">
        <f>D152/$G$192*100</f>
        <v>7.7399537219477201</v>
      </c>
      <c r="P152" t="s">
        <v>13</v>
      </c>
      <c r="Q152" s="90">
        <v>96.005692698904369</v>
      </c>
      <c r="R152" s="90">
        <v>114.92554493988132</v>
      </c>
    </row>
    <row r="153" spans="1:18" ht="29" thickBot="1">
      <c r="A153" t="s">
        <v>189</v>
      </c>
      <c r="B153" s="63" t="s">
        <v>142</v>
      </c>
      <c r="C153" s="88">
        <v>2.7494999999999998</v>
      </c>
      <c r="D153" s="88">
        <v>2.4962</v>
      </c>
      <c r="E153" s="89">
        <f t="shared" si="12"/>
        <v>2.6228499999999997</v>
      </c>
      <c r="F153" s="89">
        <f t="shared" si="13"/>
        <v>0.17911014767455238</v>
      </c>
      <c r="H153" s="90">
        <f t="shared" si="10"/>
        <v>28.942105263157892</v>
      </c>
      <c r="I153" s="90">
        <f t="shared" si="11"/>
        <v>26.27578947368421</v>
      </c>
      <c r="J153" s="90">
        <f t="shared" si="10"/>
        <v>27.608947368421049</v>
      </c>
      <c r="L153" s="63" t="s">
        <v>142</v>
      </c>
      <c r="M153" s="26">
        <f>C153/$G$192*100</f>
        <v>111.1279517414896</v>
      </c>
      <c r="N153" s="26">
        <f>D153/$G$192*100</f>
        <v>100.89019572180626</v>
      </c>
      <c r="P153" t="s">
        <v>13</v>
      </c>
      <c r="Q153" s="90">
        <v>97.89525801529804</v>
      </c>
      <c r="R153" s="90">
        <v>89.00744692675336</v>
      </c>
    </row>
    <row r="154" spans="1:18">
      <c r="A154" t="s">
        <v>189</v>
      </c>
      <c r="B154" s="56" t="s">
        <v>138</v>
      </c>
      <c r="C154" s="88">
        <v>2.7382</v>
      </c>
      <c r="D154" s="88">
        <v>2.5398999999999998</v>
      </c>
      <c r="E154" s="89">
        <f t="shared" si="12"/>
        <v>2.6390500000000001</v>
      </c>
      <c r="F154" s="89">
        <f t="shared" si="13"/>
        <v>0.14021927470929246</v>
      </c>
      <c r="H154" s="90">
        <f t="shared" si="10"/>
        <v>28.823157894736841</v>
      </c>
      <c r="I154" s="90">
        <f t="shared" si="11"/>
        <v>26.735789473684207</v>
      </c>
      <c r="J154" s="90">
        <f t="shared" si="10"/>
        <v>27.779473684210526</v>
      </c>
      <c r="L154" s="56" t="s">
        <v>138</v>
      </c>
      <c r="M154" s="26">
        <f>C154/$G$192*100</f>
        <v>110.67123384562532</v>
      </c>
      <c r="N154" s="26">
        <f>D154/$G$192*100</f>
        <v>102.65644103590085</v>
      </c>
      <c r="P154" t="s">
        <v>13</v>
      </c>
      <c r="Q154" s="90">
        <v>91.476956965453141</v>
      </c>
      <c r="R154" s="90">
        <v>97.689128699465471</v>
      </c>
    </row>
    <row r="155" spans="1:18">
      <c r="A155" t="s">
        <v>189</v>
      </c>
      <c r="B155" s="52">
        <v>8007676097</v>
      </c>
      <c r="C155" s="88">
        <v>6.5000000000000002E-2</v>
      </c>
      <c r="D155" s="88">
        <v>8.9899999999999994E-2</v>
      </c>
      <c r="E155" s="89">
        <f t="shared" si="12"/>
        <v>7.7449999999999991E-2</v>
      </c>
      <c r="F155" s="89">
        <f t="shared" si="13"/>
        <v>1.7606958851545094E-2</v>
      </c>
      <c r="H155" s="90">
        <f t="shared" si="10"/>
        <v>0.68421052631578949</v>
      </c>
      <c r="I155" s="90">
        <f t="shared" si="11"/>
        <v>0.94631578947368411</v>
      </c>
      <c r="J155" s="90">
        <f t="shared" si="10"/>
        <v>0.81526315789473669</v>
      </c>
      <c r="L155" s="52">
        <v>8007676097</v>
      </c>
      <c r="M155" s="26">
        <f>C155/$G$192*100</f>
        <v>2.6271383390423075</v>
      </c>
      <c r="N155" s="26">
        <f>D155/$G$192*100</f>
        <v>3.6335344104600522</v>
      </c>
      <c r="P155" t="s">
        <v>13</v>
      </c>
      <c r="Q155" s="90">
        <v>110.1983489445977</v>
      </c>
      <c r="R155" s="90">
        <v>95.902674628916714</v>
      </c>
    </row>
    <row r="156" spans="1:18">
      <c r="A156" t="s">
        <v>189</v>
      </c>
      <c r="B156" s="52">
        <v>8007869558</v>
      </c>
      <c r="C156" s="88">
        <v>8.0799999999999997E-2</v>
      </c>
      <c r="D156" s="88">
        <v>0.1002</v>
      </c>
      <c r="E156" s="89">
        <f t="shared" si="12"/>
        <v>9.0499999999999997E-2</v>
      </c>
      <c r="F156" s="89">
        <f t="shared" si="13"/>
        <v>1.3717871555019008E-2</v>
      </c>
      <c r="H156" s="90">
        <f t="shared" si="10"/>
        <v>0.85052631578947369</v>
      </c>
      <c r="I156" s="90">
        <f t="shared" si="11"/>
        <v>1.0547368421052632</v>
      </c>
      <c r="J156" s="90">
        <f t="shared" si="10"/>
        <v>0.95263157894736838</v>
      </c>
      <c r="L156" s="52">
        <v>8007869558</v>
      </c>
      <c r="M156" s="26">
        <f>C156/$G$192*100</f>
        <v>3.2657350429941294</v>
      </c>
      <c r="N156" s="26">
        <f>D156/$G$192*100</f>
        <v>4.0498347934159868</v>
      </c>
      <c r="P156" t="s">
        <v>13</v>
      </c>
      <c r="Q156" s="90">
        <v>109.17982761930745</v>
      </c>
      <c r="R156" s="90">
        <v>84.719148807178144</v>
      </c>
    </row>
    <row r="157" spans="1:18" ht="29" thickBot="1">
      <c r="A157" t="s">
        <v>189</v>
      </c>
      <c r="B157" s="63" t="s">
        <v>142</v>
      </c>
      <c r="C157" s="88">
        <v>2.7498</v>
      </c>
      <c r="D157" s="88">
        <v>2.5406</v>
      </c>
      <c r="E157" s="89">
        <f t="shared" si="12"/>
        <v>2.6452</v>
      </c>
      <c r="F157" s="89">
        <f t="shared" si="13"/>
        <v>0.14792673862422578</v>
      </c>
      <c r="H157" s="90">
        <f t="shared" si="10"/>
        <v>28.945263157894736</v>
      </c>
      <c r="I157" s="90">
        <f t="shared" si="11"/>
        <v>26.743157894736843</v>
      </c>
      <c r="J157" s="90">
        <f t="shared" si="10"/>
        <v>27.844210526315788</v>
      </c>
      <c r="L157" s="63" t="s">
        <v>142</v>
      </c>
      <c r="M157" s="26">
        <f>C157/$G$192*100</f>
        <v>111.14007699536211</v>
      </c>
      <c r="N157" s="26">
        <f>D157/$G$192*100</f>
        <v>102.68473329493671</v>
      </c>
      <c r="P157" t="s">
        <v>18</v>
      </c>
      <c r="Q157" s="90">
        <v>109.02095612311722</v>
      </c>
      <c r="R157" s="90" t="e">
        <v>#VALUE!</v>
      </c>
    </row>
    <row r="158" spans="1:18">
      <c r="A158" t="s">
        <v>189</v>
      </c>
      <c r="B158" s="56" t="s">
        <v>139</v>
      </c>
      <c r="C158" s="88">
        <v>1.83</v>
      </c>
      <c r="D158" s="88">
        <v>1.5935999999999999</v>
      </c>
      <c r="E158" s="89">
        <f t="shared" si="12"/>
        <v>1.7118</v>
      </c>
      <c r="F158" s="89">
        <f t="shared" si="13"/>
        <v>0.16716004307249996</v>
      </c>
      <c r="H158" s="90">
        <f t="shared" si="10"/>
        <v>19.263157894736842</v>
      </c>
      <c r="I158" s="90">
        <f t="shared" si="11"/>
        <v>16.774736842105263</v>
      </c>
      <c r="J158" s="90">
        <f t="shared" si="10"/>
        <v>18.018947368421053</v>
      </c>
      <c r="L158" s="56" t="s">
        <v>139</v>
      </c>
      <c r="M158" s="26">
        <f>C158/$G$192*100</f>
        <v>73.964048622268038</v>
      </c>
      <c r="N158" s="26">
        <f>D158/$G$192*100</f>
        <v>64.409348570735702</v>
      </c>
      <c r="P158" t="s">
        <v>18</v>
      </c>
      <c r="Q158" s="90">
        <v>110.75229207596595</v>
      </c>
      <c r="R158" s="90" t="e">
        <v>#VALUE!</v>
      </c>
    </row>
    <row r="159" spans="1:18">
      <c r="A159" t="s">
        <v>189</v>
      </c>
      <c r="B159" s="52">
        <v>8007458683</v>
      </c>
      <c r="C159" s="88">
        <v>6.3600000000000004E-2</v>
      </c>
      <c r="D159" s="88">
        <v>7.9500000000000001E-2</v>
      </c>
      <c r="E159" s="89">
        <f t="shared" si="12"/>
        <v>7.1550000000000002E-2</v>
      </c>
      <c r="F159" s="89">
        <f t="shared" si="13"/>
        <v>1.1242997820866086E-2</v>
      </c>
      <c r="H159" s="90">
        <f t="shared" si="10"/>
        <v>0.66947368421052633</v>
      </c>
      <c r="I159" s="90">
        <f t="shared" si="11"/>
        <v>0.83684210526315794</v>
      </c>
      <c r="J159" s="90">
        <f t="shared" si="10"/>
        <v>0.75315789473684214</v>
      </c>
      <c r="L159" s="52">
        <v>8007458683</v>
      </c>
      <c r="M159" s="26">
        <f>C159/$G$192*100</f>
        <v>2.5705538209706269</v>
      </c>
      <c r="N159" s="26">
        <f>D159/$G$192*100</f>
        <v>3.2131922762132836</v>
      </c>
      <c r="P159" t="s">
        <v>18</v>
      </c>
      <c r="Q159" s="90">
        <v>93.406305919778987</v>
      </c>
      <c r="R159" s="90">
        <v>113.51074182982597</v>
      </c>
    </row>
    <row r="160" spans="1:18">
      <c r="A160" t="s">
        <v>189</v>
      </c>
      <c r="B160" s="52">
        <v>8007709943</v>
      </c>
      <c r="C160" s="88">
        <v>0.1103</v>
      </c>
      <c r="D160" s="88">
        <v>0.1109</v>
      </c>
      <c r="E160" s="89">
        <f t="shared" si="12"/>
        <v>0.1106</v>
      </c>
      <c r="F160" s="89">
        <f t="shared" si="13"/>
        <v>4.2426406871193083E-4</v>
      </c>
      <c r="H160" s="90">
        <f t="shared" si="10"/>
        <v>1.1610526315789473</v>
      </c>
      <c r="I160" s="90">
        <f t="shared" si="11"/>
        <v>1.1673684210526316</v>
      </c>
      <c r="J160" s="90">
        <f t="shared" si="10"/>
        <v>1.1642105263157896</v>
      </c>
      <c r="L160" s="52">
        <v>8007709943</v>
      </c>
      <c r="M160" s="26">
        <f>C160/$G$192*100</f>
        <v>4.458051673790254</v>
      </c>
      <c r="N160" s="26">
        <f>D160/$G$192*100</f>
        <v>4.4823021815352595</v>
      </c>
      <c r="P160" t="s">
        <v>18</v>
      </c>
      <c r="Q160" s="90">
        <v>104.25173449419742</v>
      </c>
      <c r="R160" s="90">
        <v>118.38302236267933</v>
      </c>
    </row>
    <row r="161" spans="1:18" ht="29" thickBot="1">
      <c r="A161" t="s">
        <v>189</v>
      </c>
      <c r="B161" s="63" t="s">
        <v>142</v>
      </c>
      <c r="C161" s="88">
        <v>2.6943000000000001</v>
      </c>
      <c r="D161" s="88">
        <v>2.4925999999999999</v>
      </c>
      <c r="E161" s="89">
        <f t="shared" si="12"/>
        <v>2.5934499999999998</v>
      </c>
      <c r="F161" s="89">
        <f t="shared" si="13"/>
        <v>0.14262343776532679</v>
      </c>
      <c r="H161" s="90">
        <f t="shared" si="10"/>
        <v>28.36105263157895</v>
      </c>
      <c r="I161" s="90">
        <f t="shared" si="11"/>
        <v>26.237894736842104</v>
      </c>
      <c r="J161" s="90">
        <f t="shared" si="10"/>
        <v>27.299473684210525</v>
      </c>
      <c r="L161" s="63" t="s">
        <v>142</v>
      </c>
      <c r="M161" s="26">
        <f>C161/$G$192*100</f>
        <v>108.89690502894906</v>
      </c>
      <c r="N161" s="26">
        <f>D161/$G$192*100</f>
        <v>100.74469267533624</v>
      </c>
      <c r="P161" s="94" t="s">
        <v>18</v>
      </c>
      <c r="Q161" s="90">
        <v>117.61496256327868</v>
      </c>
      <c r="R161" s="90">
        <v>88.991279921590021</v>
      </c>
    </row>
    <row r="162" spans="1:18">
      <c r="A162" t="s">
        <v>189</v>
      </c>
      <c r="B162" s="56" t="s">
        <v>140</v>
      </c>
      <c r="C162" s="88">
        <v>1.7221</v>
      </c>
      <c r="D162" s="88">
        <v>1.7011000000000001</v>
      </c>
      <c r="E162" s="89">
        <f t="shared" si="12"/>
        <v>1.7116</v>
      </c>
      <c r="F162" s="89">
        <f t="shared" si="13"/>
        <v>1.4849242404917433E-2</v>
      </c>
      <c r="H162" s="90">
        <f t="shared" si="10"/>
        <v>18.12736842105263</v>
      </c>
      <c r="I162" s="90">
        <f t="shared" si="11"/>
        <v>17.906315789473684</v>
      </c>
      <c r="J162" s="90">
        <f t="shared" si="10"/>
        <v>18.016842105263159</v>
      </c>
      <c r="L162" s="56" t="s">
        <v>140</v>
      </c>
      <c r="M162" s="26">
        <f>C162/$G$192*100</f>
        <v>69.602998979457809</v>
      </c>
      <c r="N162" s="26">
        <f>D162/$G$192*100</f>
        <v>68.754231208382606</v>
      </c>
      <c r="P162" s="94" t="s">
        <v>18</v>
      </c>
      <c r="Q162" s="90">
        <v>112.7648610142775</v>
      </c>
      <c r="R162" s="90">
        <v>99.261369951600045</v>
      </c>
    </row>
    <row r="163" spans="1:18">
      <c r="A163" t="s">
        <v>189</v>
      </c>
      <c r="B163" s="52">
        <v>8007506955</v>
      </c>
      <c r="C163" s="88">
        <v>8.6499999999999994E-2</v>
      </c>
      <c r="D163" s="88">
        <v>0.1598</v>
      </c>
      <c r="E163" s="89">
        <f t="shared" si="12"/>
        <v>0.12315</v>
      </c>
      <c r="F163" s="89">
        <f t="shared" si="13"/>
        <v>5.1830927060973961E-2</v>
      </c>
      <c r="H163" s="90">
        <f t="shared" si="10"/>
        <v>0.91052631578947363</v>
      </c>
      <c r="I163" s="90">
        <f t="shared" si="11"/>
        <v>1.6821052631578948</v>
      </c>
      <c r="J163" s="90">
        <f t="shared" si="10"/>
        <v>1.2963157894736841</v>
      </c>
      <c r="L163" s="52">
        <v>8007506955</v>
      </c>
      <c r="M163" s="26">
        <f>C163/$G$192*100</f>
        <v>3.4961148665716855</v>
      </c>
      <c r="N163" s="26">
        <f>D163/$G$192*100</f>
        <v>6.4587185627532424</v>
      </c>
      <c r="P163" t="s">
        <v>18</v>
      </c>
      <c r="Q163" s="90">
        <v>119.32462335930161</v>
      </c>
      <c r="R163" s="90">
        <v>120.05213859165178</v>
      </c>
    </row>
    <row r="164" spans="1:18">
      <c r="A164" t="s">
        <v>189</v>
      </c>
      <c r="B164" s="52">
        <v>8007687189</v>
      </c>
      <c r="C164" s="88">
        <v>0.1704</v>
      </c>
      <c r="D164" s="88">
        <v>0.1225</v>
      </c>
      <c r="E164" s="89">
        <f t="shared" si="12"/>
        <v>0.14645</v>
      </c>
      <c r="F164" s="89">
        <f t="shared" si="13"/>
        <v>3.3870414818835605E-2</v>
      </c>
      <c r="H164" s="90">
        <f t="shared" si="10"/>
        <v>1.7936842105263158</v>
      </c>
      <c r="I164" s="90">
        <f t="shared" si="11"/>
        <v>1.2894736842105263</v>
      </c>
      <c r="J164" s="90">
        <f t="shared" si="10"/>
        <v>1.5415789473684209</v>
      </c>
      <c r="L164" s="52">
        <v>8007687189</v>
      </c>
      <c r="M164" s="26">
        <f>C164/$G$192*100</f>
        <v>6.8871441995816793</v>
      </c>
      <c r="N164" s="26">
        <f>D164/$G$192*100</f>
        <v>4.9511453312720404</v>
      </c>
      <c r="P164" t="s">
        <v>18</v>
      </c>
      <c r="Q164" s="90">
        <v>117.2633302009761</v>
      </c>
      <c r="R164" s="90">
        <v>118.81132094536564</v>
      </c>
    </row>
    <row r="165" spans="1:18" ht="29" thickBot="1">
      <c r="A165" t="s">
        <v>189</v>
      </c>
      <c r="B165" s="63" t="s">
        <v>143</v>
      </c>
      <c r="C165" s="88">
        <v>0.1721</v>
      </c>
      <c r="D165" s="88">
        <v>0.13969999999999999</v>
      </c>
      <c r="E165" s="89">
        <f t="shared" si="12"/>
        <v>0.15589999999999998</v>
      </c>
      <c r="F165" s="89">
        <f t="shared" si="13"/>
        <v>2.2910259710444258E-2</v>
      </c>
      <c r="H165" s="90">
        <f t="shared" si="10"/>
        <v>1.811578947368421</v>
      </c>
      <c r="I165" s="90">
        <f t="shared" si="11"/>
        <v>1.4705263157894737</v>
      </c>
      <c r="J165" s="90">
        <f t="shared" si="10"/>
        <v>1.6410526315789471</v>
      </c>
      <c r="L165" s="63" t="s">
        <v>143</v>
      </c>
      <c r="M165" s="26">
        <f>C165/$G$192*100</f>
        <v>6.9558539715258636</v>
      </c>
      <c r="N165" s="26">
        <f>D165/$G$192*100</f>
        <v>5.6463265532955429</v>
      </c>
      <c r="P165" t="s">
        <v>185</v>
      </c>
      <c r="Q165" s="90">
        <v>2.2352214815667479</v>
      </c>
      <c r="R165" s="90">
        <v>1.9003568401335273</v>
      </c>
    </row>
    <row r="166" spans="1:18">
      <c r="A166" t="s">
        <v>189</v>
      </c>
      <c r="B166" s="56" t="s">
        <v>141</v>
      </c>
      <c r="C166" s="88">
        <v>1.8677999999999999</v>
      </c>
      <c r="D166" s="88">
        <v>1.8852</v>
      </c>
      <c r="E166" s="89">
        <f t="shared" si="12"/>
        <v>1.8765000000000001</v>
      </c>
      <c r="F166" s="89">
        <f t="shared" si="13"/>
        <v>1.2303657992645984E-2</v>
      </c>
      <c r="H166" s="90">
        <f t="shared" si="10"/>
        <v>19.661052631578947</v>
      </c>
      <c r="I166" s="90">
        <f t="shared" si="11"/>
        <v>19.844210526315788</v>
      </c>
      <c r="J166" s="90">
        <f t="shared" si="10"/>
        <v>19.752631578947369</v>
      </c>
      <c r="L166" s="56" t="s">
        <v>141</v>
      </c>
      <c r="M166" s="26">
        <f>C166/$G$192*100</f>
        <v>75.491830610203408</v>
      </c>
      <c r="N166" s="26">
        <f>D166/$G$192*100</f>
        <v>76.195095334808585</v>
      </c>
      <c r="P166" t="s">
        <v>185</v>
      </c>
      <c r="Q166" s="90">
        <v>2.1682485532801037</v>
      </c>
      <c r="R166" s="90">
        <v>2.3733531461579513</v>
      </c>
    </row>
    <row r="167" spans="1:18">
      <c r="A167" t="s">
        <v>189</v>
      </c>
      <c r="B167" s="52">
        <v>8007336924</v>
      </c>
      <c r="C167" s="88">
        <v>8.3900000000000002E-2</v>
      </c>
      <c r="D167" s="88">
        <v>0.13469999999999999</v>
      </c>
      <c r="E167" s="89">
        <f t="shared" si="12"/>
        <v>0.10929999999999999</v>
      </c>
      <c r="F167" s="89">
        <f t="shared" si="13"/>
        <v>3.592102448427658E-2</v>
      </c>
      <c r="H167" s="90">
        <f t="shared" si="10"/>
        <v>0.88315789473684214</v>
      </c>
      <c r="I167" s="90">
        <f t="shared" si="11"/>
        <v>1.4178947368421051</v>
      </c>
      <c r="J167" s="90">
        <f t="shared" si="10"/>
        <v>1.1505263157894736</v>
      </c>
      <c r="L167" s="52">
        <v>8007336924</v>
      </c>
      <c r="M167" s="26">
        <f>C167/$G$192*100</f>
        <v>3.3910293330099934</v>
      </c>
      <c r="N167" s="26">
        <f>D167/$G$192*100</f>
        <v>5.4442389887538276</v>
      </c>
      <c r="P167" t="s">
        <v>185</v>
      </c>
      <c r="Q167" s="90">
        <v>2.020505986286353</v>
      </c>
      <c r="R167" s="90">
        <v>2.4976893149624915</v>
      </c>
    </row>
    <row r="168" spans="1:18">
      <c r="A168" t="s">
        <v>189</v>
      </c>
      <c r="B168" s="52">
        <v>8007709759</v>
      </c>
      <c r="C168" s="88">
        <v>0.1115</v>
      </c>
      <c r="D168" s="88">
        <v>0.15379999999999999</v>
      </c>
      <c r="E168" s="89">
        <f t="shared" si="12"/>
        <v>0.13264999999999999</v>
      </c>
      <c r="F168" s="89">
        <f t="shared" si="13"/>
        <v>2.9910616844190951E-2</v>
      </c>
      <c r="H168" s="90">
        <f t="shared" si="10"/>
        <v>1.1736842105263159</v>
      </c>
      <c r="I168" s="90">
        <f t="shared" si="11"/>
        <v>1.6189473684210525</v>
      </c>
      <c r="J168" s="90">
        <f t="shared" si="10"/>
        <v>1.3963157894736842</v>
      </c>
      <c r="L168" s="52">
        <v>8007709759</v>
      </c>
      <c r="M168" s="26">
        <f>C168/$G$192*100</f>
        <v>4.506552689280265</v>
      </c>
      <c r="N168" s="26">
        <f>D168/$G$192*100</f>
        <v>6.2162134853031823</v>
      </c>
      <c r="P168" t="s">
        <v>185</v>
      </c>
      <c r="Q168" s="90">
        <v>1.981815446123423</v>
      </c>
      <c r="R168" s="90">
        <v>3.2672011693141023</v>
      </c>
    </row>
    <row r="169" spans="1:18" ht="29" thickBot="1">
      <c r="A169" t="s">
        <v>189</v>
      </c>
      <c r="B169" s="63" t="s">
        <v>144</v>
      </c>
      <c r="C169" s="88">
        <v>0.30549999999999999</v>
      </c>
      <c r="D169" s="88">
        <v>0.13109999999999999</v>
      </c>
      <c r="E169" s="89">
        <f t="shared" si="12"/>
        <v>0.21829999999999999</v>
      </c>
      <c r="F169" s="89">
        <f t="shared" si="13"/>
        <v>0.12331942263893383</v>
      </c>
      <c r="H169" s="90">
        <f t="shared" si="10"/>
        <v>3.2157894736842105</v>
      </c>
      <c r="I169" s="90">
        <f t="shared" si="11"/>
        <v>1.38</v>
      </c>
      <c r="J169" s="90">
        <f t="shared" si="10"/>
        <v>2.297894736842105</v>
      </c>
      <c r="L169" s="63" t="s">
        <v>144</v>
      </c>
      <c r="M169" s="26">
        <f>C169/$G$192*100</f>
        <v>12.347550193498844</v>
      </c>
      <c r="N169" s="26">
        <f>D169/$G$192*100</f>
        <v>5.2987359422837912</v>
      </c>
      <c r="P169" t="s">
        <v>185</v>
      </c>
      <c r="Q169" s="90">
        <v>1.9904133439374072</v>
      </c>
      <c r="R169" s="90">
        <v>2.0763923220772522</v>
      </c>
    </row>
    <row r="170" spans="1:18">
      <c r="A170" t="s">
        <v>189</v>
      </c>
      <c r="B170" s="76" t="s">
        <v>185</v>
      </c>
      <c r="C170" s="88">
        <v>6.3899999999999998E-2</v>
      </c>
      <c r="D170" s="88">
        <v>0.13919999999999999</v>
      </c>
      <c r="E170" s="89">
        <f t="shared" si="12"/>
        <v>0.10155</v>
      </c>
      <c r="F170" s="89">
        <f t="shared" si="13"/>
        <v>5.3245140623347009E-2</v>
      </c>
      <c r="H170" s="90">
        <f t="shared" si="10"/>
        <v>0.67263157894736836</v>
      </c>
      <c r="I170" s="90">
        <f t="shared" si="11"/>
        <v>1.4652631578947368</v>
      </c>
      <c r="J170" s="90">
        <f t="shared" si="10"/>
        <v>1.0689473684210526</v>
      </c>
      <c r="L170" s="76" t="s">
        <v>185</v>
      </c>
      <c r="M170" s="26">
        <f>C170/$G$192*100</f>
        <v>2.5826790748431296</v>
      </c>
      <c r="N170" s="26">
        <f>D170/$G$192*100</f>
        <v>5.6261177968413714</v>
      </c>
      <c r="P170" t="s">
        <v>185</v>
      </c>
      <c r="Q170" s="90">
        <v>2.2655460739849103</v>
      </c>
      <c r="R170" s="90">
        <v>2.024804935193345</v>
      </c>
    </row>
    <row r="171" spans="1:18">
      <c r="A171" t="s">
        <v>189</v>
      </c>
      <c r="B171" s="52">
        <v>8007526157</v>
      </c>
      <c r="C171" s="88">
        <v>7.1900000000000006E-2</v>
      </c>
      <c r="D171" s="88">
        <v>0.1512</v>
      </c>
      <c r="E171" s="89">
        <f t="shared" si="12"/>
        <v>0.11155000000000001</v>
      </c>
      <c r="F171" s="89">
        <f t="shared" si="13"/>
        <v>5.6073567748093189E-2</v>
      </c>
      <c r="H171" s="90">
        <f t="shared" si="10"/>
        <v>0.75684210526315798</v>
      </c>
      <c r="I171" s="90">
        <f t="shared" si="11"/>
        <v>1.591578947368421</v>
      </c>
      <c r="J171" s="90">
        <f t="shared" si="10"/>
        <v>1.1742105263157896</v>
      </c>
      <c r="L171" s="52">
        <v>8007526157</v>
      </c>
      <c r="M171" s="26">
        <f>C171/$G$192*100</f>
        <v>2.9060191781098754</v>
      </c>
      <c r="N171" s="26">
        <f>D171/$G$192*100</f>
        <v>6.1111279517414898</v>
      </c>
      <c r="P171" t="s">
        <v>185</v>
      </c>
      <c r="Q171" s="90">
        <v>2.5062872127764759</v>
      </c>
      <c r="R171" s="90">
        <v>2.5019882638694835</v>
      </c>
    </row>
    <row r="172" spans="1:18">
      <c r="A172" t="s">
        <v>189</v>
      </c>
      <c r="B172" s="52">
        <v>8007730757</v>
      </c>
      <c r="C172" s="88">
        <v>0.09</v>
      </c>
      <c r="D172" s="88">
        <v>8.6199999999999999E-2</v>
      </c>
      <c r="E172" s="89">
        <f t="shared" si="12"/>
        <v>8.8099999999999998E-2</v>
      </c>
      <c r="F172" s="89">
        <f t="shared" si="13"/>
        <v>2.6870057685088791E-3</v>
      </c>
      <c r="H172" s="90">
        <f t="shared" si="10"/>
        <v>0.94736842105263153</v>
      </c>
      <c r="I172" s="90">
        <f t="shared" si="11"/>
        <v>0.9073684210526316</v>
      </c>
      <c r="J172" s="90">
        <f t="shared" si="10"/>
        <v>0.92736842105263151</v>
      </c>
      <c r="L172" s="52">
        <v>8007730757</v>
      </c>
      <c r="M172" s="26">
        <f>C172/$G$192*100</f>
        <v>3.637576161750887</v>
      </c>
      <c r="N172" s="26">
        <f>D172/$G$192*100</f>
        <v>3.4839896126991827</v>
      </c>
      <c r="P172" t="s">
        <v>185</v>
      </c>
      <c r="Q172" s="90">
        <v>2.5826790748431296</v>
      </c>
      <c r="R172" s="90">
        <v>5.6261177968413714</v>
      </c>
    </row>
    <row r="173" spans="1:18">
      <c r="A173" t="s">
        <v>189</v>
      </c>
      <c r="B173" s="76" t="s">
        <v>185</v>
      </c>
      <c r="C173" s="88">
        <v>7.1400000000000005E-2</v>
      </c>
      <c r="D173" s="88">
        <v>5.8500000000000003E-2</v>
      </c>
      <c r="E173" s="89">
        <f t="shared" si="12"/>
        <v>6.4950000000000008E-2</v>
      </c>
      <c r="F173" s="89">
        <f t="shared" si="13"/>
        <v>9.1216774773064634E-3</v>
      </c>
      <c r="H173" s="90">
        <f t="shared" si="10"/>
        <v>0.75157894736842112</v>
      </c>
      <c r="I173" s="90">
        <f t="shared" si="11"/>
        <v>0.61578947368421055</v>
      </c>
      <c r="J173" s="90">
        <f t="shared" si="10"/>
        <v>0.68368421052631589</v>
      </c>
      <c r="L173" s="76" t="s">
        <v>185</v>
      </c>
      <c r="M173" s="26">
        <f>C173/$G$192*100</f>
        <v>2.8858104216557039</v>
      </c>
      <c r="N173" s="26">
        <f>D173/$G$192*100</f>
        <v>2.3644245051380763</v>
      </c>
      <c r="P173" t="s">
        <v>185</v>
      </c>
      <c r="Q173" s="90">
        <v>2.8858104216557039</v>
      </c>
      <c r="R173" s="90">
        <v>2.3644245051380763</v>
      </c>
    </row>
    <row r="174" spans="1:18">
      <c r="A174" t="s">
        <v>189</v>
      </c>
      <c r="B174" s="76" t="s">
        <v>185</v>
      </c>
      <c r="C174" s="88">
        <v>6.7900000000000002E-2</v>
      </c>
      <c r="D174" s="88">
        <v>9.7100000000000006E-2</v>
      </c>
      <c r="E174" s="89">
        <f t="shared" si="12"/>
        <v>8.2500000000000004E-2</v>
      </c>
      <c r="F174" s="89">
        <f t="shared" si="13"/>
        <v>2.0647518010647209E-2</v>
      </c>
      <c r="H174" s="90">
        <f t="shared" si="10"/>
        <v>0.71473684210526323</v>
      </c>
      <c r="I174" s="90">
        <f t="shared" si="11"/>
        <v>1.0221052631578948</v>
      </c>
      <c r="J174" s="90">
        <f t="shared" si="10"/>
        <v>0.86842105263157898</v>
      </c>
      <c r="L174" s="76" t="s">
        <v>185</v>
      </c>
      <c r="M174" s="26">
        <f>C174/$G$192*100</f>
        <v>2.7443491264765028</v>
      </c>
      <c r="N174" s="26">
        <f>D174/$G$192*100</f>
        <v>3.9245405034001237</v>
      </c>
      <c r="P174" t="s">
        <v>185</v>
      </c>
      <c r="Q174" s="90">
        <v>2.7443491264765028</v>
      </c>
      <c r="R174" s="90">
        <v>3.9245405034001237</v>
      </c>
    </row>
    <row r="175" spans="1:18">
      <c r="A175" t="s">
        <v>189</v>
      </c>
      <c r="B175" s="52">
        <v>8007608739</v>
      </c>
      <c r="C175" s="88">
        <v>8.4099999999999994E-2</v>
      </c>
      <c r="D175" s="88">
        <v>0.16500000000000001</v>
      </c>
      <c r="E175" s="89">
        <f t="shared" si="12"/>
        <v>0.12454999999999999</v>
      </c>
      <c r="F175" s="89">
        <f t="shared" si="13"/>
        <v>5.7204938597991715E-2</v>
      </c>
      <c r="H175" s="90">
        <f t="shared" si="10"/>
        <v>0.88526315789473675</v>
      </c>
      <c r="I175" s="90">
        <f t="shared" si="11"/>
        <v>1.736842105263158</v>
      </c>
      <c r="J175" s="90">
        <f t="shared" si="10"/>
        <v>1.3110526315789472</v>
      </c>
      <c r="L175" s="52">
        <v>8007608739</v>
      </c>
      <c r="M175" s="26">
        <f>C175/$G$192*100</f>
        <v>3.3991128355916618</v>
      </c>
      <c r="N175" s="26">
        <f>D175/$G$192*100</f>
        <v>6.6688896298766256</v>
      </c>
      <c r="P175" t="s">
        <v>185</v>
      </c>
      <c r="Q175" s="90">
        <v>3.6618266694958925</v>
      </c>
      <c r="R175" s="90">
        <v>2.9302696858548809</v>
      </c>
    </row>
    <row r="176" spans="1:18">
      <c r="A176" t="s">
        <v>189</v>
      </c>
      <c r="B176" s="76" t="s">
        <v>185</v>
      </c>
      <c r="C176" s="88">
        <v>9.06E-2</v>
      </c>
      <c r="D176" s="88">
        <v>7.2499999999999995E-2</v>
      </c>
      <c r="E176" s="89">
        <f t="shared" si="12"/>
        <v>8.1549999999999997E-2</v>
      </c>
      <c r="F176" s="89">
        <f t="shared" si="13"/>
        <v>1.2798632739476491E-2</v>
      </c>
      <c r="H176" s="90">
        <f t="shared" si="10"/>
        <v>0.9536842105263158</v>
      </c>
      <c r="I176" s="90">
        <f t="shared" si="11"/>
        <v>0.76315789473684204</v>
      </c>
      <c r="J176" s="90">
        <f t="shared" si="10"/>
        <v>0.85842105263157886</v>
      </c>
      <c r="L176" s="76" t="s">
        <v>185</v>
      </c>
      <c r="M176" s="26">
        <f>C176/$G$192*100</f>
        <v>3.6618266694958925</v>
      </c>
      <c r="N176" s="26">
        <f>D176/$G$192*100</f>
        <v>2.9302696858548809</v>
      </c>
      <c r="P176" t="s">
        <v>185</v>
      </c>
      <c r="Q176" s="90">
        <v>4.458051673790254</v>
      </c>
      <c r="R176" s="90">
        <v>3.896248244364283</v>
      </c>
    </row>
    <row r="177" spans="1:18">
      <c r="A177" t="s">
        <v>189</v>
      </c>
      <c r="B177" s="76" t="s">
        <v>185</v>
      </c>
      <c r="C177" s="88">
        <v>0.1103</v>
      </c>
      <c r="D177" s="88">
        <v>9.64E-2</v>
      </c>
      <c r="E177" s="89">
        <f t="shared" si="12"/>
        <v>0.10335</v>
      </c>
      <c r="F177" s="89">
        <f t="shared" si="13"/>
        <v>9.8287842584930084E-3</v>
      </c>
      <c r="H177" s="90">
        <f t="shared" si="10"/>
        <v>1.1610526315789473</v>
      </c>
      <c r="I177" s="90">
        <f t="shared" si="11"/>
        <v>1.0147368421052632</v>
      </c>
      <c r="J177" s="90">
        <f t="shared" si="10"/>
        <v>1.0878947368421052</v>
      </c>
      <c r="L177" s="76" t="s">
        <v>185</v>
      </c>
      <c r="M177" s="26">
        <f>C177/$G$192*100</f>
        <v>4.458051673790254</v>
      </c>
      <c r="N177" s="26">
        <f>D177/$G$192*100</f>
        <v>3.896248244364283</v>
      </c>
      <c r="P177" t="s">
        <v>185</v>
      </c>
      <c r="Q177" s="90">
        <v>3.6092839027150472</v>
      </c>
      <c r="R177" s="90">
        <v>2.8979356755282066</v>
      </c>
    </row>
    <row r="178" spans="1:18">
      <c r="A178" t="s">
        <v>189</v>
      </c>
      <c r="B178" s="76" t="s">
        <v>185</v>
      </c>
      <c r="C178" s="88">
        <v>8.9300000000000004E-2</v>
      </c>
      <c r="D178" s="88">
        <v>7.17E-2</v>
      </c>
      <c r="E178" s="89">
        <f t="shared" si="12"/>
        <v>8.0500000000000002E-2</v>
      </c>
      <c r="F178" s="89">
        <f t="shared" si="13"/>
        <v>1.244507934888322E-2</v>
      </c>
      <c r="H178" s="90">
        <f t="shared" si="10"/>
        <v>0.94000000000000006</v>
      </c>
      <c r="I178" s="90">
        <f t="shared" si="11"/>
        <v>0.75473684210526315</v>
      </c>
      <c r="J178" s="90">
        <f t="shared" si="10"/>
        <v>0.84736842105263155</v>
      </c>
      <c r="L178" s="76" t="s">
        <v>185</v>
      </c>
      <c r="M178" s="26">
        <f>C178/$G$192*100</f>
        <v>3.6092839027150472</v>
      </c>
      <c r="N178" s="26">
        <f>D178/$G$192*100</f>
        <v>2.8979356755282066</v>
      </c>
      <c r="P178" t="s">
        <v>185</v>
      </c>
      <c r="Q178" s="90">
        <v>2.8453929087473608</v>
      </c>
      <c r="R178" s="90">
        <v>2.6392635929148098</v>
      </c>
    </row>
    <row r="179" spans="1:18">
      <c r="A179" t="s">
        <v>189</v>
      </c>
      <c r="B179" s="52">
        <v>8007220271</v>
      </c>
      <c r="C179" s="88">
        <v>0.11260000000000001</v>
      </c>
      <c r="D179" s="88">
        <v>0.13769999999999999</v>
      </c>
      <c r="E179" s="89">
        <f t="shared" si="12"/>
        <v>0.12514999999999998</v>
      </c>
      <c r="F179" s="89">
        <f t="shared" si="13"/>
        <v>1.7748380207782331E-2</v>
      </c>
      <c r="H179" s="90">
        <f t="shared" si="10"/>
        <v>1.1852631578947368</v>
      </c>
      <c r="I179" s="90">
        <f t="shared" si="11"/>
        <v>1.4494736842105262</v>
      </c>
      <c r="J179" s="90">
        <f t="shared" si="10"/>
        <v>1.3173684210526313</v>
      </c>
      <c r="L179" s="52">
        <v>8007220271</v>
      </c>
      <c r="M179" s="26">
        <f>C179/$G$192*100</f>
        <v>4.5510119534794429</v>
      </c>
      <c r="N179" s="26">
        <f>D179/$G$192*100</f>
        <v>5.5654915274788568</v>
      </c>
      <c r="P179" t="s">
        <v>185</v>
      </c>
      <c r="Q179" s="90">
        <v>4.2721311144118745</v>
      </c>
      <c r="R179" s="90">
        <v>2.7726413855123426</v>
      </c>
    </row>
    <row r="180" spans="1:18">
      <c r="A180" t="s">
        <v>189</v>
      </c>
      <c r="B180" s="76" t="s">
        <v>185</v>
      </c>
      <c r="C180" s="88">
        <v>7.0400000000000004E-2</v>
      </c>
      <c r="D180" s="88">
        <v>6.5299999999999997E-2</v>
      </c>
      <c r="E180" s="89">
        <f t="shared" si="12"/>
        <v>6.7849999999999994E-2</v>
      </c>
      <c r="F180" s="89">
        <f t="shared" si="13"/>
        <v>3.6062445840513977E-3</v>
      </c>
      <c r="H180" s="90">
        <f t="shared" si="10"/>
        <v>0.74105263157894741</v>
      </c>
      <c r="I180" s="90">
        <f t="shared" si="11"/>
        <v>0.68736842105263152</v>
      </c>
      <c r="J180" s="90">
        <f t="shared" si="10"/>
        <v>0.71421052631578941</v>
      </c>
      <c r="L180" s="76" t="s">
        <v>185</v>
      </c>
      <c r="M180" s="26">
        <f>C180/$G$192*100</f>
        <v>2.8453929087473608</v>
      </c>
      <c r="N180" s="26">
        <f>D180/$G$192*100</f>
        <v>2.6392635929148098</v>
      </c>
      <c r="P180" t="s">
        <v>3</v>
      </c>
      <c r="Q180" s="90">
        <v>3.0533726260641778</v>
      </c>
      <c r="R180" s="90">
        <v>2.7382121807465616</v>
      </c>
    </row>
    <row r="181" spans="1:18" ht="16" thickBot="1">
      <c r="A181" t="s">
        <v>189</v>
      </c>
      <c r="B181" s="76" t="s">
        <v>185</v>
      </c>
      <c r="C181" s="88">
        <v>0.1057</v>
      </c>
      <c r="D181" s="88">
        <v>6.8599999999999994E-2</v>
      </c>
      <c r="E181" s="89">
        <f t="shared" si="12"/>
        <v>8.7150000000000005E-2</v>
      </c>
      <c r="F181" s="89">
        <f t="shared" si="13"/>
        <v>2.623366158202086E-2</v>
      </c>
      <c r="H181" s="90">
        <f t="shared" si="10"/>
        <v>1.1126315789473684</v>
      </c>
      <c r="I181" s="90">
        <f t="shared" si="11"/>
        <v>0.72210526315789469</v>
      </c>
      <c r="J181" s="90">
        <f t="shared" si="10"/>
        <v>0.91736842105263161</v>
      </c>
      <c r="L181" s="76" t="s">
        <v>185</v>
      </c>
      <c r="M181" s="26">
        <f>C181/$G$192*100</f>
        <v>4.2721311144118745</v>
      </c>
      <c r="N181" s="26">
        <f>D181/$G$192*100</f>
        <v>2.7726413855123426</v>
      </c>
      <c r="P181" t="s">
        <v>3</v>
      </c>
      <c r="Q181" s="90">
        <v>2.8159790438768826</v>
      </c>
      <c r="R181" s="90">
        <v>2.7463981663392274</v>
      </c>
    </row>
    <row r="182" spans="1:18">
      <c r="A182" t="s">
        <v>189</v>
      </c>
      <c r="B182" s="2" t="s">
        <v>12</v>
      </c>
      <c r="C182" s="88">
        <v>8.3000000000000004E-2</v>
      </c>
      <c r="D182" s="88">
        <v>9.6699999999999994E-2</v>
      </c>
      <c r="E182" s="89">
        <f t="shared" si="12"/>
        <v>8.9849999999999999E-2</v>
      </c>
      <c r="F182" s="89">
        <f t="shared" si="13"/>
        <v>9.6873629022556935E-3</v>
      </c>
      <c r="H182" s="90">
        <f t="shared" si="10"/>
        <v>0.87368421052631584</v>
      </c>
      <c r="I182" s="90">
        <f t="shared" si="11"/>
        <v>1.0178947368421052</v>
      </c>
      <c r="J182" s="90">
        <f t="shared" si="10"/>
        <v>0.94578947368421051</v>
      </c>
      <c r="L182" s="2" t="s">
        <v>12</v>
      </c>
      <c r="M182" s="26">
        <f>C182/$G$192*100</f>
        <v>3.3546535713924843</v>
      </c>
      <c r="N182" s="26">
        <f>D182/$G$192*100</f>
        <v>3.9083734982367861</v>
      </c>
      <c r="P182" t="s">
        <v>3</v>
      </c>
      <c r="Q182" s="90">
        <v>2.1808059773338497</v>
      </c>
      <c r="R182" s="90">
        <v>2.6747313234478498</v>
      </c>
    </row>
    <row r="183" spans="1:18">
      <c r="A183" t="s">
        <v>189</v>
      </c>
      <c r="B183" s="1" t="s">
        <v>12</v>
      </c>
      <c r="C183" s="88">
        <v>7.2599999999999998E-2</v>
      </c>
      <c r="D183" s="88">
        <v>6.7199999999999996E-2</v>
      </c>
      <c r="E183" s="89">
        <f t="shared" si="12"/>
        <v>6.989999999999999E-2</v>
      </c>
      <c r="F183" s="89">
        <f t="shared" si="13"/>
        <v>3.8183766184073579E-3</v>
      </c>
      <c r="H183" s="90">
        <f t="shared" si="10"/>
        <v>0.76421052631578945</v>
      </c>
      <c r="I183" s="90">
        <f t="shared" si="11"/>
        <v>0.70736842105263154</v>
      </c>
      <c r="J183" s="90">
        <f t="shared" si="10"/>
        <v>0.73578947368421044</v>
      </c>
      <c r="L183" s="1" t="s">
        <v>12</v>
      </c>
      <c r="M183" s="26">
        <f>C183/$G$192*100</f>
        <v>2.9343114371457153</v>
      </c>
      <c r="N183" s="26">
        <f>D183/$G$192*100</f>
        <v>2.716056867440662</v>
      </c>
      <c r="P183" t="s">
        <v>3</v>
      </c>
      <c r="Q183" s="90">
        <v>2.1808059773338497</v>
      </c>
      <c r="R183" s="90">
        <v>2.352424106068375</v>
      </c>
    </row>
    <row r="184" spans="1:18">
      <c r="A184" t="s">
        <v>189</v>
      </c>
      <c r="B184" s="1" t="s">
        <v>12</v>
      </c>
      <c r="C184" s="88">
        <v>7.1999999999999995E-2</v>
      </c>
      <c r="D184" s="88">
        <v>6.3700000000000007E-2</v>
      </c>
      <c r="E184" s="89">
        <f t="shared" si="12"/>
        <v>6.7849999999999994E-2</v>
      </c>
      <c r="F184" s="89">
        <f t="shared" si="13"/>
        <v>5.868986283848336E-3</v>
      </c>
      <c r="H184" s="90">
        <f t="shared" si="10"/>
        <v>0.75789473684210518</v>
      </c>
      <c r="I184" s="90">
        <f t="shared" si="11"/>
        <v>0.67052631578947375</v>
      </c>
      <c r="J184" s="90">
        <f t="shared" si="10"/>
        <v>0.71421052631578941</v>
      </c>
      <c r="L184" s="1" t="s">
        <v>12</v>
      </c>
      <c r="M184" s="26">
        <f>C184/$G$192*100</f>
        <v>2.9100609294007094</v>
      </c>
      <c r="N184" s="26">
        <f>D184/$G$192*100</f>
        <v>2.5745955722614613</v>
      </c>
      <c r="P184" s="93" t="s">
        <v>3</v>
      </c>
      <c r="Q184" s="90">
        <v>2.1881649936590502</v>
      </c>
      <c r="R184" s="90">
        <v>2.4289061324506158</v>
      </c>
    </row>
    <row r="185" spans="1:18" ht="16" thickBot="1">
      <c r="A185" t="s">
        <v>189</v>
      </c>
      <c r="B185" s="3" t="s">
        <v>12</v>
      </c>
      <c r="C185" s="88">
        <v>8.9700000000000002E-2</v>
      </c>
      <c r="D185" s="88">
        <v>6.6400000000000001E-2</v>
      </c>
      <c r="E185" s="89">
        <f t="shared" si="12"/>
        <v>7.8050000000000008E-2</v>
      </c>
      <c r="F185" s="89">
        <f t="shared" si="13"/>
        <v>1.6475588001646516E-2</v>
      </c>
      <c r="H185" s="90">
        <f t="shared" si="10"/>
        <v>0.9442105263157895</v>
      </c>
      <c r="I185" s="90">
        <f t="shared" si="11"/>
        <v>0.69894736842105265</v>
      </c>
      <c r="J185" s="90">
        <f t="shared" si="10"/>
        <v>0.82157894736842108</v>
      </c>
      <c r="L185" s="3" t="s">
        <v>12</v>
      </c>
      <c r="M185" s="26">
        <f>C185/$G$192*100</f>
        <v>3.6254509078783839</v>
      </c>
      <c r="N185" s="26">
        <f>D185/$G$192*100</f>
        <v>2.6837228571139877</v>
      </c>
      <c r="P185" s="93" t="s">
        <v>3</v>
      </c>
      <c r="Q185" s="90">
        <v>2.218257636007996</v>
      </c>
      <c r="R185" s="90">
        <v>2.7083378114051113</v>
      </c>
    </row>
    <row r="186" spans="1:18">
      <c r="A186" t="s">
        <v>189</v>
      </c>
      <c r="B186" s="1" t="s">
        <v>12</v>
      </c>
      <c r="C186" s="88">
        <v>7.46E-2</v>
      </c>
      <c r="D186" s="88">
        <v>7.4099999999999999E-2</v>
      </c>
      <c r="E186" s="89">
        <f t="shared" si="12"/>
        <v>7.4349999999999999E-2</v>
      </c>
      <c r="F186" s="89">
        <f t="shared" si="13"/>
        <v>3.5355339059327408E-4</v>
      </c>
      <c r="H186" s="90">
        <f t="shared" si="10"/>
        <v>0.78526315789473677</v>
      </c>
      <c r="I186" s="90">
        <f t="shared" si="11"/>
        <v>0.78</v>
      </c>
      <c r="J186" s="90">
        <f t="shared" si="10"/>
        <v>0.78263157894736846</v>
      </c>
      <c r="L186" s="1" t="s">
        <v>12</v>
      </c>
      <c r="M186" s="26">
        <f>C186/$G$192*100</f>
        <v>3.0151464629624019</v>
      </c>
      <c r="N186" s="26">
        <f>D186/$G$192*100</f>
        <v>2.9949377065082303</v>
      </c>
      <c r="P186" t="s">
        <v>3</v>
      </c>
      <c r="Q186" s="90">
        <v>6.9235199611991884</v>
      </c>
      <c r="R186" s="90">
        <v>3.6820354259500645</v>
      </c>
    </row>
    <row r="187" spans="1:18" ht="16" thickBot="1">
      <c r="A187" t="s">
        <v>189</v>
      </c>
      <c r="B187" s="1" t="s">
        <v>12</v>
      </c>
      <c r="C187" s="88">
        <v>7.0300000000000001E-2</v>
      </c>
      <c r="D187" s="88">
        <v>0.1384</v>
      </c>
      <c r="E187" s="89">
        <f t="shared" si="12"/>
        <v>0.10435</v>
      </c>
      <c r="F187" s="89">
        <f t="shared" si="13"/>
        <v>4.8153971798803853E-2</v>
      </c>
      <c r="H187" s="90">
        <f t="shared" si="10"/>
        <v>0.74</v>
      </c>
      <c r="I187" s="90">
        <f t="shared" si="11"/>
        <v>1.4568421052631579</v>
      </c>
      <c r="J187" s="90">
        <f t="shared" si="10"/>
        <v>1.098421052631579</v>
      </c>
      <c r="L187" s="1" t="s">
        <v>12</v>
      </c>
      <c r="M187" s="26">
        <f>C187/$G$192*100</f>
        <v>2.8413511574565264</v>
      </c>
      <c r="N187" s="26">
        <f>D187/$G$192*100</f>
        <v>5.5937837865146971</v>
      </c>
      <c r="P187" t="s">
        <v>3</v>
      </c>
      <c r="Q187" s="90">
        <v>3.9245405034001237</v>
      </c>
      <c r="R187" s="90">
        <v>2.9100609294007094</v>
      </c>
    </row>
    <row r="188" spans="1:18" ht="16" thickBot="1">
      <c r="A188" t="s">
        <v>189</v>
      </c>
      <c r="B188" s="8" t="s">
        <v>3</v>
      </c>
      <c r="C188" s="88">
        <v>0.17130000000000001</v>
      </c>
      <c r="D188" s="88">
        <v>9.11E-2</v>
      </c>
      <c r="E188" s="89">
        <f t="shared" si="12"/>
        <v>0.13120000000000001</v>
      </c>
      <c r="F188" s="89">
        <f t="shared" si="13"/>
        <v>5.6709963851161053E-2</v>
      </c>
      <c r="H188" s="90">
        <f t="shared" si="10"/>
        <v>1.8031578947368421</v>
      </c>
      <c r="I188" s="90">
        <f t="shared" si="11"/>
        <v>0.95894736842105266</v>
      </c>
      <c r="J188" s="90">
        <f t="shared" si="10"/>
        <v>1.3810526315789475</v>
      </c>
      <c r="L188" s="8" t="s">
        <v>3</v>
      </c>
      <c r="M188" s="26">
        <f>C188/$G$192*100</f>
        <v>6.9235199611991884</v>
      </c>
      <c r="N188" s="26">
        <f>D188/$G$192*100</f>
        <v>3.6820354259500645</v>
      </c>
      <c r="P188" t="s">
        <v>142</v>
      </c>
      <c r="Q188" s="90">
        <v>115.00803298069053</v>
      </c>
      <c r="R188" s="90">
        <v>102.51093798943083</v>
      </c>
    </row>
    <row r="189" spans="1:18" ht="16" thickBot="1">
      <c r="A189" t="s">
        <v>189</v>
      </c>
      <c r="B189" s="8" t="s">
        <v>3</v>
      </c>
      <c r="C189" s="88">
        <v>9.7100000000000006E-2</v>
      </c>
      <c r="D189" s="88">
        <v>7.1999999999999995E-2</v>
      </c>
      <c r="E189" s="89">
        <f t="shared" si="12"/>
        <v>8.455E-2</v>
      </c>
      <c r="F189" s="89">
        <f t="shared" si="13"/>
        <v>1.7748380207782348E-2</v>
      </c>
      <c r="H189" s="90">
        <f t="shared" si="10"/>
        <v>1.0221052631578948</v>
      </c>
      <c r="I189" s="90">
        <f t="shared" si="11"/>
        <v>0.75789473684210518</v>
      </c>
      <c r="J189" s="90">
        <f t="shared" si="10"/>
        <v>0.89</v>
      </c>
      <c r="L189" s="8" t="s">
        <v>3</v>
      </c>
      <c r="M189" s="26">
        <f>C189/$G$192*100</f>
        <v>3.9245405034001237</v>
      </c>
      <c r="N189" s="26">
        <f>D189/$G$192*100</f>
        <v>2.9100609294007094</v>
      </c>
      <c r="P189" t="s">
        <v>142</v>
      </c>
      <c r="Q189" s="90">
        <v>111.1279517414896</v>
      </c>
      <c r="R189" s="90">
        <v>100.89019572180626</v>
      </c>
    </row>
    <row r="190" spans="1:18">
      <c r="A190" t="s">
        <v>189</v>
      </c>
      <c r="B190" s="80" t="s">
        <v>18</v>
      </c>
      <c r="C190" s="88">
        <v>2.9523000000000001</v>
      </c>
      <c r="D190" s="88">
        <v>2.9702999999999999</v>
      </c>
      <c r="E190" s="89">
        <f t="shared" si="12"/>
        <v>2.9613</v>
      </c>
      <c r="F190" s="89">
        <f t="shared" si="13"/>
        <v>1.272792206135771E-2</v>
      </c>
      <c r="H190" s="90">
        <f t="shared" si="10"/>
        <v>31.076842105263157</v>
      </c>
      <c r="I190" s="90">
        <f t="shared" si="11"/>
        <v>31.266315789473683</v>
      </c>
      <c r="J190" s="90">
        <f t="shared" si="10"/>
        <v>31.17157894736842</v>
      </c>
      <c r="L190" s="80" t="s">
        <v>18</v>
      </c>
      <c r="M190" s="26">
        <f>C190/$G$192*100</f>
        <v>119.32462335930161</v>
      </c>
      <c r="N190" s="26">
        <f>D190/$G$192*100</f>
        <v>120.05213859165178</v>
      </c>
      <c r="P190" t="s">
        <v>142</v>
      </c>
      <c r="Q190" s="90">
        <v>111.14007699536211</v>
      </c>
      <c r="R190" s="90">
        <v>102.68473329493671</v>
      </c>
    </row>
    <row r="191" spans="1:18">
      <c r="A191" t="s">
        <v>189</v>
      </c>
      <c r="B191" s="81" t="s">
        <v>18</v>
      </c>
      <c r="C191" s="88">
        <v>2.9013</v>
      </c>
      <c r="D191" s="88">
        <v>2.9396</v>
      </c>
      <c r="E191" s="89">
        <f t="shared" si="12"/>
        <v>2.9204499999999998</v>
      </c>
      <c r="F191" s="89">
        <f t="shared" si="13"/>
        <v>2.7082189719444771E-2</v>
      </c>
      <c r="H191" s="90">
        <f t="shared" si="10"/>
        <v>30.54</v>
      </c>
      <c r="I191" s="90">
        <f t="shared" si="11"/>
        <v>30.943157894736842</v>
      </c>
      <c r="J191" s="90">
        <f t="shared" si="10"/>
        <v>30.741578947368417</v>
      </c>
      <c r="L191" s="81" t="s">
        <v>18</v>
      </c>
      <c r="M191" s="26">
        <f>C191/$G$192*100</f>
        <v>117.2633302009761</v>
      </c>
      <c r="N191" s="26">
        <f>D191/$G$192*100</f>
        <v>118.81132094536564</v>
      </c>
      <c r="P191" t="s">
        <v>142</v>
      </c>
      <c r="Q191" s="90">
        <v>108.89690502894906</v>
      </c>
      <c r="R191" s="90">
        <v>100.74469267533624</v>
      </c>
    </row>
    <row r="192" spans="1:18">
      <c r="A192" t="s">
        <v>189</v>
      </c>
      <c r="B192" s="82" t="s">
        <v>13</v>
      </c>
      <c r="C192" s="88">
        <v>2.7265000000000001</v>
      </c>
      <c r="D192" s="88">
        <v>2.3727999999999998</v>
      </c>
      <c r="E192" s="89">
        <f t="shared" si="12"/>
        <v>2.5496499999999997</v>
      </c>
      <c r="F192" s="89">
        <f t="shared" si="13"/>
        <v>0.25010366850568211</v>
      </c>
      <c r="G192" s="92">
        <f>AVERAGE(E192:E193)</f>
        <v>2.4741749999999998</v>
      </c>
      <c r="H192" s="90">
        <f t="shared" si="10"/>
        <v>28.700000000000003</v>
      </c>
      <c r="I192" s="90">
        <f t="shared" si="11"/>
        <v>24.976842105263156</v>
      </c>
      <c r="J192" s="90">
        <f t="shared" si="10"/>
        <v>26.838421052631578</v>
      </c>
      <c r="L192" s="82" t="s">
        <v>13</v>
      </c>
      <c r="M192" s="26">
        <f>C192/$G$192*100</f>
        <v>110.1983489445977</v>
      </c>
      <c r="N192" s="26">
        <f>D192/$G$192*100</f>
        <v>95.902674628916714</v>
      </c>
      <c r="P192" t="s">
        <v>144</v>
      </c>
      <c r="Q192" s="90">
        <v>12.347550193498844</v>
      </c>
      <c r="R192" s="90">
        <v>5.2987359422837912</v>
      </c>
    </row>
    <row r="193" spans="1:18" ht="16" thickBot="1">
      <c r="A193" t="s">
        <v>189</v>
      </c>
      <c r="B193" s="83" t="s">
        <v>13</v>
      </c>
      <c r="C193" s="88">
        <v>2.7012999999999998</v>
      </c>
      <c r="D193" s="88">
        <v>2.0960999999999999</v>
      </c>
      <c r="E193" s="89">
        <f t="shared" si="12"/>
        <v>2.3986999999999998</v>
      </c>
      <c r="F193" s="89">
        <f t="shared" si="13"/>
        <v>0.42794102397409872</v>
      </c>
      <c r="H193" s="90">
        <f t="shared" si="10"/>
        <v>28.434736842105259</v>
      </c>
      <c r="I193" s="90">
        <f t="shared" si="11"/>
        <v>22.064210526315787</v>
      </c>
      <c r="J193" s="90">
        <f t="shared" si="10"/>
        <v>25.249473684210525</v>
      </c>
      <c r="L193" s="83" t="s">
        <v>13</v>
      </c>
      <c r="M193" s="26">
        <f>C193/$G$192*100</f>
        <v>109.17982761930745</v>
      </c>
      <c r="N193" s="26">
        <f>D193/$G$192*100</f>
        <v>84.719148807178144</v>
      </c>
      <c r="P193" t="s">
        <v>143</v>
      </c>
      <c r="Q193" s="90">
        <v>6.9558539715258636</v>
      </c>
      <c r="R193" s="90">
        <v>5.6463265532955429</v>
      </c>
    </row>
  </sheetData>
  <sortState ref="P2:R193">
    <sortCondition ref="P2:P193"/>
  </sortState>
  <conditionalFormatting sqref="C2:E45 C50:E1048576 C46:C49 E46:E49">
    <cfRule type="cellIs" dxfId="7" priority="5" operator="greaterThan">
      <formula>0.8</formula>
    </cfRule>
    <cfRule type="cellIs" dxfId="6" priority="6" operator="between">
      <formula>0.4</formula>
      <formula>0.8</formula>
    </cfRule>
  </conditionalFormatting>
  <conditionalFormatting sqref="H2:J193">
    <cfRule type="cellIs" dxfId="5" priority="3" operator="greaterThan">
      <formula>10</formula>
    </cfRule>
    <cfRule type="cellIs" dxfId="4" priority="4" operator="between">
      <formula>4</formula>
      <formula>10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N1" sqref="N1:P6"/>
    </sheetView>
  </sheetViews>
  <sheetFormatPr baseColWidth="10" defaultRowHeight="15" x14ac:dyDescent="0"/>
  <sheetData>
    <row r="1" spans="1:17">
      <c r="A1" s="70"/>
      <c r="B1" s="70" t="s">
        <v>150</v>
      </c>
      <c r="C1" s="70"/>
      <c r="D1" s="70"/>
      <c r="E1" s="70"/>
      <c r="F1" s="70"/>
      <c r="G1" s="70" t="s">
        <v>192</v>
      </c>
      <c r="H1" s="70"/>
      <c r="I1" s="70"/>
      <c r="J1" s="70"/>
      <c r="K1" s="70"/>
      <c r="L1" s="71"/>
      <c r="M1" s="71"/>
      <c r="N1">
        <f>AVERAGE(N3,N14,N26,N38)</f>
        <v>6.7831562499999998E-2</v>
      </c>
      <c r="O1">
        <f>AVERAGE(O3,O14,O26,O38)</f>
        <v>1.7236088856411782E-2</v>
      </c>
      <c r="P1">
        <f>AVERAGE(P3,P14,P26,P38)</f>
        <v>0.10230374021282357</v>
      </c>
      <c r="Q1" s="69">
        <v>0.28469702400000002</v>
      </c>
    </row>
    <row r="2" spans="1:17">
      <c r="A2" s="73" t="s">
        <v>152</v>
      </c>
      <c r="B2" s="73" t="s">
        <v>153</v>
      </c>
      <c r="C2" s="73" t="s">
        <v>154</v>
      </c>
      <c r="D2" s="73" t="s">
        <v>155</v>
      </c>
      <c r="E2" s="73" t="s">
        <v>156</v>
      </c>
      <c r="F2" s="73" t="s">
        <v>157</v>
      </c>
      <c r="G2" s="73" t="s">
        <v>158</v>
      </c>
      <c r="H2" s="73" t="s">
        <v>159</v>
      </c>
      <c r="I2" s="73" t="s">
        <v>160</v>
      </c>
      <c r="J2" s="73" t="s">
        <v>161</v>
      </c>
      <c r="K2" s="73" t="s">
        <v>162</v>
      </c>
      <c r="L2" s="73" t="s">
        <v>163</v>
      </c>
      <c r="M2" s="73" t="s">
        <v>164</v>
      </c>
      <c r="N2" s="73" t="s">
        <v>176</v>
      </c>
      <c r="O2" s="73" t="s">
        <v>177</v>
      </c>
      <c r="P2" s="73" t="s">
        <v>178</v>
      </c>
      <c r="Q2" s="69"/>
    </row>
    <row r="3" spans="1:17">
      <c r="A3" s="73" t="s">
        <v>165</v>
      </c>
      <c r="B3" s="72">
        <v>0.1134</v>
      </c>
      <c r="C3" s="72">
        <v>0.1123</v>
      </c>
      <c r="D3" s="72">
        <v>0.1149</v>
      </c>
      <c r="E3" s="72">
        <v>0.1409</v>
      </c>
      <c r="F3" s="72">
        <v>8.5300000000000001E-2</v>
      </c>
      <c r="G3" s="72">
        <v>0.49130000000000001</v>
      </c>
      <c r="H3" s="72">
        <v>0.14560000000000001</v>
      </c>
      <c r="I3" s="72">
        <v>0.1074</v>
      </c>
      <c r="J3" s="72">
        <v>6.7299999999999999E-2</v>
      </c>
      <c r="K3" s="72">
        <v>5.2400000000000002E-2</v>
      </c>
      <c r="L3" s="72">
        <v>5.96E-2</v>
      </c>
      <c r="M3" s="72">
        <v>3.3472</v>
      </c>
      <c r="N3">
        <f>AVERAGE(M7:M10,K3:L10)</f>
        <v>6.5994999999999998E-2</v>
      </c>
      <c r="O3">
        <f>STDEV(K3:L10,M7:M10)</f>
        <v>2.5435397527234008E-2</v>
      </c>
      <c r="P3">
        <f>N3+2*O3</f>
        <v>0.11686579505446801</v>
      </c>
      <c r="Q3" s="69"/>
    </row>
    <row r="4" spans="1:17">
      <c r="A4" s="73" t="s">
        <v>166</v>
      </c>
      <c r="B4" s="72">
        <v>0.2092</v>
      </c>
      <c r="C4" s="72">
        <v>7.0699999999999999E-2</v>
      </c>
      <c r="D4" s="72">
        <v>5.9799999999999999E-2</v>
      </c>
      <c r="E4" s="72">
        <v>0.1201</v>
      </c>
      <c r="F4" s="72">
        <v>0.2888</v>
      </c>
      <c r="G4" s="72">
        <v>0.24590000000000001</v>
      </c>
      <c r="H4" s="72">
        <v>9.8000000000000004E-2</v>
      </c>
      <c r="I4" s="72">
        <v>0.129</v>
      </c>
      <c r="J4" s="72">
        <v>7.4300000000000005E-2</v>
      </c>
      <c r="K4" s="72">
        <v>5.7500000000000002E-2</v>
      </c>
      <c r="L4" s="72">
        <v>5.4600000000000003E-2</v>
      </c>
      <c r="M4" s="72">
        <v>3.3431999999999999</v>
      </c>
      <c r="P4" t="s">
        <v>179</v>
      </c>
      <c r="Q4" s="69"/>
    </row>
    <row r="5" spans="1:17" ht="16" thickBot="1">
      <c r="A5" s="73" t="s">
        <v>167</v>
      </c>
      <c r="B5" s="72">
        <v>0.12429999999999999</v>
      </c>
      <c r="C5" s="72">
        <v>9.1200000000000003E-2</v>
      </c>
      <c r="D5" s="72">
        <v>8.1100000000000005E-2</v>
      </c>
      <c r="E5" s="72">
        <v>9.9699999999999997E-2</v>
      </c>
      <c r="F5" s="72">
        <v>9.7600000000000006E-2</v>
      </c>
      <c r="G5" s="72">
        <v>7.1300000000000002E-2</v>
      </c>
      <c r="H5" s="72">
        <v>8.0699999999999994E-2</v>
      </c>
      <c r="I5" s="72">
        <v>7.5700000000000003E-2</v>
      </c>
      <c r="J5" s="72">
        <v>8.5300000000000001E-2</v>
      </c>
      <c r="K5" s="72">
        <v>5.1499999999999997E-2</v>
      </c>
      <c r="L5" s="72">
        <v>9.3100000000000002E-2</v>
      </c>
      <c r="M5" s="72">
        <v>3.2387999999999999</v>
      </c>
      <c r="P5">
        <f>P3*3</f>
        <v>0.350597385163404</v>
      </c>
      <c r="Q5" s="69"/>
    </row>
    <row r="6" spans="1:17" ht="16" thickBot="1">
      <c r="A6" s="73" t="s">
        <v>168</v>
      </c>
      <c r="B6" s="72">
        <v>0.53369999999999995</v>
      </c>
      <c r="C6" s="72">
        <v>8.2199999999999995E-2</v>
      </c>
      <c r="D6" s="72">
        <v>0.1019</v>
      </c>
      <c r="E6" s="72">
        <v>7.8899999999999998E-2</v>
      </c>
      <c r="F6" s="72">
        <v>9.3299999999999994E-2</v>
      </c>
      <c r="G6" s="72">
        <v>5.9499999999999997E-2</v>
      </c>
      <c r="H6" s="72">
        <v>0.1087</v>
      </c>
      <c r="I6" s="72">
        <v>9.4200000000000006E-2</v>
      </c>
      <c r="J6" s="72">
        <v>7.9600000000000004E-2</v>
      </c>
      <c r="K6" s="72">
        <v>4.7100000000000003E-2</v>
      </c>
      <c r="L6" s="72">
        <v>8.1500000000000003E-2</v>
      </c>
      <c r="M6" s="72">
        <v>3.3066</v>
      </c>
      <c r="O6" s="74" t="s">
        <v>180</v>
      </c>
      <c r="P6" s="75">
        <v>0.4</v>
      </c>
      <c r="Q6" s="69"/>
    </row>
    <row r="7" spans="1:17">
      <c r="A7" s="73" t="s">
        <v>169</v>
      </c>
      <c r="B7" s="72">
        <v>0.1105</v>
      </c>
      <c r="C7" s="72">
        <v>7.7499999999999999E-2</v>
      </c>
      <c r="D7" s="72">
        <v>9.0999999999999998E-2</v>
      </c>
      <c r="E7" s="72">
        <v>0.1222</v>
      </c>
      <c r="F7" s="72">
        <v>7.5600000000000001E-2</v>
      </c>
      <c r="G7" s="72">
        <v>0.56069999999999998</v>
      </c>
      <c r="H7" s="72">
        <v>0.1479</v>
      </c>
      <c r="I7" s="72">
        <v>0.107</v>
      </c>
      <c r="J7" s="72">
        <v>6.3100000000000003E-2</v>
      </c>
      <c r="K7" s="72">
        <v>4.87E-2</v>
      </c>
      <c r="L7" s="72">
        <v>4.7300000000000002E-2</v>
      </c>
      <c r="M7" s="72">
        <v>0.15740000000000001</v>
      </c>
      <c r="Q7" s="69"/>
    </row>
    <row r="8" spans="1:17">
      <c r="A8" s="73" t="s">
        <v>170</v>
      </c>
      <c r="B8" s="72">
        <v>0.24970000000000001</v>
      </c>
      <c r="C8" s="72">
        <v>8.3299999999999999E-2</v>
      </c>
      <c r="D8" s="72">
        <v>6.7000000000000004E-2</v>
      </c>
      <c r="E8" s="72">
        <v>0.1346</v>
      </c>
      <c r="F8" s="72">
        <v>0.3296</v>
      </c>
      <c r="G8" s="72">
        <v>0.23200000000000001</v>
      </c>
      <c r="H8" s="72">
        <v>0.12139999999999999</v>
      </c>
      <c r="I8" s="72">
        <v>0.14990000000000001</v>
      </c>
      <c r="J8" s="72">
        <v>7.9600000000000004E-2</v>
      </c>
      <c r="K8" s="72">
        <v>5.4600000000000003E-2</v>
      </c>
      <c r="L8" s="72">
        <v>5.0500000000000003E-2</v>
      </c>
      <c r="M8" s="72">
        <v>5.8200000000000002E-2</v>
      </c>
      <c r="Q8" s="69"/>
    </row>
    <row r="9" spans="1:17">
      <c r="A9" s="73" t="s">
        <v>171</v>
      </c>
      <c r="B9" s="72">
        <v>0.1845</v>
      </c>
      <c r="C9" s="72">
        <v>9.6500000000000002E-2</v>
      </c>
      <c r="D9" s="72">
        <v>0.10009999999999999</v>
      </c>
      <c r="E9" s="72">
        <v>0.1032</v>
      </c>
      <c r="F9" s="72">
        <v>0.10639999999999999</v>
      </c>
      <c r="G9" s="72">
        <v>8.6400000000000005E-2</v>
      </c>
      <c r="H9" s="72">
        <v>8.6900000000000005E-2</v>
      </c>
      <c r="I9" s="72">
        <v>8.72E-2</v>
      </c>
      <c r="J9" s="72">
        <v>8.6699999999999999E-2</v>
      </c>
      <c r="K9" s="72">
        <v>5.8299999999999998E-2</v>
      </c>
      <c r="L9" s="72">
        <v>7.46E-2</v>
      </c>
      <c r="M9" s="72">
        <v>5.9200000000000003E-2</v>
      </c>
      <c r="Q9" s="69"/>
    </row>
    <row r="10" spans="1:17">
      <c r="A10" s="73" t="s">
        <v>172</v>
      </c>
      <c r="B10" s="72">
        <v>0.63390000000000002</v>
      </c>
      <c r="C10" s="72">
        <v>0.1389</v>
      </c>
      <c r="D10" s="72">
        <v>0.16289999999999999</v>
      </c>
      <c r="E10" s="72">
        <v>0.16589999999999999</v>
      </c>
      <c r="F10" s="72">
        <v>0.18959999999999999</v>
      </c>
      <c r="G10" s="72">
        <v>0.1113</v>
      </c>
      <c r="H10" s="72">
        <v>0.12839999999999999</v>
      </c>
      <c r="I10" s="72">
        <v>0.12970000000000001</v>
      </c>
      <c r="J10" s="72">
        <v>0.122</v>
      </c>
      <c r="K10" s="72">
        <v>5.9499999999999997E-2</v>
      </c>
      <c r="L10" s="72">
        <v>9.1600000000000001E-2</v>
      </c>
      <c r="M10" s="72">
        <v>6.2700000000000006E-2</v>
      </c>
      <c r="Q10" s="69"/>
    </row>
    <row r="11" spans="1:17">
      <c r="Q11" s="69"/>
    </row>
    <row r="12" spans="1:17">
      <c r="A12" s="70"/>
      <c r="B12" s="70" t="s">
        <v>150</v>
      </c>
      <c r="C12" s="70"/>
      <c r="D12" s="70"/>
      <c r="E12" s="70"/>
      <c r="F12" s="70"/>
      <c r="G12" s="70" t="s">
        <v>193</v>
      </c>
      <c r="H12" s="70"/>
      <c r="I12" s="70"/>
      <c r="J12" s="70"/>
      <c r="K12" s="70"/>
      <c r="L12" s="71"/>
      <c r="M12" s="71"/>
      <c r="Q12" s="69"/>
    </row>
    <row r="13" spans="1:17">
      <c r="A13" s="73" t="s">
        <v>152</v>
      </c>
      <c r="B13" s="73" t="s">
        <v>153</v>
      </c>
      <c r="C13" s="73" t="s">
        <v>154</v>
      </c>
      <c r="D13" s="73" t="s">
        <v>155</v>
      </c>
      <c r="E13" s="73" t="s">
        <v>156</v>
      </c>
      <c r="F13" s="73" t="s">
        <v>157</v>
      </c>
      <c r="G13" s="73" t="s">
        <v>158</v>
      </c>
      <c r="H13" s="73" t="s">
        <v>159</v>
      </c>
      <c r="I13" s="73" t="s">
        <v>160</v>
      </c>
      <c r="J13" s="73" t="s">
        <v>161</v>
      </c>
      <c r="K13" s="73" t="s">
        <v>162</v>
      </c>
      <c r="L13" s="73" t="s">
        <v>163</v>
      </c>
      <c r="M13" s="73" t="s">
        <v>164</v>
      </c>
      <c r="N13" s="73" t="s">
        <v>176</v>
      </c>
      <c r="O13" s="73" t="s">
        <v>177</v>
      </c>
      <c r="P13" s="73" t="s">
        <v>178</v>
      </c>
      <c r="Q13" s="69"/>
    </row>
    <row r="14" spans="1:17">
      <c r="A14" s="73" t="s">
        <v>165</v>
      </c>
      <c r="B14" s="72">
        <v>0.1411</v>
      </c>
      <c r="C14" s="72">
        <v>7.9200000000000007E-2</v>
      </c>
      <c r="D14" s="72">
        <v>9.4799999999999995E-2</v>
      </c>
      <c r="E14" s="72">
        <v>8.7599999999999997E-2</v>
      </c>
      <c r="F14" s="72">
        <v>6.9800000000000001E-2</v>
      </c>
      <c r="G14" s="72">
        <v>7.5200000000000003E-2</v>
      </c>
      <c r="H14" s="72">
        <v>8.2900000000000001E-2</v>
      </c>
      <c r="I14" s="72">
        <v>0.1216</v>
      </c>
      <c r="J14" s="72">
        <v>7.5800000000000006E-2</v>
      </c>
      <c r="K14" s="72">
        <v>4.9200000000000001E-2</v>
      </c>
      <c r="L14" s="72">
        <v>5.6000000000000001E-2</v>
      </c>
      <c r="M14" s="72">
        <v>3.0438000000000001</v>
      </c>
      <c r="N14">
        <f>AVERAGE(K14:L21)</f>
        <v>5.605000000000001E-2</v>
      </c>
      <c r="O14">
        <f>STDEV(K14:L21)</f>
        <v>5.7988504607953684E-3</v>
      </c>
      <c r="P14">
        <f>N14+2*O14</f>
        <v>6.7647700921590753E-2</v>
      </c>
      <c r="Q14" s="69"/>
    </row>
    <row r="15" spans="1:17">
      <c r="A15" s="73" t="s">
        <v>166</v>
      </c>
      <c r="B15" s="72">
        <v>0.12230000000000001</v>
      </c>
      <c r="C15" s="72">
        <v>9.0200000000000002E-2</v>
      </c>
      <c r="D15" s="72">
        <v>0.1744</v>
      </c>
      <c r="E15" s="72">
        <v>6.0499999999999998E-2</v>
      </c>
      <c r="F15" s="72">
        <v>0.1255</v>
      </c>
      <c r="G15" s="72">
        <v>8.9499999999999996E-2</v>
      </c>
      <c r="H15" s="72">
        <v>8.0100000000000005E-2</v>
      </c>
      <c r="I15" s="72">
        <v>7.4899999999999994E-2</v>
      </c>
      <c r="J15" s="72">
        <v>0.31919999999999998</v>
      </c>
      <c r="K15" s="72">
        <v>5.7099999999999998E-2</v>
      </c>
      <c r="L15" s="72">
        <v>5.3199999999999997E-2</v>
      </c>
      <c r="M15" s="72">
        <v>3.3117000000000001</v>
      </c>
      <c r="P15" t="s">
        <v>179</v>
      </c>
      <c r="Q15" s="69"/>
    </row>
    <row r="16" spans="1:17" ht="16" thickBot="1">
      <c r="A16" s="73" t="s">
        <v>167</v>
      </c>
      <c r="B16" s="72">
        <v>0.1031</v>
      </c>
      <c r="C16" s="72">
        <v>0.17899999999999999</v>
      </c>
      <c r="D16" s="72">
        <v>0.1072</v>
      </c>
      <c r="E16" s="72">
        <v>0.16669999999999999</v>
      </c>
      <c r="F16" s="72">
        <v>7.6799999999999993E-2</v>
      </c>
      <c r="G16" s="72">
        <v>6.2300000000000001E-2</v>
      </c>
      <c r="H16" s="72">
        <v>7.9200000000000007E-2</v>
      </c>
      <c r="I16" s="72">
        <v>6.8099999999999994E-2</v>
      </c>
      <c r="J16" s="72">
        <v>6.7799999999999999E-2</v>
      </c>
      <c r="K16" s="72">
        <v>5.0599999999999999E-2</v>
      </c>
      <c r="L16" s="72">
        <v>5.5899999999999998E-2</v>
      </c>
      <c r="M16" s="72">
        <v>3.1587000000000001</v>
      </c>
      <c r="P16">
        <f>P14*3</f>
        <v>0.20294310276477226</v>
      </c>
      <c r="Q16" s="69"/>
    </row>
    <row r="17" spans="1:17" ht="16" thickBot="1">
      <c r="A17" s="73" t="s">
        <v>168</v>
      </c>
      <c r="B17" s="72">
        <v>9.8799999999999999E-2</v>
      </c>
      <c r="C17" s="72">
        <v>0.15859999999999999</v>
      </c>
      <c r="D17" s="72">
        <v>0.1658</v>
      </c>
      <c r="E17" s="72">
        <v>0.1003</v>
      </c>
      <c r="F17" s="72">
        <v>9.2899999999999996E-2</v>
      </c>
      <c r="G17" s="72">
        <v>0.12280000000000001</v>
      </c>
      <c r="H17" s="72">
        <v>0.1474</v>
      </c>
      <c r="I17" s="72">
        <v>0.05</v>
      </c>
      <c r="J17" s="72">
        <v>5.2200000000000003E-2</v>
      </c>
      <c r="K17" s="72">
        <v>4.7600000000000003E-2</v>
      </c>
      <c r="L17" s="72">
        <v>5.7700000000000001E-2</v>
      </c>
      <c r="M17" s="72">
        <v>3.1882000000000001</v>
      </c>
      <c r="O17" s="74" t="s">
        <v>180</v>
      </c>
      <c r="P17" s="75">
        <v>0.4</v>
      </c>
      <c r="Q17" s="69"/>
    </row>
    <row r="18" spans="1:17">
      <c r="A18" s="73" t="s">
        <v>169</v>
      </c>
      <c r="B18" s="72">
        <v>0.183</v>
      </c>
      <c r="C18" s="72">
        <v>8.3799999999999999E-2</v>
      </c>
      <c r="D18" s="72">
        <v>0.1186</v>
      </c>
      <c r="E18" s="72">
        <v>6.8500000000000005E-2</v>
      </c>
      <c r="F18" s="72">
        <v>8.4099999999999994E-2</v>
      </c>
      <c r="G18" s="72">
        <v>8.2299999999999998E-2</v>
      </c>
      <c r="H18" s="72">
        <v>7.6600000000000001E-2</v>
      </c>
      <c r="I18" s="72">
        <v>0.1333</v>
      </c>
      <c r="J18" s="72">
        <v>0.115</v>
      </c>
      <c r="K18" s="72">
        <v>5.0299999999999997E-2</v>
      </c>
      <c r="L18" s="72">
        <v>6.0499999999999998E-2</v>
      </c>
      <c r="M18" s="72">
        <v>3.3599000000000001</v>
      </c>
      <c r="Q18" s="69"/>
    </row>
    <row r="19" spans="1:17">
      <c r="A19" s="73" t="s">
        <v>170</v>
      </c>
      <c r="B19" s="72">
        <v>0.18509999999999999</v>
      </c>
      <c r="C19" s="72">
        <v>0.15909999999999999</v>
      </c>
      <c r="D19" s="72">
        <v>0.19789999999999999</v>
      </c>
      <c r="E19" s="72">
        <v>7.0900000000000005E-2</v>
      </c>
      <c r="F19" s="72">
        <v>0.14610000000000001</v>
      </c>
      <c r="G19" s="72">
        <v>0.1077</v>
      </c>
      <c r="H19" s="72">
        <v>8.43E-2</v>
      </c>
      <c r="I19" s="72">
        <v>6.9900000000000004E-2</v>
      </c>
      <c r="J19" s="72">
        <v>0.3135</v>
      </c>
      <c r="K19" s="72">
        <v>5.7099999999999998E-2</v>
      </c>
      <c r="L19" s="72">
        <v>6.0400000000000002E-2</v>
      </c>
      <c r="M19" s="72">
        <v>3.3931</v>
      </c>
      <c r="Q19" s="69"/>
    </row>
    <row r="20" spans="1:17">
      <c r="A20" s="73" t="s">
        <v>171</v>
      </c>
      <c r="B20" s="72">
        <v>0.1013</v>
      </c>
      <c r="C20" s="72">
        <v>0.23350000000000001</v>
      </c>
      <c r="D20" s="72">
        <v>0.1178</v>
      </c>
      <c r="E20" s="72">
        <v>0.19980000000000001</v>
      </c>
      <c r="F20" s="72">
        <v>6.7000000000000004E-2</v>
      </c>
      <c r="G20" s="72">
        <v>6.83E-2</v>
      </c>
      <c r="H20" s="72">
        <v>7.9399999999999998E-2</v>
      </c>
      <c r="I20" s="72">
        <v>6.2899999999999998E-2</v>
      </c>
      <c r="J20" s="72">
        <v>6.3299999999999995E-2</v>
      </c>
      <c r="K20" s="72">
        <v>5.9499999999999997E-2</v>
      </c>
      <c r="L20" s="72">
        <v>6.4199999999999993E-2</v>
      </c>
      <c r="M20" s="72">
        <v>3.0632999999999999</v>
      </c>
      <c r="Q20" s="69"/>
    </row>
    <row r="21" spans="1:17">
      <c r="A21" s="73" t="s">
        <v>172</v>
      </c>
      <c r="B21" s="72">
        <v>9.69E-2</v>
      </c>
      <c r="C21" s="72">
        <v>0.25740000000000002</v>
      </c>
      <c r="D21" s="72">
        <v>0.1459</v>
      </c>
      <c r="E21" s="72">
        <v>0.13900000000000001</v>
      </c>
      <c r="F21" s="72">
        <v>0.12509999999999999</v>
      </c>
      <c r="G21" s="72">
        <v>0.1333</v>
      </c>
      <c r="H21" s="72">
        <v>0.13850000000000001</v>
      </c>
      <c r="I21" s="72">
        <v>4.7899999999999998E-2</v>
      </c>
      <c r="J21" s="72">
        <v>5.7700000000000001E-2</v>
      </c>
      <c r="K21" s="72">
        <v>4.9299999999999997E-2</v>
      </c>
      <c r="L21" s="72">
        <v>6.8199999999999997E-2</v>
      </c>
      <c r="M21" s="72">
        <v>3.3227000000000002</v>
      </c>
      <c r="Q21" s="69"/>
    </row>
    <row r="22" spans="1:17">
      <c r="Q22" s="69"/>
    </row>
    <row r="23" spans="1:17">
      <c r="Q23" s="69"/>
    </row>
    <row r="24" spans="1:17">
      <c r="A24" s="70"/>
      <c r="B24" s="70" t="s">
        <v>150</v>
      </c>
      <c r="C24" s="70"/>
      <c r="D24" s="70"/>
      <c r="E24" s="70"/>
      <c r="F24" s="70"/>
      <c r="G24" s="70" t="s">
        <v>194</v>
      </c>
      <c r="H24" s="70"/>
      <c r="I24" s="70"/>
      <c r="J24" s="70"/>
      <c r="K24" s="70"/>
      <c r="L24" s="71"/>
      <c r="M24" s="71"/>
      <c r="N24" s="71"/>
      <c r="O24" s="71"/>
      <c r="P24" s="71"/>
      <c r="Q24" s="69"/>
    </row>
    <row r="25" spans="1:17">
      <c r="A25" s="73" t="s">
        <v>152</v>
      </c>
      <c r="B25" s="73" t="s">
        <v>153</v>
      </c>
      <c r="C25" s="73" t="s">
        <v>154</v>
      </c>
      <c r="D25" s="73" t="s">
        <v>155</v>
      </c>
      <c r="E25" s="73" t="s">
        <v>156</v>
      </c>
      <c r="F25" s="73" t="s">
        <v>157</v>
      </c>
      <c r="G25" s="73" t="s">
        <v>158</v>
      </c>
      <c r="H25" s="73" t="s">
        <v>159</v>
      </c>
      <c r="I25" s="73" t="s">
        <v>160</v>
      </c>
      <c r="J25" s="73" t="s">
        <v>161</v>
      </c>
      <c r="K25" s="73" t="s">
        <v>162</v>
      </c>
      <c r="L25" s="73" t="s">
        <v>163</v>
      </c>
      <c r="M25" s="73" t="s">
        <v>164</v>
      </c>
      <c r="N25" s="73" t="s">
        <v>176</v>
      </c>
      <c r="O25" s="73" t="s">
        <v>177</v>
      </c>
      <c r="P25" s="73" t="s">
        <v>178</v>
      </c>
      <c r="Q25" s="69"/>
    </row>
    <row r="26" spans="1:17">
      <c r="A26" s="73" t="s">
        <v>165</v>
      </c>
      <c r="B26" s="72">
        <v>0.1361</v>
      </c>
      <c r="C26" s="72">
        <v>0.1152</v>
      </c>
      <c r="D26" s="72">
        <v>0.1019</v>
      </c>
      <c r="E26" s="72">
        <v>9.0899999999999995E-2</v>
      </c>
      <c r="F26" s="72">
        <v>0.14430000000000001</v>
      </c>
      <c r="G26" s="72">
        <v>0.1265</v>
      </c>
      <c r="H26" s="72">
        <v>0.1181</v>
      </c>
      <c r="I26" s="72">
        <v>0.1007</v>
      </c>
      <c r="J26" s="72">
        <v>0.1258</v>
      </c>
      <c r="K26" s="72">
        <v>8.8400000000000006E-2</v>
      </c>
      <c r="L26" s="72">
        <v>6.7000000000000004E-2</v>
      </c>
      <c r="M26" s="72">
        <v>3.4131999999999998</v>
      </c>
      <c r="N26">
        <f>AVERAGE(K26:L33)</f>
        <v>6.0668750000000007E-2</v>
      </c>
      <c r="O26">
        <f>STDEV(K26:L33)</f>
        <v>9.3977102707698146E-3</v>
      </c>
      <c r="P26">
        <f>N26+2*O26</f>
        <v>7.9464170541539633E-2</v>
      </c>
      <c r="Q26" s="69"/>
    </row>
    <row r="27" spans="1:17">
      <c r="A27" s="73" t="s">
        <v>166</v>
      </c>
      <c r="B27" s="72">
        <v>0.2306</v>
      </c>
      <c r="C27" s="72">
        <v>8.2000000000000003E-2</v>
      </c>
      <c r="D27" s="72">
        <v>0.12039999999999999</v>
      </c>
      <c r="E27" s="72">
        <v>0.1389</v>
      </c>
      <c r="F27" s="72">
        <v>8.0600000000000005E-2</v>
      </c>
      <c r="G27" s="72">
        <v>0.12659999999999999</v>
      </c>
      <c r="H27" s="72">
        <v>8.8599999999999998E-2</v>
      </c>
      <c r="I27" s="72">
        <v>8.0500000000000002E-2</v>
      </c>
      <c r="J27" s="72">
        <v>0.2742</v>
      </c>
      <c r="K27" s="72">
        <v>5.4699999999999999E-2</v>
      </c>
      <c r="L27" s="72">
        <v>6.1800000000000001E-2</v>
      </c>
      <c r="M27" s="72">
        <v>3.3877000000000002</v>
      </c>
      <c r="P27" t="s">
        <v>179</v>
      </c>
      <c r="Q27" s="69"/>
    </row>
    <row r="28" spans="1:17" ht="16" thickBot="1">
      <c r="A28" s="73" t="s">
        <v>167</v>
      </c>
      <c r="B28" s="72">
        <v>0.30969999999999998</v>
      </c>
      <c r="C28" s="72">
        <v>0.15490000000000001</v>
      </c>
      <c r="D28" s="72">
        <v>8.3900000000000002E-2</v>
      </c>
      <c r="E28" s="72">
        <v>0.14299999999999999</v>
      </c>
      <c r="F28" s="72">
        <v>8.2199999999999995E-2</v>
      </c>
      <c r="G28" s="72">
        <v>0.1298</v>
      </c>
      <c r="H28" s="72">
        <v>8.8900000000000007E-2</v>
      </c>
      <c r="I28" s="72">
        <v>0.12479999999999999</v>
      </c>
      <c r="J28" s="72">
        <v>8.9399999999999993E-2</v>
      </c>
      <c r="K28" s="72">
        <v>6.2700000000000006E-2</v>
      </c>
      <c r="L28" s="72">
        <v>6.3E-2</v>
      </c>
      <c r="M28" s="72">
        <v>3.3077000000000001</v>
      </c>
      <c r="P28">
        <f>P26*3</f>
        <v>0.23839251162461889</v>
      </c>
      <c r="Q28" s="69"/>
    </row>
    <row r="29" spans="1:17" ht="16" thickBot="1">
      <c r="A29" s="73" t="s">
        <v>168</v>
      </c>
      <c r="B29" s="72">
        <v>0.1128</v>
      </c>
      <c r="C29" s="72">
        <v>7.51E-2</v>
      </c>
      <c r="D29" s="72">
        <v>0.28110000000000002</v>
      </c>
      <c r="E29" s="72">
        <v>8.3400000000000002E-2</v>
      </c>
      <c r="F29" s="72">
        <v>4.9200000000000001E-2</v>
      </c>
      <c r="G29" s="72">
        <v>4.8500000000000001E-2</v>
      </c>
      <c r="H29" s="72">
        <v>4.9200000000000001E-2</v>
      </c>
      <c r="I29" s="72">
        <v>5.5800000000000002E-2</v>
      </c>
      <c r="J29" s="72">
        <v>6.1199999999999997E-2</v>
      </c>
      <c r="K29" s="72">
        <v>5.67E-2</v>
      </c>
      <c r="L29" s="72">
        <v>6.0199999999999997E-2</v>
      </c>
      <c r="M29" s="72">
        <v>3.2021000000000002</v>
      </c>
      <c r="O29" s="74" t="s">
        <v>180</v>
      </c>
      <c r="P29" s="75">
        <v>0.4</v>
      </c>
      <c r="Q29" s="69"/>
    </row>
    <row r="30" spans="1:17">
      <c r="A30" s="73" t="s">
        <v>169</v>
      </c>
      <c r="B30" s="72">
        <v>0.1173</v>
      </c>
      <c r="C30" s="72">
        <v>8.5000000000000006E-2</v>
      </c>
      <c r="D30" s="72">
        <v>6.5699999999999995E-2</v>
      </c>
      <c r="E30" s="72">
        <v>8.6199999999999999E-2</v>
      </c>
      <c r="F30" s="72">
        <v>0.11559999999999999</v>
      </c>
      <c r="G30" s="72">
        <v>0.16500000000000001</v>
      </c>
      <c r="H30" s="72">
        <v>0.1245</v>
      </c>
      <c r="I30" s="72">
        <v>7.0699999999999999E-2</v>
      </c>
      <c r="J30" s="72">
        <v>9.8100000000000007E-2</v>
      </c>
      <c r="K30" s="72">
        <v>5.04E-2</v>
      </c>
      <c r="L30" s="72">
        <v>5.5500000000000001E-2</v>
      </c>
      <c r="M30" s="72">
        <v>3.0472000000000001</v>
      </c>
      <c r="N30" s="71"/>
      <c r="O30" s="71"/>
      <c r="P30" s="71"/>
      <c r="Q30" s="69"/>
    </row>
    <row r="31" spans="1:17">
      <c r="A31" s="73" t="s">
        <v>170</v>
      </c>
      <c r="B31" s="72">
        <v>0.25729999999999997</v>
      </c>
      <c r="C31" s="72">
        <v>9.98E-2</v>
      </c>
      <c r="D31" s="72">
        <v>0.13769999999999999</v>
      </c>
      <c r="E31" s="72">
        <v>0.1376</v>
      </c>
      <c r="F31" s="72">
        <v>0.09</v>
      </c>
      <c r="G31" s="72">
        <v>0.11609999999999999</v>
      </c>
      <c r="H31" s="72">
        <v>6.6100000000000006E-2</v>
      </c>
      <c r="I31" s="72">
        <v>8.1699999999999995E-2</v>
      </c>
      <c r="J31" s="72">
        <v>0.24779999999999999</v>
      </c>
      <c r="K31" s="72">
        <v>5.7200000000000001E-2</v>
      </c>
      <c r="L31" s="72">
        <v>5.91E-2</v>
      </c>
      <c r="M31" s="72">
        <v>3.2843</v>
      </c>
      <c r="N31" s="71"/>
      <c r="O31" s="71"/>
      <c r="P31" s="71"/>
      <c r="Q31" s="69"/>
    </row>
    <row r="32" spans="1:17">
      <c r="A32" s="73" t="s">
        <v>171</v>
      </c>
      <c r="B32" s="72">
        <v>0.30420000000000003</v>
      </c>
      <c r="C32" s="72">
        <v>0.161</v>
      </c>
      <c r="D32" s="72">
        <v>8.6099999999999996E-2</v>
      </c>
      <c r="E32" s="72">
        <v>0.14910000000000001</v>
      </c>
      <c r="F32" s="72">
        <v>8.3799999999999999E-2</v>
      </c>
      <c r="G32" s="72">
        <v>0.1111</v>
      </c>
      <c r="H32" s="72">
        <v>7.8200000000000006E-2</v>
      </c>
      <c r="I32" s="72">
        <v>0.1239</v>
      </c>
      <c r="J32" s="72">
        <v>7.8100000000000003E-2</v>
      </c>
      <c r="K32" s="72">
        <v>5.6300000000000003E-2</v>
      </c>
      <c r="L32" s="72">
        <v>6.2799999999999995E-2</v>
      </c>
      <c r="M32" s="72">
        <v>3.1714000000000002</v>
      </c>
      <c r="N32" s="71"/>
      <c r="O32" s="71"/>
      <c r="P32" s="71"/>
      <c r="Q32" s="69"/>
    </row>
    <row r="33" spans="1:17">
      <c r="A33" s="73" t="s">
        <v>172</v>
      </c>
      <c r="B33" s="72">
        <v>0.14399999999999999</v>
      </c>
      <c r="C33" s="72">
        <v>9.7699999999999995E-2</v>
      </c>
      <c r="D33" s="72">
        <v>0.35610000000000003</v>
      </c>
      <c r="E33" s="72">
        <v>0.129</v>
      </c>
      <c r="F33" s="72">
        <v>6.8500000000000005E-2</v>
      </c>
      <c r="G33" s="72">
        <v>0.15340000000000001</v>
      </c>
      <c r="H33" s="72">
        <v>8.0399999999999999E-2</v>
      </c>
      <c r="I33" s="72">
        <v>6.3600000000000004E-2</v>
      </c>
      <c r="J33" s="72">
        <v>5.8900000000000001E-2</v>
      </c>
      <c r="K33" s="72">
        <v>4.5999999999999999E-2</v>
      </c>
      <c r="L33" s="72">
        <v>6.8900000000000003E-2</v>
      </c>
      <c r="M33" s="72">
        <v>3.2704</v>
      </c>
      <c r="N33" s="71"/>
      <c r="O33" s="71"/>
      <c r="P33" s="71"/>
      <c r="Q33" s="69"/>
    </row>
    <row r="34" spans="1:17">
      <c r="N34" s="71"/>
      <c r="O34" s="71"/>
      <c r="P34" s="71"/>
      <c r="Q34" s="69"/>
    </row>
    <row r="35" spans="1:17">
      <c r="Q35" s="69"/>
    </row>
    <row r="36" spans="1:17">
      <c r="A36" s="70"/>
      <c r="B36" s="70" t="s">
        <v>150</v>
      </c>
      <c r="C36" s="70"/>
      <c r="D36" s="70"/>
      <c r="E36" s="70"/>
      <c r="F36" s="70"/>
      <c r="G36" s="70" t="s">
        <v>195</v>
      </c>
      <c r="H36" s="70"/>
      <c r="I36" s="70"/>
      <c r="J36" s="70"/>
      <c r="K36" s="70"/>
      <c r="L36" s="71"/>
      <c r="M36" s="71"/>
      <c r="Q36" s="69"/>
    </row>
    <row r="37" spans="1:17">
      <c r="A37" s="73" t="s">
        <v>152</v>
      </c>
      <c r="B37" s="73" t="s">
        <v>153</v>
      </c>
      <c r="C37" s="73" t="s">
        <v>154</v>
      </c>
      <c r="D37" s="73" t="s">
        <v>155</v>
      </c>
      <c r="E37" s="73" t="s">
        <v>156</v>
      </c>
      <c r="F37" s="73" t="s">
        <v>157</v>
      </c>
      <c r="G37" s="73" t="s">
        <v>158</v>
      </c>
      <c r="H37" s="73" t="s">
        <v>159</v>
      </c>
      <c r="I37" s="73" t="s">
        <v>160</v>
      </c>
      <c r="J37" s="73" t="s">
        <v>161</v>
      </c>
      <c r="K37" s="73" t="s">
        <v>162</v>
      </c>
      <c r="L37" s="73" t="s">
        <v>163</v>
      </c>
      <c r="M37" s="73" t="s">
        <v>164</v>
      </c>
      <c r="N37" s="73" t="s">
        <v>176</v>
      </c>
      <c r="O37" s="73" t="s">
        <v>177</v>
      </c>
      <c r="P37" s="73" t="s">
        <v>178</v>
      </c>
      <c r="Q37" s="69"/>
    </row>
    <row r="38" spans="1:17">
      <c r="A38" s="73" t="s">
        <v>165</v>
      </c>
      <c r="B38" s="72">
        <v>1.3734999999999999</v>
      </c>
      <c r="C38" s="72">
        <v>3.1499000000000001</v>
      </c>
      <c r="D38" s="72">
        <v>3.3618000000000001</v>
      </c>
      <c r="E38" s="72">
        <v>2.8864000000000001</v>
      </c>
      <c r="F38" s="72">
        <v>2.7774999999999999</v>
      </c>
      <c r="G38" s="72">
        <v>2.9763999999999999</v>
      </c>
      <c r="H38" s="72">
        <v>6.5199999999999994E-2</v>
      </c>
      <c r="I38" s="72">
        <v>6.9500000000000006E-2</v>
      </c>
      <c r="J38" s="72">
        <v>8.5900000000000004E-2</v>
      </c>
      <c r="K38" s="72">
        <v>7.9899999999999999E-2</v>
      </c>
      <c r="L38" s="72">
        <v>7.3899999999999993E-2</v>
      </c>
      <c r="M38" s="72">
        <v>3.4001000000000001</v>
      </c>
      <c r="N38">
        <f>AVERAGE(K38:L45)</f>
        <v>8.8612499999999983E-2</v>
      </c>
      <c r="O38">
        <f>STDEV(K38:L45)</f>
        <v>2.8312397166847934E-2</v>
      </c>
      <c r="P38">
        <f>N38+2*O38</f>
        <v>0.14523729433369587</v>
      </c>
      <c r="Q38" s="69"/>
    </row>
    <row r="39" spans="1:17">
      <c r="A39" s="73" t="s">
        <v>166</v>
      </c>
      <c r="B39" s="72">
        <v>0.1066</v>
      </c>
      <c r="C39" s="72">
        <v>6.8099999999999994E-2</v>
      </c>
      <c r="D39" s="72">
        <v>7.0499999999999993E-2</v>
      </c>
      <c r="E39" s="72">
        <v>6.8199999999999997E-2</v>
      </c>
      <c r="F39" s="72">
        <v>0.106</v>
      </c>
      <c r="G39" s="72">
        <v>9.1499999999999998E-2</v>
      </c>
      <c r="H39" s="72">
        <v>7.5899999999999995E-2</v>
      </c>
      <c r="I39" s="72">
        <v>8.7400000000000005E-2</v>
      </c>
      <c r="J39" s="72">
        <v>0.14810000000000001</v>
      </c>
      <c r="K39" s="72">
        <v>7.3800000000000004E-2</v>
      </c>
      <c r="L39" s="72">
        <v>7.2400000000000006E-2</v>
      </c>
      <c r="M39" s="72">
        <v>3.4487999999999999</v>
      </c>
      <c r="P39" t="s">
        <v>179</v>
      </c>
      <c r="Q39" s="69"/>
    </row>
    <row r="40" spans="1:17" ht="16" thickBot="1">
      <c r="A40" s="73" t="s">
        <v>167</v>
      </c>
      <c r="B40" s="72">
        <v>0.1676</v>
      </c>
      <c r="C40" s="72">
        <v>0.17030000000000001</v>
      </c>
      <c r="D40" s="72">
        <v>0.1062</v>
      </c>
      <c r="E40" s="72">
        <v>0.13519999999999999</v>
      </c>
      <c r="F40" s="72">
        <v>0.18629999999999999</v>
      </c>
      <c r="G40" s="72">
        <v>0.13120000000000001</v>
      </c>
      <c r="H40" s="72">
        <v>9.0999999999999998E-2</v>
      </c>
      <c r="I40" s="72">
        <v>8.2400000000000001E-2</v>
      </c>
      <c r="J40" s="72">
        <v>7.0699999999999999E-2</v>
      </c>
      <c r="K40" s="72">
        <v>7.1400000000000005E-2</v>
      </c>
      <c r="L40" s="72">
        <v>0.1729</v>
      </c>
      <c r="M40" s="72">
        <v>3.3807</v>
      </c>
      <c r="P40">
        <f>P38*3</f>
        <v>0.4357118830010876</v>
      </c>
      <c r="Q40" s="69"/>
    </row>
    <row r="41" spans="1:17" ht="16" thickBot="1">
      <c r="A41" s="73" t="s">
        <v>168</v>
      </c>
      <c r="B41" s="72">
        <v>3.4340999999999999</v>
      </c>
      <c r="C41" s="72">
        <v>3.4333999999999998</v>
      </c>
      <c r="D41" s="72">
        <v>3.4489000000000001</v>
      </c>
      <c r="E41" s="72">
        <v>3.4529999999999998</v>
      </c>
      <c r="F41" s="72">
        <v>0.20669999999999999</v>
      </c>
      <c r="G41" s="72">
        <v>0.31819999999999998</v>
      </c>
      <c r="H41" s="72">
        <v>6.7500000000000004E-2</v>
      </c>
      <c r="I41" s="72">
        <v>9.5500000000000002E-2</v>
      </c>
      <c r="J41" s="72">
        <v>0.1069</v>
      </c>
      <c r="K41" s="72">
        <v>0.09</v>
      </c>
      <c r="L41" s="72">
        <v>9.98E-2</v>
      </c>
      <c r="M41" s="72">
        <v>3.3893</v>
      </c>
      <c r="O41" s="74" t="s">
        <v>180</v>
      </c>
      <c r="P41" s="75">
        <v>0.436</v>
      </c>
      <c r="Q41" s="69"/>
    </row>
    <row r="42" spans="1:17">
      <c r="A42" s="73" t="s">
        <v>169</v>
      </c>
      <c r="B42" s="72">
        <v>0.90210000000000001</v>
      </c>
      <c r="C42" s="72">
        <v>2.8331</v>
      </c>
      <c r="D42" s="72">
        <v>3.347</v>
      </c>
      <c r="E42" s="72">
        <v>2.6078999999999999</v>
      </c>
      <c r="F42" s="72">
        <v>2.7642000000000002</v>
      </c>
      <c r="G42" s="72">
        <v>2.9266999999999999</v>
      </c>
      <c r="H42" s="72">
        <v>9.8400000000000001E-2</v>
      </c>
      <c r="I42" s="72">
        <v>7.9500000000000001E-2</v>
      </c>
      <c r="J42" s="72">
        <v>7.1999999999999995E-2</v>
      </c>
      <c r="K42" s="72">
        <v>9.6100000000000005E-2</v>
      </c>
      <c r="L42" s="72">
        <v>7.51E-2</v>
      </c>
      <c r="M42" s="72">
        <v>3.4510000000000001</v>
      </c>
      <c r="Q42" s="69"/>
    </row>
    <row r="43" spans="1:17">
      <c r="A43" s="73" t="s">
        <v>170</v>
      </c>
      <c r="B43" s="72">
        <v>0.13850000000000001</v>
      </c>
      <c r="C43" s="72">
        <v>0.1042</v>
      </c>
      <c r="D43" s="72">
        <v>0.1085</v>
      </c>
      <c r="E43" s="72">
        <v>8.7300000000000003E-2</v>
      </c>
      <c r="F43" s="72">
        <v>0.16900000000000001</v>
      </c>
      <c r="G43" s="72">
        <v>0.12</v>
      </c>
      <c r="H43" s="72">
        <v>0.14119999999999999</v>
      </c>
      <c r="I43" s="72">
        <v>0.1673</v>
      </c>
      <c r="J43" s="72">
        <v>0.17</v>
      </c>
      <c r="K43" s="72">
        <v>6.7000000000000004E-2</v>
      </c>
      <c r="L43" s="72">
        <v>0.1331</v>
      </c>
      <c r="M43" s="72">
        <v>3.4988999999999999</v>
      </c>
      <c r="Q43" s="69"/>
    </row>
    <row r="44" spans="1:17">
      <c r="A44" s="73" t="s">
        <v>171</v>
      </c>
      <c r="B44" s="72">
        <v>0.1207</v>
      </c>
      <c r="C44" s="72">
        <v>0.25719999999999998</v>
      </c>
      <c r="D44" s="72">
        <v>0.1057</v>
      </c>
      <c r="E44" s="72">
        <v>0.125</v>
      </c>
      <c r="F44" s="72">
        <v>0.1255</v>
      </c>
      <c r="G44" s="72">
        <v>0.1731</v>
      </c>
      <c r="H44" s="72">
        <v>8.6300000000000002E-2</v>
      </c>
      <c r="I44" s="72">
        <v>7.2800000000000004E-2</v>
      </c>
      <c r="J44" s="72">
        <v>6.4899999999999999E-2</v>
      </c>
      <c r="K44" s="72">
        <v>6.5100000000000005E-2</v>
      </c>
      <c r="L44" s="72">
        <v>9.5399999999999999E-2</v>
      </c>
      <c r="M44" s="72">
        <v>3.2339000000000002</v>
      </c>
      <c r="Q44" s="69"/>
    </row>
    <row r="45" spans="1:17">
      <c r="A45" s="73" t="s">
        <v>172</v>
      </c>
      <c r="B45" s="72">
        <v>3.3134000000000001</v>
      </c>
      <c r="C45" s="72">
        <v>3.2847</v>
      </c>
      <c r="D45" s="72">
        <v>3.3403</v>
      </c>
      <c r="E45" s="72">
        <v>3.3111000000000002</v>
      </c>
      <c r="F45" s="72">
        <v>0.1845</v>
      </c>
      <c r="G45" s="72">
        <v>0.17249999999999999</v>
      </c>
      <c r="H45" s="72">
        <v>5.8900000000000001E-2</v>
      </c>
      <c r="I45" s="72">
        <v>9.69E-2</v>
      </c>
      <c r="J45" s="72">
        <v>6.8599999999999994E-2</v>
      </c>
      <c r="K45" s="72">
        <v>6.83E-2</v>
      </c>
      <c r="L45" s="72">
        <v>8.3599999999999994E-2</v>
      </c>
      <c r="M45" s="72">
        <v>3.0280999999999998</v>
      </c>
      <c r="Q45" s="6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workbookViewId="0">
      <selection activeCell="E1" sqref="E1:J1048576"/>
    </sheetView>
  </sheetViews>
  <sheetFormatPr baseColWidth="10" defaultRowHeight="15" x14ac:dyDescent="0"/>
  <cols>
    <col min="2" max="2" width="10.83203125" style="87"/>
  </cols>
  <sheetData>
    <row r="1" spans="1:10" ht="16" thickBot="1">
      <c r="B1" s="77"/>
      <c r="E1" t="s">
        <v>183</v>
      </c>
      <c r="F1" t="s">
        <v>184</v>
      </c>
      <c r="H1" t="s">
        <v>191</v>
      </c>
    </row>
    <row r="2" spans="1:10">
      <c r="A2" t="s">
        <v>186</v>
      </c>
      <c r="B2" s="78" t="s">
        <v>33</v>
      </c>
      <c r="C2" s="72">
        <v>0.1134</v>
      </c>
      <c r="D2" s="72">
        <v>0.1105</v>
      </c>
      <c r="E2" s="89">
        <f>AVERAGE(C2:D2)</f>
        <v>0.11194999999999999</v>
      </c>
      <c r="F2" s="89">
        <f>STDEV(C2:D2)</f>
        <v>2.0506096654409876E-3</v>
      </c>
      <c r="H2" s="90">
        <f>C2/0.102</f>
        <v>1.111764705882353</v>
      </c>
      <c r="I2" s="90">
        <f>D2/0.102</f>
        <v>1.0833333333333335</v>
      </c>
      <c r="J2" s="90">
        <f t="shared" ref="J2:J33" si="0">E2/0.095</f>
        <v>1.1784210526315788</v>
      </c>
    </row>
    <row r="3" spans="1:10">
      <c r="A3" t="s">
        <v>186</v>
      </c>
      <c r="B3" s="31" t="s">
        <v>42</v>
      </c>
      <c r="C3" s="72">
        <v>0.2092</v>
      </c>
      <c r="D3" s="72">
        <v>0.24970000000000001</v>
      </c>
      <c r="E3" s="89">
        <f t="shared" ref="E3:E66" si="1">AVERAGE(C3:D3)</f>
        <v>0.22944999999999999</v>
      </c>
      <c r="F3" s="89">
        <f t="shared" ref="F3:F45" si="2">STDEV(C3:D3)</f>
        <v>2.8637824638055181E-2</v>
      </c>
      <c r="H3" s="90">
        <f t="shared" ref="H3:H66" si="3">C3/0.102</f>
        <v>2.050980392156863</v>
      </c>
      <c r="I3" s="90">
        <f t="shared" ref="I3:I66" si="4">D3/0.102</f>
        <v>2.4480392156862747</v>
      </c>
      <c r="J3" s="90">
        <f t="shared" si="0"/>
        <v>2.4152631578947368</v>
      </c>
    </row>
    <row r="4" spans="1:10">
      <c r="A4" t="s">
        <v>186</v>
      </c>
      <c r="B4" s="31" t="s">
        <v>51</v>
      </c>
      <c r="C4" s="72">
        <v>0.12429999999999999</v>
      </c>
      <c r="D4" s="72">
        <v>0.1845</v>
      </c>
      <c r="E4" s="89">
        <f t="shared" si="1"/>
        <v>0.15439999999999998</v>
      </c>
      <c r="F4" s="89">
        <f t="shared" si="2"/>
        <v>4.2567828227430292E-2</v>
      </c>
      <c r="H4" s="90">
        <f t="shared" si="3"/>
        <v>1.2186274509803923</v>
      </c>
      <c r="I4" s="90">
        <f t="shared" si="4"/>
        <v>1.8088235294117647</v>
      </c>
      <c r="J4" s="90">
        <f t="shared" si="0"/>
        <v>1.6252631578947365</v>
      </c>
    </row>
    <row r="5" spans="1:10" ht="16" thickBot="1">
      <c r="A5" t="s">
        <v>186</v>
      </c>
      <c r="B5" s="79" t="s">
        <v>60</v>
      </c>
      <c r="C5" s="72">
        <v>0.53369999999999995</v>
      </c>
      <c r="D5" s="72">
        <v>0.63390000000000002</v>
      </c>
      <c r="E5" s="89">
        <f t="shared" si="1"/>
        <v>0.58379999999999999</v>
      </c>
      <c r="F5" s="89">
        <f t="shared" si="2"/>
        <v>7.0852099474892113E-2</v>
      </c>
      <c r="H5" s="90">
        <f t="shared" si="3"/>
        <v>5.2323529411764707</v>
      </c>
      <c r="I5" s="90">
        <f t="shared" si="4"/>
        <v>6.2147058823529422</v>
      </c>
      <c r="J5" s="90">
        <f t="shared" si="0"/>
        <v>6.1452631578947363</v>
      </c>
    </row>
    <row r="6" spans="1:10">
      <c r="A6" t="s">
        <v>186</v>
      </c>
      <c r="B6" s="78" t="s">
        <v>34</v>
      </c>
      <c r="C6" s="72">
        <v>0.1123</v>
      </c>
      <c r="D6" s="72">
        <v>7.7499999999999999E-2</v>
      </c>
      <c r="E6" s="89">
        <f t="shared" si="1"/>
        <v>9.4899999999999998E-2</v>
      </c>
      <c r="F6" s="89">
        <f t="shared" si="2"/>
        <v>2.4607315985291818E-2</v>
      </c>
      <c r="H6" s="90">
        <f t="shared" si="3"/>
        <v>1.1009803921568628</v>
      </c>
      <c r="I6" s="90">
        <f t="shared" si="4"/>
        <v>0.75980392156862753</v>
      </c>
      <c r="J6" s="90">
        <f t="shared" si="0"/>
        <v>0.99894736842105258</v>
      </c>
    </row>
    <row r="7" spans="1:10">
      <c r="A7" t="s">
        <v>186</v>
      </c>
      <c r="B7" s="31" t="s">
        <v>43</v>
      </c>
      <c r="C7" s="72">
        <v>7.0699999999999999E-2</v>
      </c>
      <c r="D7" s="72">
        <v>8.3299999999999999E-2</v>
      </c>
      <c r="E7" s="89">
        <f t="shared" si="1"/>
        <v>7.6999999999999999E-2</v>
      </c>
      <c r="F7" s="89">
        <f t="shared" si="2"/>
        <v>8.9095454429504988E-3</v>
      </c>
      <c r="H7" s="90">
        <f t="shared" si="3"/>
        <v>0.69313725490196076</v>
      </c>
      <c r="I7" s="90">
        <f t="shared" si="4"/>
        <v>0.81666666666666676</v>
      </c>
      <c r="J7" s="90">
        <f t="shared" si="0"/>
        <v>0.81052631578947365</v>
      </c>
    </row>
    <row r="8" spans="1:10">
      <c r="A8" t="s">
        <v>186</v>
      </c>
      <c r="B8" s="31" t="s">
        <v>52</v>
      </c>
      <c r="C8" s="72">
        <v>9.1200000000000003E-2</v>
      </c>
      <c r="D8" s="72">
        <v>9.6500000000000002E-2</v>
      </c>
      <c r="E8" s="89">
        <f t="shared" si="1"/>
        <v>9.3850000000000003E-2</v>
      </c>
      <c r="F8" s="89">
        <f t="shared" si="2"/>
        <v>3.7476659402887014E-3</v>
      </c>
      <c r="H8" s="90">
        <f t="shared" si="3"/>
        <v>0.89411764705882357</v>
      </c>
      <c r="I8" s="90">
        <f t="shared" si="4"/>
        <v>0.9460784313725491</v>
      </c>
      <c r="J8" s="90">
        <f t="shared" si="0"/>
        <v>0.98789473684210527</v>
      </c>
    </row>
    <row r="9" spans="1:10" ht="16" thickBot="1">
      <c r="A9" t="s">
        <v>186</v>
      </c>
      <c r="B9" s="79" t="s">
        <v>61</v>
      </c>
      <c r="C9" s="72">
        <v>8.2199999999999995E-2</v>
      </c>
      <c r="D9" s="72">
        <v>0.1389</v>
      </c>
      <c r="E9" s="89">
        <f t="shared" si="1"/>
        <v>0.11055</v>
      </c>
      <c r="F9" s="89">
        <f t="shared" si="2"/>
        <v>4.0092954493277232E-2</v>
      </c>
      <c r="H9" s="90">
        <f t="shared" si="3"/>
        <v>0.80588235294117649</v>
      </c>
      <c r="I9" s="90">
        <f t="shared" si="4"/>
        <v>1.361764705882353</v>
      </c>
      <c r="J9" s="90">
        <f t="shared" si="0"/>
        <v>1.1636842105263157</v>
      </c>
    </row>
    <row r="10" spans="1:10">
      <c r="A10" t="s">
        <v>186</v>
      </c>
      <c r="B10" s="78" t="s">
        <v>35</v>
      </c>
      <c r="C10" s="72">
        <v>0.1149</v>
      </c>
      <c r="D10" s="72">
        <v>9.0999999999999998E-2</v>
      </c>
      <c r="E10" s="89">
        <f t="shared" si="1"/>
        <v>0.10295</v>
      </c>
      <c r="F10" s="89">
        <f t="shared" si="2"/>
        <v>1.6899852070358524E-2</v>
      </c>
      <c r="H10" s="90">
        <f t="shared" si="3"/>
        <v>1.1264705882352941</v>
      </c>
      <c r="I10" s="90">
        <f t="shared" si="4"/>
        <v>0.89215686274509809</v>
      </c>
      <c r="J10" s="90">
        <f t="shared" si="0"/>
        <v>1.0836842105263158</v>
      </c>
    </row>
    <row r="11" spans="1:10">
      <c r="A11" t="s">
        <v>186</v>
      </c>
      <c r="B11" s="31" t="s">
        <v>44</v>
      </c>
      <c r="C11" s="72">
        <v>5.9799999999999999E-2</v>
      </c>
      <c r="D11" s="72">
        <v>6.7000000000000004E-2</v>
      </c>
      <c r="E11" s="89">
        <f t="shared" si="1"/>
        <v>6.3399999999999998E-2</v>
      </c>
      <c r="F11" s="89">
        <f t="shared" si="2"/>
        <v>5.0911688245431456E-3</v>
      </c>
      <c r="H11" s="90">
        <f t="shared" si="3"/>
        <v>0.5862745098039216</v>
      </c>
      <c r="I11" s="90">
        <f t="shared" si="4"/>
        <v>0.65686274509803932</v>
      </c>
      <c r="J11" s="90">
        <f t="shared" si="0"/>
        <v>0.6673684210526315</v>
      </c>
    </row>
    <row r="12" spans="1:10">
      <c r="A12" t="s">
        <v>186</v>
      </c>
      <c r="B12" s="31" t="s">
        <v>53</v>
      </c>
      <c r="C12" s="72">
        <v>8.1100000000000005E-2</v>
      </c>
      <c r="D12" s="72">
        <v>0.10009999999999999</v>
      </c>
      <c r="E12" s="89">
        <f t="shared" si="1"/>
        <v>9.06E-2</v>
      </c>
      <c r="F12" s="89">
        <f t="shared" si="2"/>
        <v>1.3435028842544407E-2</v>
      </c>
      <c r="H12" s="90">
        <f t="shared" si="3"/>
        <v>0.79509803921568634</v>
      </c>
      <c r="I12" s="90">
        <f t="shared" si="4"/>
        <v>0.9813725490196078</v>
      </c>
      <c r="J12" s="90">
        <f t="shared" si="0"/>
        <v>0.9536842105263158</v>
      </c>
    </row>
    <row r="13" spans="1:10" ht="16" thickBot="1">
      <c r="A13" t="s">
        <v>186</v>
      </c>
      <c r="B13" s="79" t="s">
        <v>62</v>
      </c>
      <c r="C13" s="72">
        <v>0.1019</v>
      </c>
      <c r="D13" s="72">
        <v>0.16289999999999999</v>
      </c>
      <c r="E13" s="89">
        <f t="shared" si="1"/>
        <v>0.13239999999999999</v>
      </c>
      <c r="F13" s="89">
        <f t="shared" si="2"/>
        <v>4.3133513652379413E-2</v>
      </c>
      <c r="H13" s="90">
        <f t="shared" si="3"/>
        <v>0.99901960784313737</v>
      </c>
      <c r="I13" s="90">
        <f t="shared" si="4"/>
        <v>1.5970588235294119</v>
      </c>
      <c r="J13" s="90">
        <f t="shared" si="0"/>
        <v>1.3936842105263156</v>
      </c>
    </row>
    <row r="14" spans="1:10">
      <c r="A14" t="s">
        <v>186</v>
      </c>
      <c r="B14" s="78" t="s">
        <v>36</v>
      </c>
      <c r="C14" s="72">
        <v>0.1409</v>
      </c>
      <c r="D14" s="72">
        <v>0.1222</v>
      </c>
      <c r="E14" s="89">
        <f t="shared" si="1"/>
        <v>0.13155</v>
      </c>
      <c r="F14" s="89">
        <f t="shared" si="2"/>
        <v>1.3222896808188434E-2</v>
      </c>
      <c r="H14" s="90">
        <f t="shared" si="3"/>
        <v>1.3813725490196078</v>
      </c>
      <c r="I14" s="90">
        <f t="shared" si="4"/>
        <v>1.1980392156862747</v>
      </c>
      <c r="J14" s="90">
        <f t="shared" si="0"/>
        <v>1.384736842105263</v>
      </c>
    </row>
    <row r="15" spans="1:10">
      <c r="A15" t="s">
        <v>186</v>
      </c>
      <c r="B15" s="31" t="s">
        <v>45</v>
      </c>
      <c r="C15" s="72">
        <v>0.1201</v>
      </c>
      <c r="D15" s="72">
        <v>0.1346</v>
      </c>
      <c r="E15" s="89">
        <f t="shared" si="1"/>
        <v>0.12734999999999999</v>
      </c>
      <c r="F15" s="89">
        <f t="shared" si="2"/>
        <v>1.0253048327204939E-2</v>
      </c>
      <c r="H15" s="90">
        <f t="shared" si="3"/>
        <v>1.1774509803921569</v>
      </c>
      <c r="I15" s="90">
        <f t="shared" si="4"/>
        <v>1.3196078431372549</v>
      </c>
      <c r="J15" s="90">
        <f t="shared" si="0"/>
        <v>1.3405263157894736</v>
      </c>
    </row>
    <row r="16" spans="1:10">
      <c r="A16" t="s">
        <v>186</v>
      </c>
      <c r="B16" s="31" t="s">
        <v>54</v>
      </c>
      <c r="C16" s="72">
        <v>9.9699999999999997E-2</v>
      </c>
      <c r="D16" s="72">
        <v>0.1032</v>
      </c>
      <c r="E16" s="89">
        <f t="shared" si="1"/>
        <v>0.10145</v>
      </c>
      <c r="F16" s="89">
        <f t="shared" si="2"/>
        <v>2.4748737341529184E-3</v>
      </c>
      <c r="H16" s="90">
        <f t="shared" si="3"/>
        <v>0.97745098039215694</v>
      </c>
      <c r="I16" s="90">
        <f t="shared" si="4"/>
        <v>1.0117647058823529</v>
      </c>
      <c r="J16" s="90">
        <f t="shared" si="0"/>
        <v>1.0678947368421052</v>
      </c>
    </row>
    <row r="17" spans="1:10" ht="16" thickBot="1">
      <c r="A17" t="s">
        <v>186</v>
      </c>
      <c r="B17" s="79" t="s">
        <v>63</v>
      </c>
      <c r="C17" s="72">
        <v>7.8899999999999998E-2</v>
      </c>
      <c r="D17" s="72">
        <v>0.16589999999999999</v>
      </c>
      <c r="E17" s="89">
        <f t="shared" si="1"/>
        <v>0.12239999999999999</v>
      </c>
      <c r="F17" s="89">
        <f t="shared" si="2"/>
        <v>6.1518289963229632E-2</v>
      </c>
      <c r="H17" s="90">
        <f t="shared" si="3"/>
        <v>0.77352941176470591</v>
      </c>
      <c r="I17" s="90">
        <f t="shared" si="4"/>
        <v>1.6264705882352941</v>
      </c>
      <c r="J17" s="90">
        <f t="shared" si="0"/>
        <v>1.2884210526315789</v>
      </c>
    </row>
    <row r="18" spans="1:10">
      <c r="A18" t="s">
        <v>186</v>
      </c>
      <c r="B18" s="78" t="s">
        <v>37</v>
      </c>
      <c r="C18" s="72">
        <v>8.5300000000000001E-2</v>
      </c>
      <c r="D18" s="72">
        <v>7.5600000000000001E-2</v>
      </c>
      <c r="E18" s="89">
        <f t="shared" si="1"/>
        <v>8.0449999999999994E-2</v>
      </c>
      <c r="F18" s="89">
        <f t="shared" si="2"/>
        <v>6.8589357775095108E-3</v>
      </c>
      <c r="H18" s="90">
        <f t="shared" si="3"/>
        <v>0.8362745098039216</v>
      </c>
      <c r="I18" s="90">
        <f t="shared" si="4"/>
        <v>0.74117647058823533</v>
      </c>
      <c r="J18" s="90">
        <f t="shared" si="0"/>
        <v>0.84684210526315784</v>
      </c>
    </row>
    <row r="19" spans="1:10">
      <c r="A19" t="s">
        <v>186</v>
      </c>
      <c r="B19" s="31" t="s">
        <v>46</v>
      </c>
      <c r="C19" s="72">
        <v>0.2888</v>
      </c>
      <c r="D19" s="72">
        <v>0.3296</v>
      </c>
      <c r="E19" s="89">
        <f t="shared" si="1"/>
        <v>0.30920000000000003</v>
      </c>
      <c r="F19" s="89">
        <f t="shared" si="2"/>
        <v>2.884995667241114E-2</v>
      </c>
      <c r="H19" s="90">
        <f t="shared" si="3"/>
        <v>2.831372549019608</v>
      </c>
      <c r="I19" s="90">
        <f t="shared" si="4"/>
        <v>3.2313725490196079</v>
      </c>
      <c r="J19" s="90">
        <f t="shared" si="0"/>
        <v>3.2547368421052636</v>
      </c>
    </row>
    <row r="20" spans="1:10">
      <c r="A20" t="s">
        <v>186</v>
      </c>
      <c r="B20" s="31" t="s">
        <v>55</v>
      </c>
      <c r="C20" s="72">
        <v>9.7600000000000006E-2</v>
      </c>
      <c r="D20" s="72">
        <v>0.10639999999999999</v>
      </c>
      <c r="E20" s="89">
        <f t="shared" si="1"/>
        <v>0.10200000000000001</v>
      </c>
      <c r="F20" s="89">
        <f t="shared" si="2"/>
        <v>6.2225396744416102E-3</v>
      </c>
      <c r="H20" s="90">
        <f t="shared" si="3"/>
        <v>0.95686274509803937</v>
      </c>
      <c r="I20" s="90">
        <f t="shared" si="4"/>
        <v>1.0431372549019609</v>
      </c>
      <c r="J20" s="90">
        <f t="shared" si="0"/>
        <v>1.0736842105263158</v>
      </c>
    </row>
    <row r="21" spans="1:10" ht="16" thickBot="1">
      <c r="A21" t="s">
        <v>186</v>
      </c>
      <c r="B21" s="79" t="s">
        <v>64</v>
      </c>
      <c r="C21" s="72">
        <v>9.3299999999999994E-2</v>
      </c>
      <c r="D21" s="72">
        <v>0.18959999999999999</v>
      </c>
      <c r="E21" s="89">
        <f t="shared" si="1"/>
        <v>0.14144999999999999</v>
      </c>
      <c r="F21" s="89">
        <f t="shared" si="2"/>
        <v>6.8094383028264524E-2</v>
      </c>
      <c r="H21" s="90">
        <f t="shared" si="3"/>
        <v>0.91470588235294115</v>
      </c>
      <c r="I21" s="90">
        <f t="shared" si="4"/>
        <v>1.8588235294117648</v>
      </c>
      <c r="J21" s="90">
        <f t="shared" si="0"/>
        <v>1.4889473684210526</v>
      </c>
    </row>
    <row r="22" spans="1:10">
      <c r="A22" t="s">
        <v>186</v>
      </c>
      <c r="B22" s="78" t="s">
        <v>38</v>
      </c>
      <c r="C22" s="72">
        <v>0.49130000000000001</v>
      </c>
      <c r="D22" s="72">
        <v>0.56069999999999998</v>
      </c>
      <c r="E22" s="89">
        <f t="shared" si="1"/>
        <v>0.52600000000000002</v>
      </c>
      <c r="F22" s="89">
        <f t="shared" si="2"/>
        <v>4.9073210614346371E-2</v>
      </c>
      <c r="H22" s="90">
        <f t="shared" si="3"/>
        <v>4.8166666666666673</v>
      </c>
      <c r="I22" s="90">
        <f t="shared" si="4"/>
        <v>5.4970588235294118</v>
      </c>
      <c r="J22" s="90">
        <f t="shared" si="0"/>
        <v>5.5368421052631582</v>
      </c>
    </row>
    <row r="23" spans="1:10">
      <c r="A23" t="s">
        <v>186</v>
      </c>
      <c r="B23" s="31" t="s">
        <v>47</v>
      </c>
      <c r="C23" s="72">
        <v>0.24590000000000001</v>
      </c>
      <c r="D23" s="72">
        <v>0.23200000000000001</v>
      </c>
      <c r="E23" s="89">
        <f t="shared" si="1"/>
        <v>0.23895</v>
      </c>
      <c r="F23" s="89">
        <f t="shared" si="2"/>
        <v>9.8287842584930066E-3</v>
      </c>
      <c r="H23" s="90">
        <f t="shared" si="3"/>
        <v>2.4107843137254905</v>
      </c>
      <c r="I23" s="90">
        <f t="shared" si="4"/>
        <v>2.274509803921569</v>
      </c>
      <c r="J23" s="90">
        <f t="shared" si="0"/>
        <v>2.5152631578947369</v>
      </c>
    </row>
    <row r="24" spans="1:10">
      <c r="A24" t="s">
        <v>186</v>
      </c>
      <c r="B24" s="31" t="s">
        <v>56</v>
      </c>
      <c r="C24" s="72">
        <v>7.1300000000000002E-2</v>
      </c>
      <c r="D24" s="72">
        <v>8.6400000000000005E-2</v>
      </c>
      <c r="E24" s="89">
        <f t="shared" si="1"/>
        <v>7.8850000000000003E-2</v>
      </c>
      <c r="F24" s="89">
        <f t="shared" si="2"/>
        <v>1.0677312395916868E-2</v>
      </c>
      <c r="H24" s="90">
        <f t="shared" si="3"/>
        <v>0.69901960784313732</v>
      </c>
      <c r="I24" s="90">
        <f t="shared" si="4"/>
        <v>0.84705882352941186</v>
      </c>
      <c r="J24" s="90">
        <f t="shared" si="0"/>
        <v>0.83000000000000007</v>
      </c>
    </row>
    <row r="25" spans="1:10" ht="16" thickBot="1">
      <c r="A25" t="s">
        <v>186</v>
      </c>
      <c r="B25" s="79" t="s">
        <v>65</v>
      </c>
      <c r="C25" s="72">
        <v>5.9499999999999997E-2</v>
      </c>
      <c r="D25" s="72">
        <v>0.1113</v>
      </c>
      <c r="E25" s="89">
        <f t="shared" si="1"/>
        <v>8.5400000000000004E-2</v>
      </c>
      <c r="F25" s="89">
        <f t="shared" si="2"/>
        <v>3.6628131265463111E-2</v>
      </c>
      <c r="H25" s="90">
        <f t="shared" si="3"/>
        <v>0.58333333333333337</v>
      </c>
      <c r="I25" s="90">
        <f t="shared" si="4"/>
        <v>1.0911764705882354</v>
      </c>
      <c r="J25" s="90">
        <f t="shared" si="0"/>
        <v>0.89894736842105261</v>
      </c>
    </row>
    <row r="26" spans="1:10">
      <c r="A26" t="s">
        <v>186</v>
      </c>
      <c r="B26" s="78" t="s">
        <v>39</v>
      </c>
      <c r="C26" s="72">
        <v>0.14560000000000001</v>
      </c>
      <c r="D26" s="72">
        <v>0.1479</v>
      </c>
      <c r="E26" s="89">
        <f t="shared" si="1"/>
        <v>0.14674999999999999</v>
      </c>
      <c r="F26" s="89">
        <f t="shared" si="2"/>
        <v>1.6263455967290568E-3</v>
      </c>
      <c r="H26" s="90">
        <f t="shared" si="3"/>
        <v>1.4274509803921571</v>
      </c>
      <c r="I26" s="90">
        <f t="shared" si="4"/>
        <v>1.4500000000000002</v>
      </c>
      <c r="J26" s="90">
        <f t="shared" si="0"/>
        <v>1.544736842105263</v>
      </c>
    </row>
    <row r="27" spans="1:10">
      <c r="A27" t="s">
        <v>186</v>
      </c>
      <c r="B27" s="31" t="s">
        <v>48</v>
      </c>
      <c r="C27" s="72">
        <v>9.8000000000000004E-2</v>
      </c>
      <c r="D27" s="72">
        <v>0.12139999999999999</v>
      </c>
      <c r="E27" s="89">
        <f t="shared" si="1"/>
        <v>0.10969999999999999</v>
      </c>
      <c r="F27" s="89">
        <f t="shared" si="2"/>
        <v>1.6546298679765249E-2</v>
      </c>
      <c r="H27" s="90">
        <f t="shared" si="3"/>
        <v>0.96078431372549034</v>
      </c>
      <c r="I27" s="90">
        <f t="shared" si="4"/>
        <v>1.1901960784313725</v>
      </c>
      <c r="J27" s="90">
        <f t="shared" si="0"/>
        <v>1.1547368421052631</v>
      </c>
    </row>
    <row r="28" spans="1:10">
      <c r="A28" t="s">
        <v>186</v>
      </c>
      <c r="B28" s="31" t="s">
        <v>57</v>
      </c>
      <c r="C28" s="72">
        <v>8.0699999999999994E-2</v>
      </c>
      <c r="D28" s="72">
        <v>8.6900000000000005E-2</v>
      </c>
      <c r="E28" s="89">
        <f t="shared" si="1"/>
        <v>8.3799999999999999E-2</v>
      </c>
      <c r="F28" s="89">
        <f t="shared" si="2"/>
        <v>4.3840620433566024E-3</v>
      </c>
      <c r="H28" s="90">
        <f t="shared" si="3"/>
        <v>0.79117647058823526</v>
      </c>
      <c r="I28" s="90">
        <f t="shared" si="4"/>
        <v>0.85196078431372557</v>
      </c>
      <c r="J28" s="90">
        <f t="shared" si="0"/>
        <v>0.88210526315789473</v>
      </c>
    </row>
    <row r="29" spans="1:10" ht="16" thickBot="1">
      <c r="A29" t="s">
        <v>186</v>
      </c>
      <c r="B29" s="79" t="s">
        <v>66</v>
      </c>
      <c r="C29" s="72">
        <v>0.1087</v>
      </c>
      <c r="D29" s="72">
        <v>0.12839999999999999</v>
      </c>
      <c r="E29" s="89">
        <f t="shared" si="1"/>
        <v>0.11854999999999999</v>
      </c>
      <c r="F29" s="89">
        <f t="shared" si="2"/>
        <v>1.3930003589374972E-2</v>
      </c>
      <c r="H29" s="90">
        <f t="shared" si="3"/>
        <v>1.0656862745098041</v>
      </c>
      <c r="I29" s="90">
        <f t="shared" si="4"/>
        <v>1.2588235294117647</v>
      </c>
      <c r="J29" s="90">
        <f t="shared" si="0"/>
        <v>1.2478947368421052</v>
      </c>
    </row>
    <row r="30" spans="1:10">
      <c r="A30" t="s">
        <v>186</v>
      </c>
      <c r="B30" s="78" t="s">
        <v>40</v>
      </c>
      <c r="C30" s="72">
        <v>0.1074</v>
      </c>
      <c r="D30" s="72">
        <v>0.107</v>
      </c>
      <c r="E30" s="89">
        <f t="shared" si="1"/>
        <v>0.10719999999999999</v>
      </c>
      <c r="F30" s="89">
        <f t="shared" si="2"/>
        <v>2.8284271247461728E-4</v>
      </c>
      <c r="H30" s="90">
        <f t="shared" si="3"/>
        <v>1.0529411764705883</v>
      </c>
      <c r="I30" s="90">
        <f t="shared" si="4"/>
        <v>1.0490196078431373</v>
      </c>
      <c r="J30" s="90">
        <f t="shared" si="0"/>
        <v>1.1284210526315788</v>
      </c>
    </row>
    <row r="31" spans="1:10">
      <c r="A31" t="s">
        <v>186</v>
      </c>
      <c r="B31" s="31" t="s">
        <v>49</v>
      </c>
      <c r="C31" s="72">
        <v>0.129</v>
      </c>
      <c r="D31" s="72">
        <v>0.14990000000000001</v>
      </c>
      <c r="E31" s="89">
        <f t="shared" si="1"/>
        <v>0.13945000000000002</v>
      </c>
      <c r="F31" s="89">
        <f t="shared" si="2"/>
        <v>1.4778531726798844E-2</v>
      </c>
      <c r="H31" s="90">
        <f t="shared" si="3"/>
        <v>1.2647058823529413</v>
      </c>
      <c r="I31" s="90">
        <f t="shared" si="4"/>
        <v>1.469607843137255</v>
      </c>
      <c r="J31" s="90">
        <f t="shared" si="0"/>
        <v>1.4678947368421054</v>
      </c>
    </row>
    <row r="32" spans="1:10">
      <c r="A32" t="s">
        <v>186</v>
      </c>
      <c r="B32" s="31" t="s">
        <v>58</v>
      </c>
      <c r="C32" s="72">
        <v>7.5700000000000003E-2</v>
      </c>
      <c r="D32" s="72">
        <v>8.72E-2</v>
      </c>
      <c r="E32" s="89">
        <f t="shared" si="1"/>
        <v>8.1449999999999995E-2</v>
      </c>
      <c r="F32" s="89">
        <f t="shared" si="2"/>
        <v>8.1317279836452937E-3</v>
      </c>
      <c r="H32" s="90">
        <f t="shared" si="3"/>
        <v>0.74215686274509807</v>
      </c>
      <c r="I32" s="90">
        <f t="shared" si="4"/>
        <v>0.8549019607843138</v>
      </c>
      <c r="J32" s="90">
        <f t="shared" si="0"/>
        <v>0.85736842105263156</v>
      </c>
    </row>
    <row r="33" spans="1:10" ht="16" thickBot="1">
      <c r="A33" t="s">
        <v>186</v>
      </c>
      <c r="B33" s="79" t="s">
        <v>67</v>
      </c>
      <c r="C33" s="72">
        <v>9.4200000000000006E-2</v>
      </c>
      <c r="D33" s="72">
        <v>0.12970000000000001</v>
      </c>
      <c r="E33" s="89">
        <f t="shared" si="1"/>
        <v>0.11195000000000001</v>
      </c>
      <c r="F33" s="89">
        <f t="shared" si="2"/>
        <v>2.5102290732122341E-2</v>
      </c>
      <c r="H33" s="90">
        <f t="shared" si="3"/>
        <v>0.92352941176470604</v>
      </c>
      <c r="I33" s="90">
        <f t="shared" si="4"/>
        <v>1.2715686274509805</v>
      </c>
      <c r="J33" s="90">
        <f t="shared" si="0"/>
        <v>1.178421052631579</v>
      </c>
    </row>
    <row r="34" spans="1:10">
      <c r="A34" t="s">
        <v>186</v>
      </c>
      <c r="B34" s="78" t="s">
        <v>41</v>
      </c>
      <c r="C34" s="72">
        <v>6.7299999999999999E-2</v>
      </c>
      <c r="D34" s="72">
        <v>6.3100000000000003E-2</v>
      </c>
      <c r="E34" s="89">
        <f t="shared" si="1"/>
        <v>6.5200000000000008E-2</v>
      </c>
      <c r="F34" s="89">
        <f t="shared" si="2"/>
        <v>2.9698484809834963E-3</v>
      </c>
      <c r="H34" s="90">
        <f t="shared" si="3"/>
        <v>0.65980392156862744</v>
      </c>
      <c r="I34" s="90">
        <f t="shared" si="4"/>
        <v>0.61862745098039218</v>
      </c>
      <c r="J34" s="90">
        <f t="shared" ref="J34:J65" si="5">E34/0.095</f>
        <v>0.68631578947368432</v>
      </c>
    </row>
    <row r="35" spans="1:10">
      <c r="A35" t="s">
        <v>186</v>
      </c>
      <c r="B35" s="31" t="s">
        <v>50</v>
      </c>
      <c r="C35" s="72">
        <v>7.4300000000000005E-2</v>
      </c>
      <c r="D35" s="72">
        <v>7.9600000000000004E-2</v>
      </c>
      <c r="E35" s="89">
        <f t="shared" si="1"/>
        <v>7.6950000000000005E-2</v>
      </c>
      <c r="F35" s="89">
        <f t="shared" si="2"/>
        <v>3.7476659402887014E-3</v>
      </c>
      <c r="H35" s="90">
        <f t="shared" si="3"/>
        <v>0.72843137254901968</v>
      </c>
      <c r="I35" s="90">
        <f t="shared" si="4"/>
        <v>0.78039215686274521</v>
      </c>
      <c r="J35" s="90">
        <f t="shared" si="5"/>
        <v>0.81</v>
      </c>
    </row>
    <row r="36" spans="1:10">
      <c r="A36" t="s">
        <v>186</v>
      </c>
      <c r="B36" s="31" t="s">
        <v>59</v>
      </c>
      <c r="C36" s="72">
        <v>8.5300000000000001E-2</v>
      </c>
      <c r="D36" s="72">
        <v>8.6699999999999999E-2</v>
      </c>
      <c r="E36" s="89">
        <f t="shared" si="1"/>
        <v>8.5999999999999993E-2</v>
      </c>
      <c r="F36" s="89">
        <f t="shared" si="2"/>
        <v>9.899494936611655E-4</v>
      </c>
      <c r="H36" s="90">
        <f t="shared" si="3"/>
        <v>0.8362745098039216</v>
      </c>
      <c r="I36" s="90">
        <f t="shared" si="4"/>
        <v>0.85000000000000009</v>
      </c>
      <c r="J36" s="90">
        <f t="shared" si="5"/>
        <v>0.90526315789473677</v>
      </c>
    </row>
    <row r="37" spans="1:10" ht="16" thickBot="1">
      <c r="A37" t="s">
        <v>186</v>
      </c>
      <c r="B37" s="79" t="s">
        <v>68</v>
      </c>
      <c r="C37" s="72">
        <v>7.9600000000000004E-2</v>
      </c>
      <c r="D37" s="72">
        <v>0.122</v>
      </c>
      <c r="E37" s="89">
        <f t="shared" si="1"/>
        <v>0.1008</v>
      </c>
      <c r="F37" s="89">
        <f t="shared" si="2"/>
        <v>2.9981327522309635E-2</v>
      </c>
      <c r="H37" s="90">
        <f t="shared" si="3"/>
        <v>0.78039215686274521</v>
      </c>
      <c r="I37" s="90">
        <f t="shared" si="4"/>
        <v>1.196078431372549</v>
      </c>
      <c r="J37" s="90">
        <f t="shared" si="5"/>
        <v>1.0610526315789475</v>
      </c>
    </row>
    <row r="38" spans="1:10">
      <c r="A38" t="s">
        <v>186</v>
      </c>
      <c r="B38" s="1" t="s">
        <v>12</v>
      </c>
      <c r="C38" s="72">
        <v>5.2400000000000002E-2</v>
      </c>
      <c r="D38" s="72">
        <v>4.87E-2</v>
      </c>
      <c r="E38" s="89">
        <f t="shared" si="1"/>
        <v>5.0549999999999998E-2</v>
      </c>
      <c r="F38" s="89">
        <f t="shared" si="2"/>
        <v>2.6162950903902272E-3</v>
      </c>
      <c r="H38" s="90">
        <f t="shared" si="3"/>
        <v>0.51372549019607849</v>
      </c>
      <c r="I38" s="90">
        <f t="shared" si="4"/>
        <v>0.47745098039215689</v>
      </c>
      <c r="J38" s="90">
        <f t="shared" si="5"/>
        <v>0.53210526315789475</v>
      </c>
    </row>
    <row r="39" spans="1:10">
      <c r="A39" t="s">
        <v>186</v>
      </c>
      <c r="B39" s="1" t="s">
        <v>12</v>
      </c>
      <c r="C39" s="72">
        <v>5.7500000000000002E-2</v>
      </c>
      <c r="D39" s="72">
        <v>5.4600000000000003E-2</v>
      </c>
      <c r="E39" s="89">
        <f t="shared" si="1"/>
        <v>5.6050000000000003E-2</v>
      </c>
      <c r="F39" s="89">
        <f t="shared" si="2"/>
        <v>2.0506096654409876E-3</v>
      </c>
      <c r="H39" s="90">
        <f t="shared" si="3"/>
        <v>0.56372549019607854</v>
      </c>
      <c r="I39" s="90">
        <f t="shared" si="4"/>
        <v>0.53529411764705892</v>
      </c>
      <c r="J39" s="90">
        <f t="shared" si="5"/>
        <v>0.59</v>
      </c>
    </row>
    <row r="40" spans="1:10">
      <c r="A40" t="s">
        <v>186</v>
      </c>
      <c r="B40" s="1" t="s">
        <v>12</v>
      </c>
      <c r="C40" s="72">
        <v>5.1499999999999997E-2</v>
      </c>
      <c r="D40" s="72">
        <v>5.8299999999999998E-2</v>
      </c>
      <c r="E40" s="89">
        <f t="shared" si="1"/>
        <v>5.4899999999999997E-2</v>
      </c>
      <c r="F40" s="89">
        <f t="shared" si="2"/>
        <v>4.8083261120685237E-3</v>
      </c>
      <c r="H40" s="90">
        <f t="shared" si="3"/>
        <v>0.50490196078431371</v>
      </c>
      <c r="I40" s="90">
        <f t="shared" si="4"/>
        <v>0.57156862745098036</v>
      </c>
      <c r="J40" s="90">
        <f t="shared" si="5"/>
        <v>0.57789473684210524</v>
      </c>
    </row>
    <row r="41" spans="1:10" ht="16" thickBot="1">
      <c r="A41" t="s">
        <v>186</v>
      </c>
      <c r="B41" s="3" t="s">
        <v>12</v>
      </c>
      <c r="C41" s="72">
        <v>4.7100000000000003E-2</v>
      </c>
      <c r="D41" s="72">
        <v>5.9499999999999997E-2</v>
      </c>
      <c r="E41" s="89">
        <f t="shared" si="1"/>
        <v>5.33E-2</v>
      </c>
      <c r="F41" s="89">
        <f t="shared" si="2"/>
        <v>8.76812408671317E-3</v>
      </c>
      <c r="H41" s="90">
        <f t="shared" si="3"/>
        <v>0.46176470588235302</v>
      </c>
      <c r="I41" s="90">
        <f t="shared" si="4"/>
        <v>0.58333333333333337</v>
      </c>
      <c r="J41" s="90">
        <f t="shared" si="5"/>
        <v>0.56105263157894736</v>
      </c>
    </row>
    <row r="42" spans="1:10">
      <c r="A42" t="s">
        <v>186</v>
      </c>
      <c r="B42" s="1" t="s">
        <v>12</v>
      </c>
      <c r="C42" s="72">
        <v>5.96E-2</v>
      </c>
      <c r="D42" s="72">
        <v>4.7300000000000002E-2</v>
      </c>
      <c r="E42" s="89">
        <f t="shared" si="1"/>
        <v>5.3449999999999998E-2</v>
      </c>
      <c r="F42" s="89">
        <f t="shared" si="2"/>
        <v>8.6974134085945377E-3</v>
      </c>
      <c r="H42" s="90">
        <f t="shared" si="3"/>
        <v>0.58431372549019611</v>
      </c>
      <c r="I42" s="90">
        <f t="shared" si="4"/>
        <v>0.4637254901960785</v>
      </c>
      <c r="J42" s="90">
        <f t="shared" si="5"/>
        <v>0.56263157894736837</v>
      </c>
    </row>
    <row r="43" spans="1:10" ht="16" thickBot="1">
      <c r="A43" t="s">
        <v>186</v>
      </c>
      <c r="B43" s="1" t="s">
        <v>12</v>
      </c>
      <c r="C43" s="72">
        <v>5.4600000000000003E-2</v>
      </c>
      <c r="D43" s="72">
        <v>5.0500000000000003E-2</v>
      </c>
      <c r="E43" s="89">
        <f t="shared" si="1"/>
        <v>5.2549999999999999E-2</v>
      </c>
      <c r="F43" s="89">
        <f t="shared" si="2"/>
        <v>2.8991378028648445E-3</v>
      </c>
      <c r="H43" s="90">
        <f t="shared" si="3"/>
        <v>0.53529411764705892</v>
      </c>
      <c r="I43" s="90">
        <f t="shared" si="4"/>
        <v>0.49509803921568635</v>
      </c>
      <c r="J43" s="90">
        <f t="shared" si="5"/>
        <v>0.55315789473684207</v>
      </c>
    </row>
    <row r="44" spans="1:10" ht="16" thickBot="1">
      <c r="A44" t="s">
        <v>186</v>
      </c>
      <c r="B44" s="8" t="s">
        <v>3</v>
      </c>
      <c r="C44" s="72">
        <v>9.3100000000000002E-2</v>
      </c>
      <c r="D44" s="72">
        <v>7.46E-2</v>
      </c>
      <c r="E44" s="89">
        <f t="shared" si="1"/>
        <v>8.3850000000000008E-2</v>
      </c>
      <c r="F44" s="89">
        <f t="shared" si="2"/>
        <v>1.3081475451951039E-2</v>
      </c>
      <c r="H44" s="90">
        <f t="shared" si="3"/>
        <v>0.91274509803921577</v>
      </c>
      <c r="I44" s="90">
        <f t="shared" si="4"/>
        <v>0.73137254901960791</v>
      </c>
      <c r="J44" s="90">
        <f t="shared" si="5"/>
        <v>0.88263157894736854</v>
      </c>
    </row>
    <row r="45" spans="1:10" ht="16" thickBot="1">
      <c r="A45" t="s">
        <v>186</v>
      </c>
      <c r="B45" s="8" t="s">
        <v>3</v>
      </c>
      <c r="C45" s="72">
        <v>8.1500000000000003E-2</v>
      </c>
      <c r="D45" s="72">
        <v>9.1600000000000001E-2</v>
      </c>
      <c r="E45" s="89">
        <f t="shared" si="1"/>
        <v>8.6550000000000002E-2</v>
      </c>
      <c r="F45" s="89">
        <f t="shared" si="2"/>
        <v>7.1417784899841285E-3</v>
      </c>
      <c r="H45" s="90">
        <f t="shared" si="3"/>
        <v>0.7990196078431373</v>
      </c>
      <c r="I45" s="90">
        <f t="shared" si="4"/>
        <v>0.89803921568627454</v>
      </c>
      <c r="J45" s="90">
        <f t="shared" si="5"/>
        <v>0.91105263157894734</v>
      </c>
    </row>
    <row r="46" spans="1:10">
      <c r="A46" t="s">
        <v>186</v>
      </c>
      <c r="B46" s="80" t="s">
        <v>18</v>
      </c>
      <c r="C46" s="72">
        <v>3.3472</v>
      </c>
      <c r="D46" s="72"/>
      <c r="E46" s="89">
        <f t="shared" si="1"/>
        <v>3.3472</v>
      </c>
      <c r="F46" s="89"/>
      <c r="H46" s="90">
        <f t="shared" si="3"/>
        <v>32.815686274509808</v>
      </c>
      <c r="I46" s="90">
        <f t="shared" si="4"/>
        <v>0</v>
      </c>
      <c r="J46" s="90">
        <f t="shared" si="5"/>
        <v>35.233684210526313</v>
      </c>
    </row>
    <row r="47" spans="1:10">
      <c r="A47" t="s">
        <v>186</v>
      </c>
      <c r="B47" s="81" t="s">
        <v>18</v>
      </c>
      <c r="C47" s="72">
        <v>3.3431999999999999</v>
      </c>
      <c r="D47" s="72"/>
      <c r="E47" s="89">
        <f t="shared" si="1"/>
        <v>3.3431999999999999</v>
      </c>
      <c r="F47" s="89"/>
      <c r="H47" s="90">
        <f t="shared" si="3"/>
        <v>32.776470588235298</v>
      </c>
      <c r="I47" s="90">
        <f t="shared" si="4"/>
        <v>0</v>
      </c>
      <c r="J47" s="90">
        <f t="shared" si="5"/>
        <v>35.19157894736842</v>
      </c>
    </row>
    <row r="48" spans="1:10">
      <c r="A48" t="s">
        <v>186</v>
      </c>
      <c r="B48" s="82" t="s">
        <v>13</v>
      </c>
      <c r="C48" s="72">
        <v>3.2387999999999999</v>
      </c>
      <c r="D48" s="72"/>
      <c r="E48" s="89">
        <f t="shared" si="1"/>
        <v>3.2387999999999999</v>
      </c>
      <c r="F48" s="89"/>
      <c r="H48" s="90">
        <f t="shared" si="3"/>
        <v>31.752941176470589</v>
      </c>
      <c r="I48" s="90">
        <f t="shared" si="4"/>
        <v>0</v>
      </c>
      <c r="J48" s="90">
        <f t="shared" si="5"/>
        <v>34.092631578947369</v>
      </c>
    </row>
    <row r="49" spans="1:10" ht="16" thickBot="1">
      <c r="A49" t="s">
        <v>186</v>
      </c>
      <c r="B49" s="83" t="s">
        <v>13</v>
      </c>
      <c r="C49" s="72">
        <v>3.3066</v>
      </c>
      <c r="D49" s="72"/>
      <c r="E49" s="89">
        <f t="shared" si="1"/>
        <v>3.3066</v>
      </c>
      <c r="F49" s="89"/>
      <c r="H49" s="90">
        <f t="shared" si="3"/>
        <v>32.417647058823533</v>
      </c>
      <c r="I49" s="90">
        <f t="shared" si="4"/>
        <v>0</v>
      </c>
      <c r="J49" s="90">
        <f t="shared" si="5"/>
        <v>34.806315789473686</v>
      </c>
    </row>
    <row r="50" spans="1:10">
      <c r="A50" t="s">
        <v>187</v>
      </c>
      <c r="B50" s="78" t="s">
        <v>69</v>
      </c>
      <c r="C50" s="72">
        <v>0.1411</v>
      </c>
      <c r="D50" s="72">
        <v>0.183</v>
      </c>
      <c r="E50" s="89">
        <f t="shared" si="1"/>
        <v>0.16205</v>
      </c>
      <c r="F50" s="89">
        <f t="shared" ref="F50:F113" si="6">STDEV(C50:D50)</f>
        <v>2.962777413171638E-2</v>
      </c>
      <c r="H50" s="90">
        <f t="shared" si="3"/>
        <v>1.3833333333333335</v>
      </c>
      <c r="I50" s="90">
        <f t="shared" si="4"/>
        <v>1.7941176470588236</v>
      </c>
      <c r="J50" s="90">
        <f t="shared" si="5"/>
        <v>1.7057894736842105</v>
      </c>
    </row>
    <row r="51" spans="1:10">
      <c r="A51" t="s">
        <v>187</v>
      </c>
      <c r="B51" s="31" t="s">
        <v>78</v>
      </c>
      <c r="C51" s="72">
        <v>0.12230000000000001</v>
      </c>
      <c r="D51" s="72">
        <v>0.18509999999999999</v>
      </c>
      <c r="E51" s="89">
        <f t="shared" si="1"/>
        <v>0.1537</v>
      </c>
      <c r="F51" s="89">
        <f t="shared" si="6"/>
        <v>4.4406305858515051E-2</v>
      </c>
      <c r="H51" s="90">
        <f t="shared" si="3"/>
        <v>1.1990196078431374</v>
      </c>
      <c r="I51" s="90">
        <f t="shared" si="4"/>
        <v>1.8147058823529412</v>
      </c>
      <c r="J51" s="90">
        <f t="shared" si="5"/>
        <v>1.6178947368421053</v>
      </c>
    </row>
    <row r="52" spans="1:10">
      <c r="A52" t="s">
        <v>187</v>
      </c>
      <c r="B52" s="31" t="s">
        <v>87</v>
      </c>
      <c r="C52" s="72">
        <v>0.1031</v>
      </c>
      <c r="D52" s="72">
        <v>0.1013</v>
      </c>
      <c r="E52" s="89">
        <f t="shared" si="1"/>
        <v>0.1022</v>
      </c>
      <c r="F52" s="89">
        <f t="shared" si="6"/>
        <v>1.2727922061357827E-3</v>
      </c>
      <c r="H52" s="90">
        <f t="shared" si="3"/>
        <v>1.0107843137254902</v>
      </c>
      <c r="I52" s="90">
        <f t="shared" si="4"/>
        <v>0.99313725490196081</v>
      </c>
      <c r="J52" s="90">
        <f t="shared" si="5"/>
        <v>1.0757894736842104</v>
      </c>
    </row>
    <row r="53" spans="1:10" ht="16" thickBot="1">
      <c r="A53" t="s">
        <v>187</v>
      </c>
      <c r="B53" s="84" t="s">
        <v>96</v>
      </c>
      <c r="C53" s="72">
        <v>9.8799999999999999E-2</v>
      </c>
      <c r="D53" s="72">
        <v>9.69E-2</v>
      </c>
      <c r="E53" s="89">
        <f t="shared" si="1"/>
        <v>9.7849999999999993E-2</v>
      </c>
      <c r="F53" s="89">
        <f t="shared" si="6"/>
        <v>1.3435028842544395E-3</v>
      </c>
      <c r="H53" s="90">
        <f t="shared" si="3"/>
        <v>0.96862745098039216</v>
      </c>
      <c r="I53" s="90">
        <f t="shared" si="4"/>
        <v>0.95000000000000007</v>
      </c>
      <c r="J53" s="90">
        <f t="shared" si="5"/>
        <v>1.0299999999999998</v>
      </c>
    </row>
    <row r="54" spans="1:10">
      <c r="A54" t="s">
        <v>187</v>
      </c>
      <c r="B54" s="85" t="s">
        <v>70</v>
      </c>
      <c r="C54" s="72">
        <v>7.9200000000000007E-2</v>
      </c>
      <c r="D54" s="72">
        <v>8.3799999999999999E-2</v>
      </c>
      <c r="E54" s="89">
        <f t="shared" si="1"/>
        <v>8.1500000000000003E-2</v>
      </c>
      <c r="F54" s="89">
        <f t="shared" si="6"/>
        <v>3.2526911934581135E-3</v>
      </c>
      <c r="H54" s="90">
        <f t="shared" si="3"/>
        <v>0.77647058823529425</v>
      </c>
      <c r="I54" s="90">
        <f t="shared" si="4"/>
        <v>0.82156862745098047</v>
      </c>
      <c r="J54" s="90">
        <f t="shared" si="5"/>
        <v>0.85789473684210527</v>
      </c>
    </row>
    <row r="55" spans="1:10">
      <c r="A55" t="s">
        <v>187</v>
      </c>
      <c r="B55" s="86" t="s">
        <v>79</v>
      </c>
      <c r="C55" s="72">
        <v>9.0200000000000002E-2</v>
      </c>
      <c r="D55" s="72">
        <v>0.15909999999999999</v>
      </c>
      <c r="E55" s="89">
        <f t="shared" si="1"/>
        <v>0.12465</v>
      </c>
      <c r="F55" s="89">
        <f t="shared" si="6"/>
        <v>4.8719657223753168E-2</v>
      </c>
      <c r="H55" s="90">
        <f t="shared" si="3"/>
        <v>0.88431372549019616</v>
      </c>
      <c r="I55" s="90">
        <f t="shared" si="4"/>
        <v>1.5598039215686275</v>
      </c>
      <c r="J55" s="90">
        <f t="shared" si="5"/>
        <v>1.3121052631578947</v>
      </c>
    </row>
    <row r="56" spans="1:10">
      <c r="A56" t="s">
        <v>187</v>
      </c>
      <c r="B56" s="86" t="s">
        <v>88</v>
      </c>
      <c r="C56" s="72">
        <v>0.17899999999999999</v>
      </c>
      <c r="D56" s="72">
        <v>0.23350000000000001</v>
      </c>
      <c r="E56" s="89">
        <f t="shared" si="1"/>
        <v>0.20624999999999999</v>
      </c>
      <c r="F56" s="89">
        <f t="shared" si="6"/>
        <v>3.8537319574667071E-2</v>
      </c>
      <c r="H56" s="90">
        <f t="shared" si="3"/>
        <v>1.7549019607843137</v>
      </c>
      <c r="I56" s="90">
        <f t="shared" si="4"/>
        <v>2.2892156862745101</v>
      </c>
      <c r="J56" s="90">
        <f t="shared" si="5"/>
        <v>2.1710526315789473</v>
      </c>
    </row>
    <row r="57" spans="1:10" ht="16" thickBot="1">
      <c r="A57" t="s">
        <v>187</v>
      </c>
      <c r="B57" s="84" t="s">
        <v>97</v>
      </c>
      <c r="C57" s="72">
        <v>0.15859999999999999</v>
      </c>
      <c r="D57" s="72">
        <v>0.25740000000000002</v>
      </c>
      <c r="E57" s="89">
        <f t="shared" si="1"/>
        <v>0.20800000000000002</v>
      </c>
      <c r="F57" s="89">
        <f t="shared" si="6"/>
        <v>6.9862149981230734E-2</v>
      </c>
      <c r="H57" s="90">
        <f t="shared" si="3"/>
        <v>1.5549019607843138</v>
      </c>
      <c r="I57" s="90">
        <f t="shared" si="4"/>
        <v>2.5235294117647062</v>
      </c>
      <c r="J57" s="90">
        <f t="shared" si="5"/>
        <v>2.1894736842105265</v>
      </c>
    </row>
    <row r="58" spans="1:10">
      <c r="A58" t="s">
        <v>187</v>
      </c>
      <c r="B58" s="85" t="s">
        <v>71</v>
      </c>
      <c r="C58" s="72">
        <v>9.4799999999999995E-2</v>
      </c>
      <c r="D58" s="72">
        <v>0.1186</v>
      </c>
      <c r="E58" s="89">
        <f t="shared" si="1"/>
        <v>0.10669999999999999</v>
      </c>
      <c r="F58" s="89">
        <f t="shared" si="6"/>
        <v>1.6829141392239851E-2</v>
      </c>
      <c r="H58" s="90">
        <f t="shared" si="3"/>
        <v>0.92941176470588238</v>
      </c>
      <c r="I58" s="90">
        <f t="shared" si="4"/>
        <v>1.1627450980392158</v>
      </c>
      <c r="J58" s="90">
        <f t="shared" si="5"/>
        <v>1.1231578947368419</v>
      </c>
    </row>
    <row r="59" spans="1:10">
      <c r="A59" t="s">
        <v>187</v>
      </c>
      <c r="B59" s="86" t="s">
        <v>80</v>
      </c>
      <c r="C59" s="72">
        <v>0.1744</v>
      </c>
      <c r="D59" s="72">
        <v>0.19789999999999999</v>
      </c>
      <c r="E59" s="89">
        <f t="shared" si="1"/>
        <v>0.18614999999999998</v>
      </c>
      <c r="F59" s="89">
        <f t="shared" si="6"/>
        <v>1.6617009357883863E-2</v>
      </c>
      <c r="H59" s="90">
        <f t="shared" si="3"/>
        <v>1.7098039215686276</v>
      </c>
      <c r="I59" s="90">
        <f t="shared" si="4"/>
        <v>1.9401960784313725</v>
      </c>
      <c r="J59" s="90">
        <f t="shared" si="5"/>
        <v>1.959473684210526</v>
      </c>
    </row>
    <row r="60" spans="1:10">
      <c r="A60" t="s">
        <v>187</v>
      </c>
      <c r="B60" s="86" t="s">
        <v>89</v>
      </c>
      <c r="C60" s="72">
        <v>0.1072</v>
      </c>
      <c r="D60" s="72">
        <v>0.1178</v>
      </c>
      <c r="E60" s="89">
        <f t="shared" si="1"/>
        <v>0.1125</v>
      </c>
      <c r="F60" s="89">
        <f t="shared" si="6"/>
        <v>7.4953318805774027E-3</v>
      </c>
      <c r="H60" s="90">
        <f t="shared" si="3"/>
        <v>1.0509803921568628</v>
      </c>
      <c r="I60" s="90">
        <f t="shared" si="4"/>
        <v>1.1549019607843138</v>
      </c>
      <c r="J60" s="90">
        <f t="shared" si="5"/>
        <v>1.1842105263157894</v>
      </c>
    </row>
    <row r="61" spans="1:10" ht="16" thickBot="1">
      <c r="A61" t="s">
        <v>187</v>
      </c>
      <c r="B61" s="84" t="s">
        <v>98</v>
      </c>
      <c r="C61" s="72">
        <v>0.1658</v>
      </c>
      <c r="D61" s="72">
        <v>0.1459</v>
      </c>
      <c r="E61" s="89">
        <f t="shared" si="1"/>
        <v>0.15584999999999999</v>
      </c>
      <c r="F61" s="89">
        <f t="shared" si="6"/>
        <v>1.4071424945612296E-2</v>
      </c>
      <c r="H61" s="90">
        <f t="shared" si="3"/>
        <v>1.6254901960784316</v>
      </c>
      <c r="I61" s="90">
        <f t="shared" si="4"/>
        <v>1.4303921568627451</v>
      </c>
      <c r="J61" s="90">
        <f t="shared" si="5"/>
        <v>1.6405263157894736</v>
      </c>
    </row>
    <row r="62" spans="1:10">
      <c r="A62" t="s">
        <v>187</v>
      </c>
      <c r="B62" s="85" t="s">
        <v>72</v>
      </c>
      <c r="C62" s="72">
        <v>8.7599999999999997E-2</v>
      </c>
      <c r="D62" s="72">
        <v>6.8500000000000005E-2</v>
      </c>
      <c r="E62" s="89">
        <f t="shared" si="1"/>
        <v>7.8050000000000008E-2</v>
      </c>
      <c r="F62" s="89">
        <f t="shared" si="6"/>
        <v>1.3505739520662996E-2</v>
      </c>
      <c r="H62" s="90">
        <f t="shared" si="3"/>
        <v>0.85882352941176476</v>
      </c>
      <c r="I62" s="90">
        <f t="shared" si="4"/>
        <v>0.67156862745098045</v>
      </c>
      <c r="J62" s="90">
        <f t="shared" si="5"/>
        <v>0.82157894736842108</v>
      </c>
    </row>
    <row r="63" spans="1:10">
      <c r="A63" t="s">
        <v>187</v>
      </c>
      <c r="B63" s="86" t="s">
        <v>81</v>
      </c>
      <c r="C63" s="72">
        <v>6.0499999999999998E-2</v>
      </c>
      <c r="D63" s="72">
        <v>7.0900000000000005E-2</v>
      </c>
      <c r="E63" s="89">
        <f t="shared" si="1"/>
        <v>6.5700000000000008E-2</v>
      </c>
      <c r="F63" s="89">
        <f t="shared" si="6"/>
        <v>7.3539105243400991E-3</v>
      </c>
      <c r="H63" s="90">
        <f t="shared" si="3"/>
        <v>0.59313725490196079</v>
      </c>
      <c r="I63" s="90">
        <f t="shared" si="4"/>
        <v>0.69509803921568636</v>
      </c>
      <c r="J63" s="90">
        <f t="shared" si="5"/>
        <v>0.69157894736842118</v>
      </c>
    </row>
    <row r="64" spans="1:10">
      <c r="A64" t="s">
        <v>187</v>
      </c>
      <c r="B64" s="86" t="s">
        <v>90</v>
      </c>
      <c r="C64" s="72">
        <v>0.16669999999999999</v>
      </c>
      <c r="D64" s="72">
        <v>0.19980000000000001</v>
      </c>
      <c r="E64" s="89">
        <f t="shared" si="1"/>
        <v>0.18325</v>
      </c>
      <c r="F64" s="89">
        <f t="shared" si="6"/>
        <v>2.3405234457274736E-2</v>
      </c>
      <c r="H64" s="90">
        <f t="shared" si="3"/>
        <v>1.634313725490196</v>
      </c>
      <c r="I64" s="90">
        <f t="shared" si="4"/>
        <v>1.9588235294117649</v>
      </c>
      <c r="J64" s="90">
        <f t="shared" si="5"/>
        <v>1.9289473684210525</v>
      </c>
    </row>
    <row r="65" spans="1:10" ht="16" thickBot="1">
      <c r="A65" t="s">
        <v>187</v>
      </c>
      <c r="B65" s="84" t="s">
        <v>99</v>
      </c>
      <c r="C65" s="72">
        <v>0.1003</v>
      </c>
      <c r="D65" s="72">
        <v>0.13900000000000001</v>
      </c>
      <c r="E65" s="89">
        <f t="shared" si="1"/>
        <v>0.11965000000000001</v>
      </c>
      <c r="F65" s="89">
        <f t="shared" si="6"/>
        <v>2.7365032431919414E-2</v>
      </c>
      <c r="H65" s="90">
        <f t="shared" si="3"/>
        <v>0.98333333333333339</v>
      </c>
      <c r="I65" s="90">
        <f t="shared" si="4"/>
        <v>1.362745098039216</v>
      </c>
      <c r="J65" s="90">
        <f t="shared" si="5"/>
        <v>1.2594736842105263</v>
      </c>
    </row>
    <row r="66" spans="1:10">
      <c r="A66" t="s">
        <v>187</v>
      </c>
      <c r="B66" s="85" t="s">
        <v>73</v>
      </c>
      <c r="C66" s="72">
        <v>6.9800000000000001E-2</v>
      </c>
      <c r="D66" s="72">
        <v>8.4099999999999994E-2</v>
      </c>
      <c r="E66" s="89">
        <f t="shared" si="1"/>
        <v>7.6949999999999991E-2</v>
      </c>
      <c r="F66" s="89">
        <f t="shared" si="6"/>
        <v>1.0111626970967626E-2</v>
      </c>
      <c r="H66" s="90">
        <f t="shared" si="3"/>
        <v>0.68431372549019609</v>
      </c>
      <c r="I66" s="90">
        <f t="shared" si="4"/>
        <v>0.82450980392156858</v>
      </c>
      <c r="J66" s="90">
        <f t="shared" ref="J66:J97" si="7">E66/0.095</f>
        <v>0.80999999999999994</v>
      </c>
    </row>
    <row r="67" spans="1:10">
      <c r="A67" t="s">
        <v>187</v>
      </c>
      <c r="B67" s="86" t="s">
        <v>82</v>
      </c>
      <c r="C67" s="72">
        <v>0.1255</v>
      </c>
      <c r="D67" s="72">
        <v>0.14610000000000001</v>
      </c>
      <c r="E67" s="89">
        <f t="shared" ref="E67:E130" si="8">AVERAGE(C67:D67)</f>
        <v>0.1358</v>
      </c>
      <c r="F67" s="89">
        <f t="shared" si="6"/>
        <v>1.4566399692442885E-2</v>
      </c>
      <c r="H67" s="90">
        <f t="shared" ref="H67:H130" si="9">C67/0.102</f>
        <v>1.2303921568627452</v>
      </c>
      <c r="I67" s="90">
        <f t="shared" ref="I67:I130" si="10">D67/0.102</f>
        <v>1.4323529411764708</v>
      </c>
      <c r="J67" s="90">
        <f t="shared" si="7"/>
        <v>1.4294736842105265</v>
      </c>
    </row>
    <row r="68" spans="1:10">
      <c r="A68" t="s">
        <v>187</v>
      </c>
      <c r="B68" s="86" t="s">
        <v>91</v>
      </c>
      <c r="C68" s="72">
        <v>7.6799999999999993E-2</v>
      </c>
      <c r="D68" s="72">
        <v>6.7000000000000004E-2</v>
      </c>
      <c r="E68" s="89">
        <f t="shared" si="8"/>
        <v>7.1899999999999992E-2</v>
      </c>
      <c r="F68" s="89">
        <f t="shared" si="6"/>
        <v>6.9296464556281578E-3</v>
      </c>
      <c r="H68" s="90">
        <f t="shared" si="9"/>
        <v>0.75294117647058822</v>
      </c>
      <c r="I68" s="90">
        <f t="shared" si="10"/>
        <v>0.65686274509803932</v>
      </c>
      <c r="J68" s="90">
        <f t="shared" si="7"/>
        <v>0.75684210526315776</v>
      </c>
    </row>
    <row r="69" spans="1:10" ht="16" thickBot="1">
      <c r="A69" t="s">
        <v>187</v>
      </c>
      <c r="B69" s="79" t="s">
        <v>100</v>
      </c>
      <c r="C69" s="72">
        <v>9.2899999999999996E-2</v>
      </c>
      <c r="D69" s="72">
        <v>0.12509999999999999</v>
      </c>
      <c r="E69" s="89">
        <f t="shared" si="8"/>
        <v>0.10899999999999999</v>
      </c>
      <c r="F69" s="89">
        <f t="shared" si="6"/>
        <v>2.2768838354206875E-2</v>
      </c>
      <c r="H69" s="90">
        <f t="shared" si="9"/>
        <v>0.91078431372549018</v>
      </c>
      <c r="I69" s="90">
        <f t="shared" si="10"/>
        <v>1.226470588235294</v>
      </c>
      <c r="J69" s="90">
        <f t="shared" si="7"/>
        <v>1.1473684210526314</v>
      </c>
    </row>
    <row r="70" spans="1:10">
      <c r="A70" t="s">
        <v>187</v>
      </c>
      <c r="B70" s="78" t="s">
        <v>74</v>
      </c>
      <c r="C70" s="72">
        <v>7.5200000000000003E-2</v>
      </c>
      <c r="D70" s="72">
        <v>8.2299999999999998E-2</v>
      </c>
      <c r="E70" s="89">
        <f t="shared" si="8"/>
        <v>7.8750000000000001E-2</v>
      </c>
      <c r="F70" s="89">
        <f t="shared" si="6"/>
        <v>5.0204581464244839E-3</v>
      </c>
      <c r="H70" s="90">
        <f t="shared" si="9"/>
        <v>0.73725490196078436</v>
      </c>
      <c r="I70" s="90">
        <f t="shared" si="10"/>
        <v>0.80686274509803924</v>
      </c>
      <c r="J70" s="90">
        <f t="shared" si="7"/>
        <v>0.82894736842105265</v>
      </c>
    </row>
    <row r="71" spans="1:10">
      <c r="A71" t="s">
        <v>187</v>
      </c>
      <c r="B71" s="31" t="s">
        <v>83</v>
      </c>
      <c r="C71" s="72">
        <v>8.9499999999999996E-2</v>
      </c>
      <c r="D71" s="72">
        <v>0.1077</v>
      </c>
      <c r="E71" s="89">
        <f t="shared" si="8"/>
        <v>9.8599999999999993E-2</v>
      </c>
      <c r="F71" s="89">
        <f t="shared" si="6"/>
        <v>1.286934341759517E-2</v>
      </c>
      <c r="H71" s="90">
        <f t="shared" si="9"/>
        <v>0.87745098039215685</v>
      </c>
      <c r="I71" s="90">
        <f t="shared" si="10"/>
        <v>1.0558823529411765</v>
      </c>
      <c r="J71" s="90">
        <f t="shared" si="7"/>
        <v>1.0378947368421052</v>
      </c>
    </row>
    <row r="72" spans="1:10">
      <c r="A72" t="s">
        <v>187</v>
      </c>
      <c r="B72" s="31" t="s">
        <v>92</v>
      </c>
      <c r="C72" s="72">
        <v>6.2300000000000001E-2</v>
      </c>
      <c r="D72" s="72">
        <v>6.83E-2</v>
      </c>
      <c r="E72" s="89">
        <f t="shared" si="8"/>
        <v>6.5299999999999997E-2</v>
      </c>
      <c r="F72" s="89">
        <f t="shared" si="6"/>
        <v>4.242640687119284E-3</v>
      </c>
      <c r="H72" s="90">
        <f t="shared" si="9"/>
        <v>0.61078431372549025</v>
      </c>
      <c r="I72" s="90">
        <f t="shared" si="10"/>
        <v>0.66960784313725497</v>
      </c>
      <c r="J72" s="90">
        <f t="shared" si="7"/>
        <v>0.68736842105263152</v>
      </c>
    </row>
    <row r="73" spans="1:10" ht="16" thickBot="1">
      <c r="A73" t="s">
        <v>187</v>
      </c>
      <c r="B73" s="79" t="s">
        <v>101</v>
      </c>
      <c r="C73" s="72">
        <v>0.12280000000000001</v>
      </c>
      <c r="D73" s="72">
        <v>0.1333</v>
      </c>
      <c r="E73" s="89">
        <f t="shared" si="8"/>
        <v>0.12805</v>
      </c>
      <c r="F73" s="89">
        <f t="shared" si="6"/>
        <v>7.4246212024587461E-3</v>
      </c>
      <c r="H73" s="90">
        <f t="shared" si="9"/>
        <v>1.2039215686274511</v>
      </c>
      <c r="I73" s="90">
        <f t="shared" si="10"/>
        <v>1.3068627450980392</v>
      </c>
      <c r="J73" s="90">
        <f t="shared" si="7"/>
        <v>1.3478947368421053</v>
      </c>
    </row>
    <row r="74" spans="1:10">
      <c r="A74" t="s">
        <v>187</v>
      </c>
      <c r="B74" s="78" t="s">
        <v>75</v>
      </c>
      <c r="C74" s="72">
        <v>8.2900000000000001E-2</v>
      </c>
      <c r="D74" s="72">
        <v>7.6600000000000001E-2</v>
      </c>
      <c r="E74" s="89">
        <f t="shared" si="8"/>
        <v>7.9750000000000001E-2</v>
      </c>
      <c r="F74" s="89">
        <f t="shared" si="6"/>
        <v>4.4547727214752494E-3</v>
      </c>
      <c r="H74" s="90">
        <f t="shared" si="9"/>
        <v>0.8127450980392158</v>
      </c>
      <c r="I74" s="90">
        <f t="shared" si="10"/>
        <v>0.75098039215686285</v>
      </c>
      <c r="J74" s="90">
        <f t="shared" si="7"/>
        <v>0.83947368421052637</v>
      </c>
    </row>
    <row r="75" spans="1:10">
      <c r="A75" t="s">
        <v>187</v>
      </c>
      <c r="B75" s="31" t="s">
        <v>84</v>
      </c>
      <c r="C75" s="72">
        <v>8.0100000000000005E-2</v>
      </c>
      <c r="D75" s="72">
        <v>8.43E-2</v>
      </c>
      <c r="E75" s="89">
        <f t="shared" si="8"/>
        <v>8.2199999999999995E-2</v>
      </c>
      <c r="F75" s="89">
        <f t="shared" si="6"/>
        <v>2.9698484809834963E-3</v>
      </c>
      <c r="H75" s="90">
        <f t="shared" si="9"/>
        <v>0.78529411764705892</v>
      </c>
      <c r="I75" s="90">
        <f t="shared" si="10"/>
        <v>0.82647058823529418</v>
      </c>
      <c r="J75" s="90">
        <f t="shared" si="7"/>
        <v>0.86526315789473673</v>
      </c>
    </row>
    <row r="76" spans="1:10">
      <c r="A76" t="s">
        <v>187</v>
      </c>
      <c r="B76" s="31" t="s">
        <v>93</v>
      </c>
      <c r="C76" s="72">
        <v>7.9200000000000007E-2</v>
      </c>
      <c r="D76" s="72">
        <v>7.9399999999999998E-2</v>
      </c>
      <c r="E76" s="89">
        <f t="shared" si="8"/>
        <v>7.9300000000000009E-2</v>
      </c>
      <c r="F76" s="89">
        <f t="shared" si="6"/>
        <v>1.4142135623730373E-4</v>
      </c>
      <c r="H76" s="90">
        <f t="shared" si="9"/>
        <v>0.77647058823529425</v>
      </c>
      <c r="I76" s="90">
        <f t="shared" si="10"/>
        <v>0.77843137254901962</v>
      </c>
      <c r="J76" s="90">
        <f t="shared" si="7"/>
        <v>0.83473684210526322</v>
      </c>
    </row>
    <row r="77" spans="1:10" ht="16" thickBot="1">
      <c r="A77" t="s">
        <v>187</v>
      </c>
      <c r="B77" s="79" t="s">
        <v>102</v>
      </c>
      <c r="C77" s="72">
        <v>0.1474</v>
      </c>
      <c r="D77" s="72">
        <v>0.13850000000000001</v>
      </c>
      <c r="E77" s="89">
        <f t="shared" si="8"/>
        <v>0.14295000000000002</v>
      </c>
      <c r="F77" s="89">
        <f t="shared" si="6"/>
        <v>6.2932503525602659E-3</v>
      </c>
      <c r="H77" s="90">
        <f t="shared" si="9"/>
        <v>1.4450980392156865</v>
      </c>
      <c r="I77" s="90">
        <f t="shared" si="10"/>
        <v>1.3578431372549022</v>
      </c>
      <c r="J77" s="90">
        <f t="shared" si="7"/>
        <v>1.5047368421052634</v>
      </c>
    </row>
    <row r="78" spans="1:10">
      <c r="A78" t="s">
        <v>187</v>
      </c>
      <c r="B78" s="78" t="s">
        <v>76</v>
      </c>
      <c r="C78" s="72">
        <v>0.1216</v>
      </c>
      <c r="D78" s="72">
        <v>0.1333</v>
      </c>
      <c r="E78" s="89">
        <f t="shared" si="8"/>
        <v>0.12745000000000001</v>
      </c>
      <c r="F78" s="89">
        <f t="shared" si="6"/>
        <v>8.2731493398826069E-3</v>
      </c>
      <c r="H78" s="90">
        <f t="shared" si="9"/>
        <v>1.192156862745098</v>
      </c>
      <c r="I78" s="90">
        <f t="shared" si="10"/>
        <v>1.3068627450980392</v>
      </c>
      <c r="J78" s="90">
        <f t="shared" si="7"/>
        <v>1.3415789473684212</v>
      </c>
    </row>
    <row r="79" spans="1:10">
      <c r="A79" t="s">
        <v>187</v>
      </c>
      <c r="B79" s="31" t="s">
        <v>85</v>
      </c>
      <c r="C79" s="72">
        <v>7.4899999999999994E-2</v>
      </c>
      <c r="D79" s="72">
        <v>6.9900000000000004E-2</v>
      </c>
      <c r="E79" s="89">
        <f t="shared" si="8"/>
        <v>7.2399999999999992E-2</v>
      </c>
      <c r="F79" s="89">
        <f t="shared" si="6"/>
        <v>3.5355339059327312E-3</v>
      </c>
      <c r="H79" s="90">
        <f t="shared" si="9"/>
        <v>0.73431372549019602</v>
      </c>
      <c r="I79" s="90">
        <f t="shared" si="10"/>
        <v>0.68529411764705894</v>
      </c>
      <c r="J79" s="90">
        <f t="shared" si="7"/>
        <v>0.76210526315789462</v>
      </c>
    </row>
    <row r="80" spans="1:10">
      <c r="A80" t="s">
        <v>187</v>
      </c>
      <c r="B80" s="31" t="s">
        <v>94</v>
      </c>
      <c r="C80" s="72">
        <v>6.8099999999999994E-2</v>
      </c>
      <c r="D80" s="72">
        <v>6.2899999999999998E-2</v>
      </c>
      <c r="E80" s="89">
        <f t="shared" si="8"/>
        <v>6.5500000000000003E-2</v>
      </c>
      <c r="F80" s="89">
        <f t="shared" si="6"/>
        <v>3.6769552621700443E-3</v>
      </c>
      <c r="H80" s="90">
        <f t="shared" si="9"/>
        <v>0.66764705882352937</v>
      </c>
      <c r="I80" s="90">
        <f t="shared" si="10"/>
        <v>0.6166666666666667</v>
      </c>
      <c r="J80" s="90">
        <f t="shared" si="7"/>
        <v>0.68947368421052635</v>
      </c>
    </row>
    <row r="81" spans="1:10" ht="16" thickBot="1">
      <c r="A81" t="s">
        <v>187</v>
      </c>
      <c r="B81" s="79" t="s">
        <v>185</v>
      </c>
      <c r="C81" s="72">
        <v>0.05</v>
      </c>
      <c r="D81" s="72">
        <v>4.7899999999999998E-2</v>
      </c>
      <c r="E81" s="89">
        <f t="shared" si="8"/>
        <v>4.895E-2</v>
      </c>
      <c r="F81" s="89">
        <f t="shared" si="6"/>
        <v>1.4849242404917531E-3</v>
      </c>
      <c r="H81" s="90">
        <f t="shared" si="9"/>
        <v>0.49019607843137258</v>
      </c>
      <c r="I81" s="90">
        <f t="shared" si="10"/>
        <v>0.4696078431372549</v>
      </c>
      <c r="J81" s="90">
        <f t="shared" si="7"/>
        <v>0.51526315789473687</v>
      </c>
    </row>
    <row r="82" spans="1:10">
      <c r="A82" t="s">
        <v>187</v>
      </c>
      <c r="B82" s="78" t="s">
        <v>77</v>
      </c>
      <c r="C82" s="72">
        <v>7.5800000000000006E-2</v>
      </c>
      <c r="D82" s="72">
        <v>0.115</v>
      </c>
      <c r="E82" s="89">
        <f t="shared" si="8"/>
        <v>9.5400000000000013E-2</v>
      </c>
      <c r="F82" s="89">
        <f t="shared" si="6"/>
        <v>2.771858582251259E-2</v>
      </c>
      <c r="H82" s="90">
        <f t="shared" si="9"/>
        <v>0.74313725490196092</v>
      </c>
      <c r="I82" s="90">
        <f t="shared" si="10"/>
        <v>1.1274509803921571</v>
      </c>
      <c r="J82" s="90">
        <f t="shared" si="7"/>
        <v>1.0042105263157897</v>
      </c>
    </row>
    <row r="83" spans="1:10">
      <c r="A83" t="s">
        <v>187</v>
      </c>
      <c r="B83" s="31" t="s">
        <v>86</v>
      </c>
      <c r="C83" s="72">
        <v>0.31919999999999998</v>
      </c>
      <c r="D83" s="72">
        <v>0.3135</v>
      </c>
      <c r="E83" s="89">
        <f t="shared" si="8"/>
        <v>0.31635000000000002</v>
      </c>
      <c r="F83" s="89">
        <f t="shared" si="6"/>
        <v>4.030508652763309E-3</v>
      </c>
      <c r="H83" s="90">
        <f t="shared" si="9"/>
        <v>3.1294117647058823</v>
      </c>
      <c r="I83" s="90">
        <f t="shared" si="10"/>
        <v>3.0735294117647061</v>
      </c>
      <c r="J83" s="90">
        <f t="shared" si="7"/>
        <v>3.33</v>
      </c>
    </row>
    <row r="84" spans="1:10">
      <c r="A84" t="s">
        <v>187</v>
      </c>
      <c r="B84" s="31" t="s">
        <v>95</v>
      </c>
      <c r="C84" s="72">
        <v>6.7799999999999999E-2</v>
      </c>
      <c r="D84" s="72">
        <v>6.3299999999999995E-2</v>
      </c>
      <c r="E84" s="89">
        <f t="shared" si="8"/>
        <v>6.5549999999999997E-2</v>
      </c>
      <c r="F84" s="89">
        <f t="shared" si="6"/>
        <v>3.1819805153394665E-3</v>
      </c>
      <c r="H84" s="90">
        <f t="shared" si="9"/>
        <v>0.66470588235294126</v>
      </c>
      <c r="I84" s="90">
        <f t="shared" si="10"/>
        <v>0.62058823529411766</v>
      </c>
      <c r="J84" s="90">
        <f t="shared" si="7"/>
        <v>0.69</v>
      </c>
    </row>
    <row r="85" spans="1:10" ht="16" thickBot="1">
      <c r="A85" t="s">
        <v>187</v>
      </c>
      <c r="B85" s="79" t="s">
        <v>185</v>
      </c>
      <c r="C85" s="72">
        <v>5.2200000000000003E-2</v>
      </c>
      <c r="D85" s="72">
        <v>5.7700000000000001E-2</v>
      </c>
      <c r="E85" s="89">
        <f t="shared" si="8"/>
        <v>5.4949999999999999E-2</v>
      </c>
      <c r="F85" s="89">
        <f t="shared" si="6"/>
        <v>3.8890872965260097E-3</v>
      </c>
      <c r="H85" s="90">
        <f t="shared" si="9"/>
        <v>0.51176470588235301</v>
      </c>
      <c r="I85" s="90">
        <f t="shared" si="10"/>
        <v>0.56568627450980402</v>
      </c>
      <c r="J85" s="90">
        <f t="shared" si="7"/>
        <v>0.57842105263157895</v>
      </c>
    </row>
    <row r="86" spans="1:10">
      <c r="A86" t="s">
        <v>187</v>
      </c>
      <c r="B86" s="1" t="s">
        <v>12</v>
      </c>
      <c r="C86" s="72">
        <v>4.9200000000000001E-2</v>
      </c>
      <c r="D86" s="72">
        <v>5.0299999999999997E-2</v>
      </c>
      <c r="E86" s="89">
        <f t="shared" si="8"/>
        <v>4.9750000000000003E-2</v>
      </c>
      <c r="F86" s="89">
        <f t="shared" si="6"/>
        <v>7.7781745930520008E-4</v>
      </c>
      <c r="H86" s="90">
        <f t="shared" si="9"/>
        <v>0.48235294117647065</v>
      </c>
      <c r="I86" s="90">
        <f t="shared" si="10"/>
        <v>0.49313725490196081</v>
      </c>
      <c r="J86" s="90">
        <f t="shared" si="7"/>
        <v>0.52368421052631586</v>
      </c>
    </row>
    <row r="87" spans="1:10">
      <c r="A87" t="s">
        <v>187</v>
      </c>
      <c r="B87" s="1" t="s">
        <v>12</v>
      </c>
      <c r="C87" s="72">
        <v>5.7099999999999998E-2</v>
      </c>
      <c r="D87" s="72">
        <v>5.7099999999999998E-2</v>
      </c>
      <c r="E87" s="89">
        <f t="shared" si="8"/>
        <v>5.7099999999999998E-2</v>
      </c>
      <c r="F87" s="89">
        <f t="shared" si="6"/>
        <v>0</v>
      </c>
      <c r="H87" s="90">
        <f t="shared" si="9"/>
        <v>0.55980392156862746</v>
      </c>
      <c r="I87" s="90">
        <f t="shared" si="10"/>
        <v>0.55980392156862746</v>
      </c>
      <c r="J87" s="90">
        <f t="shared" si="7"/>
        <v>0.60105263157894739</v>
      </c>
    </row>
    <row r="88" spans="1:10">
      <c r="A88" t="s">
        <v>187</v>
      </c>
      <c r="B88" s="1" t="s">
        <v>12</v>
      </c>
      <c r="C88" s="72">
        <v>5.0599999999999999E-2</v>
      </c>
      <c r="D88" s="72">
        <v>5.9499999999999997E-2</v>
      </c>
      <c r="E88" s="89">
        <f t="shared" si="8"/>
        <v>5.5050000000000002E-2</v>
      </c>
      <c r="F88" s="89">
        <f t="shared" si="6"/>
        <v>6.293250352560272E-3</v>
      </c>
      <c r="H88" s="90">
        <f t="shared" si="9"/>
        <v>0.49607843137254903</v>
      </c>
      <c r="I88" s="90">
        <f t="shared" si="10"/>
        <v>0.58333333333333337</v>
      </c>
      <c r="J88" s="90">
        <f t="shared" si="7"/>
        <v>0.57947368421052636</v>
      </c>
    </row>
    <row r="89" spans="1:10" ht="16" thickBot="1">
      <c r="A89" t="s">
        <v>187</v>
      </c>
      <c r="B89" s="3" t="s">
        <v>12</v>
      </c>
      <c r="C89" s="72">
        <v>4.7600000000000003E-2</v>
      </c>
      <c r="D89" s="72">
        <v>4.9299999999999997E-2</v>
      </c>
      <c r="E89" s="89">
        <f t="shared" si="8"/>
        <v>4.845E-2</v>
      </c>
      <c r="F89" s="89">
        <f t="shared" si="6"/>
        <v>1.2020815280171259E-3</v>
      </c>
      <c r="H89" s="90">
        <f t="shared" si="9"/>
        <v>0.46666666666666673</v>
      </c>
      <c r="I89" s="90">
        <f t="shared" si="10"/>
        <v>0.48333333333333334</v>
      </c>
      <c r="J89" s="90">
        <f t="shared" si="7"/>
        <v>0.51</v>
      </c>
    </row>
    <row r="90" spans="1:10">
      <c r="A90" t="s">
        <v>187</v>
      </c>
      <c r="B90" s="1" t="s">
        <v>12</v>
      </c>
      <c r="C90" s="72">
        <v>5.6000000000000001E-2</v>
      </c>
      <c r="D90" s="72">
        <v>6.0499999999999998E-2</v>
      </c>
      <c r="E90" s="89">
        <f t="shared" si="8"/>
        <v>5.8249999999999996E-2</v>
      </c>
      <c r="F90" s="89">
        <f t="shared" si="6"/>
        <v>3.1819805153394617E-3</v>
      </c>
      <c r="H90" s="90">
        <f t="shared" si="9"/>
        <v>0.5490196078431373</v>
      </c>
      <c r="I90" s="90">
        <f t="shared" si="10"/>
        <v>0.59313725490196079</v>
      </c>
      <c r="J90" s="90">
        <f t="shared" si="7"/>
        <v>0.61315789473684201</v>
      </c>
    </row>
    <row r="91" spans="1:10" ht="16" thickBot="1">
      <c r="A91" t="s">
        <v>187</v>
      </c>
      <c r="B91" s="1" t="s">
        <v>12</v>
      </c>
      <c r="C91" s="72">
        <v>5.3199999999999997E-2</v>
      </c>
      <c r="D91" s="72">
        <v>6.0400000000000002E-2</v>
      </c>
      <c r="E91" s="89">
        <f t="shared" si="8"/>
        <v>5.6800000000000003E-2</v>
      </c>
      <c r="F91" s="89">
        <f t="shared" si="6"/>
        <v>5.0911688245431456E-3</v>
      </c>
      <c r="H91" s="90">
        <f t="shared" si="9"/>
        <v>0.52156862745098043</v>
      </c>
      <c r="I91" s="90">
        <f t="shared" si="10"/>
        <v>0.59215686274509804</v>
      </c>
      <c r="J91" s="90">
        <f t="shared" si="7"/>
        <v>0.59789473684210526</v>
      </c>
    </row>
    <row r="92" spans="1:10" ht="16" thickBot="1">
      <c r="A92" t="s">
        <v>187</v>
      </c>
      <c r="B92" s="8" t="s">
        <v>3</v>
      </c>
      <c r="C92" s="72">
        <v>5.5899999999999998E-2</v>
      </c>
      <c r="D92" s="72">
        <v>6.4199999999999993E-2</v>
      </c>
      <c r="E92" s="89">
        <f t="shared" si="8"/>
        <v>6.0049999999999992E-2</v>
      </c>
      <c r="F92" s="89">
        <f t="shared" si="6"/>
        <v>5.8689862838483412E-3</v>
      </c>
      <c r="H92" s="90">
        <f t="shared" si="9"/>
        <v>0.54803921568627456</v>
      </c>
      <c r="I92" s="90">
        <f t="shared" si="10"/>
        <v>0.62941176470588234</v>
      </c>
      <c r="J92" s="90">
        <f t="shared" si="7"/>
        <v>0.63210526315789461</v>
      </c>
    </row>
    <row r="93" spans="1:10" ht="16" thickBot="1">
      <c r="A93" t="s">
        <v>187</v>
      </c>
      <c r="B93" s="8" t="s">
        <v>3</v>
      </c>
      <c r="C93" s="72">
        <v>5.7700000000000001E-2</v>
      </c>
      <c r="D93" s="72">
        <v>6.8199999999999997E-2</v>
      </c>
      <c r="E93" s="89">
        <f t="shared" si="8"/>
        <v>6.2950000000000006E-2</v>
      </c>
      <c r="F93" s="89">
        <f t="shared" si="6"/>
        <v>7.4246212024587461E-3</v>
      </c>
      <c r="H93" s="90">
        <f t="shared" si="9"/>
        <v>0.56568627450980402</v>
      </c>
      <c r="I93" s="90">
        <f t="shared" si="10"/>
        <v>0.66862745098039211</v>
      </c>
      <c r="J93" s="90">
        <f t="shared" si="7"/>
        <v>0.66263157894736846</v>
      </c>
    </row>
    <row r="94" spans="1:10">
      <c r="A94" t="s">
        <v>187</v>
      </c>
      <c r="B94" s="80" t="s">
        <v>18</v>
      </c>
      <c r="C94" s="72">
        <v>3.0438000000000001</v>
      </c>
      <c r="D94" s="72">
        <v>3.3599000000000001</v>
      </c>
      <c r="E94" s="89">
        <f t="shared" si="8"/>
        <v>3.2018500000000003</v>
      </c>
      <c r="F94" s="89">
        <f t="shared" si="6"/>
        <v>0.2235164535330677</v>
      </c>
      <c r="H94" s="90">
        <f t="shared" si="9"/>
        <v>29.841176470588238</v>
      </c>
      <c r="I94" s="90">
        <f t="shared" si="10"/>
        <v>32.940196078431377</v>
      </c>
      <c r="J94" s="90">
        <f t="shared" si="7"/>
        <v>33.703684210526319</v>
      </c>
    </row>
    <row r="95" spans="1:10">
      <c r="A95" t="s">
        <v>187</v>
      </c>
      <c r="B95" s="81" t="s">
        <v>18</v>
      </c>
      <c r="C95" s="72">
        <v>3.3117000000000001</v>
      </c>
      <c r="D95" s="72">
        <v>3.3931</v>
      </c>
      <c r="E95" s="89">
        <f t="shared" si="8"/>
        <v>3.3524000000000003</v>
      </c>
      <c r="F95" s="89">
        <f t="shared" si="6"/>
        <v>5.7558491988584912E-2</v>
      </c>
      <c r="H95" s="90">
        <f t="shared" si="9"/>
        <v>32.46764705882353</v>
      </c>
      <c r="I95" s="90">
        <f t="shared" si="10"/>
        <v>33.265686274509804</v>
      </c>
      <c r="J95" s="90">
        <f t="shared" si="7"/>
        <v>35.288421052631584</v>
      </c>
    </row>
    <row r="96" spans="1:10">
      <c r="A96" t="s">
        <v>187</v>
      </c>
      <c r="B96" s="82" t="s">
        <v>13</v>
      </c>
      <c r="C96" s="72">
        <v>3.1587000000000001</v>
      </c>
      <c r="D96" s="72">
        <v>3.0632999999999999</v>
      </c>
      <c r="E96" s="89">
        <f t="shared" si="8"/>
        <v>3.1109999999999998</v>
      </c>
      <c r="F96" s="89">
        <f t="shared" si="6"/>
        <v>6.7457986925196736E-2</v>
      </c>
      <c r="H96" s="90">
        <f t="shared" si="9"/>
        <v>30.96764705882353</v>
      </c>
      <c r="I96" s="90">
        <f t="shared" si="10"/>
        <v>30.032352941176473</v>
      </c>
      <c r="J96" s="90">
        <f t="shared" si="7"/>
        <v>32.747368421052627</v>
      </c>
    </row>
    <row r="97" spans="1:10" ht="16" thickBot="1">
      <c r="A97" t="s">
        <v>187</v>
      </c>
      <c r="B97" s="83" t="s">
        <v>13</v>
      </c>
      <c r="C97" s="72">
        <v>3.1882000000000001</v>
      </c>
      <c r="D97" s="72">
        <v>3.3227000000000002</v>
      </c>
      <c r="E97" s="89">
        <f t="shared" si="8"/>
        <v>3.2554500000000002</v>
      </c>
      <c r="F97" s="89">
        <f t="shared" si="6"/>
        <v>9.510586206959068E-2</v>
      </c>
      <c r="H97" s="90">
        <f t="shared" si="9"/>
        <v>31.256862745098044</v>
      </c>
      <c r="I97" s="90">
        <f t="shared" si="10"/>
        <v>32.575490196078434</v>
      </c>
      <c r="J97" s="90">
        <f t="shared" si="7"/>
        <v>34.267894736842109</v>
      </c>
    </row>
    <row r="98" spans="1:10">
      <c r="A98" t="s">
        <v>188</v>
      </c>
      <c r="B98" s="45" t="s">
        <v>105</v>
      </c>
      <c r="C98" s="72">
        <v>0.1361</v>
      </c>
      <c r="D98" s="72">
        <v>0.1173</v>
      </c>
      <c r="E98" s="89">
        <f t="shared" si="8"/>
        <v>0.12670000000000001</v>
      </c>
      <c r="F98" s="89">
        <f t="shared" si="6"/>
        <v>1.3293607486307091E-2</v>
      </c>
      <c r="H98" s="90">
        <f t="shared" si="9"/>
        <v>1.3343137254901962</v>
      </c>
      <c r="I98" s="90">
        <f t="shared" si="10"/>
        <v>1.1500000000000001</v>
      </c>
      <c r="J98" s="90">
        <f t="shared" ref="J98:J129" si="11">E98/0.095</f>
        <v>1.3336842105263158</v>
      </c>
    </row>
    <row r="99" spans="1:10">
      <c r="A99" t="s">
        <v>188</v>
      </c>
      <c r="B99" s="45" t="s">
        <v>114</v>
      </c>
      <c r="C99" s="72">
        <v>0.2306</v>
      </c>
      <c r="D99" s="72">
        <v>0.25729999999999997</v>
      </c>
      <c r="E99" s="89">
        <f t="shared" si="8"/>
        <v>0.24395</v>
      </c>
      <c r="F99" s="89">
        <f t="shared" si="6"/>
        <v>1.8879751057680801E-2</v>
      </c>
      <c r="H99" s="90">
        <f t="shared" si="9"/>
        <v>2.2607843137254902</v>
      </c>
      <c r="I99" s="90">
        <f t="shared" si="10"/>
        <v>2.5225490196078431</v>
      </c>
      <c r="J99" s="90">
        <f t="shared" si="11"/>
        <v>2.5678947368421055</v>
      </c>
    </row>
    <row r="100" spans="1:10">
      <c r="A100" t="s">
        <v>188</v>
      </c>
      <c r="B100" s="45" t="s">
        <v>123</v>
      </c>
      <c r="C100" s="72">
        <v>0.30969999999999998</v>
      </c>
      <c r="D100" s="72">
        <v>0.30420000000000003</v>
      </c>
      <c r="E100" s="89">
        <f t="shared" si="8"/>
        <v>0.30695</v>
      </c>
      <c r="F100" s="89">
        <f t="shared" si="6"/>
        <v>3.8890872965259755E-3</v>
      </c>
      <c r="H100" s="90">
        <f t="shared" si="9"/>
        <v>3.0362745098039214</v>
      </c>
      <c r="I100" s="90">
        <f t="shared" si="10"/>
        <v>2.9823529411764711</v>
      </c>
      <c r="J100" s="90">
        <f t="shared" si="11"/>
        <v>3.2310526315789474</v>
      </c>
    </row>
    <row r="101" spans="1:10">
      <c r="A101" t="s">
        <v>188</v>
      </c>
      <c r="B101" s="45" t="s">
        <v>132</v>
      </c>
      <c r="C101" s="72">
        <v>0.1128</v>
      </c>
      <c r="D101" s="72">
        <v>0.14399999999999999</v>
      </c>
      <c r="E101" s="89">
        <f t="shared" si="8"/>
        <v>0.12839999999999999</v>
      </c>
      <c r="F101" s="89">
        <f t="shared" si="6"/>
        <v>2.2061731573020351E-2</v>
      </c>
      <c r="H101" s="90">
        <f t="shared" si="9"/>
        <v>1.1058823529411765</v>
      </c>
      <c r="I101" s="90">
        <f t="shared" si="10"/>
        <v>1.411764705882353</v>
      </c>
      <c r="J101" s="90">
        <f t="shared" si="11"/>
        <v>1.351578947368421</v>
      </c>
    </row>
    <row r="102" spans="1:10">
      <c r="A102" t="s">
        <v>188</v>
      </c>
      <c r="B102" s="45" t="s">
        <v>106</v>
      </c>
      <c r="C102" s="72">
        <v>0.1152</v>
      </c>
      <c r="D102" s="72">
        <v>8.5000000000000006E-2</v>
      </c>
      <c r="E102" s="89">
        <f t="shared" si="8"/>
        <v>0.10009999999999999</v>
      </c>
      <c r="F102" s="89">
        <f t="shared" si="6"/>
        <v>2.1354624791833768E-2</v>
      </c>
      <c r="H102" s="90">
        <f t="shared" si="9"/>
        <v>1.1294117647058823</v>
      </c>
      <c r="I102" s="90">
        <f t="shared" si="10"/>
        <v>0.83333333333333348</v>
      </c>
      <c r="J102" s="90">
        <f t="shared" si="11"/>
        <v>1.0536842105263158</v>
      </c>
    </row>
    <row r="103" spans="1:10">
      <c r="A103" t="s">
        <v>188</v>
      </c>
      <c r="B103" s="45" t="s">
        <v>115</v>
      </c>
      <c r="C103" s="72">
        <v>8.2000000000000003E-2</v>
      </c>
      <c r="D103" s="72">
        <v>9.98E-2</v>
      </c>
      <c r="E103" s="89">
        <f t="shared" si="8"/>
        <v>9.0900000000000009E-2</v>
      </c>
      <c r="F103" s="89">
        <f t="shared" si="6"/>
        <v>1.2586500705120544E-2</v>
      </c>
      <c r="H103" s="90">
        <f t="shared" si="9"/>
        <v>0.80392156862745101</v>
      </c>
      <c r="I103" s="90">
        <f t="shared" si="10"/>
        <v>0.97843137254901968</v>
      </c>
      <c r="J103" s="90">
        <f t="shared" si="11"/>
        <v>0.95684210526315794</v>
      </c>
    </row>
    <row r="104" spans="1:10">
      <c r="A104" t="s">
        <v>188</v>
      </c>
      <c r="B104" s="45" t="s">
        <v>124</v>
      </c>
      <c r="C104" s="72">
        <v>0.15490000000000001</v>
      </c>
      <c r="D104" s="72">
        <v>0.161</v>
      </c>
      <c r="E104" s="89">
        <f t="shared" si="8"/>
        <v>0.15795000000000001</v>
      </c>
      <c r="F104" s="89">
        <f t="shared" si="6"/>
        <v>4.3133513652379362E-3</v>
      </c>
      <c r="H104" s="90">
        <f t="shared" si="9"/>
        <v>1.5186274509803923</v>
      </c>
      <c r="I104" s="90">
        <f t="shared" si="10"/>
        <v>1.5784313725490198</v>
      </c>
      <c r="J104" s="90">
        <f t="shared" si="11"/>
        <v>1.6626315789473685</v>
      </c>
    </row>
    <row r="105" spans="1:10">
      <c r="A105" t="s">
        <v>188</v>
      </c>
      <c r="B105" s="45" t="s">
        <v>133</v>
      </c>
      <c r="C105" s="72">
        <v>7.51E-2</v>
      </c>
      <c r="D105" s="72">
        <v>9.7699999999999995E-2</v>
      </c>
      <c r="E105" s="89">
        <f t="shared" si="8"/>
        <v>8.6400000000000005E-2</v>
      </c>
      <c r="F105" s="89">
        <f t="shared" si="6"/>
        <v>1.5980613254815906E-2</v>
      </c>
      <c r="H105" s="90">
        <f t="shared" si="9"/>
        <v>0.73627450980392162</v>
      </c>
      <c r="I105" s="90">
        <f t="shared" si="10"/>
        <v>0.957843137254902</v>
      </c>
      <c r="J105" s="90">
        <f t="shared" si="11"/>
        <v>0.90947368421052632</v>
      </c>
    </row>
    <row r="106" spans="1:10">
      <c r="A106" t="s">
        <v>188</v>
      </c>
      <c r="B106" s="45" t="s">
        <v>107</v>
      </c>
      <c r="C106" s="72">
        <v>0.1019</v>
      </c>
      <c r="D106" s="72">
        <v>6.5699999999999995E-2</v>
      </c>
      <c r="E106" s="89">
        <f t="shared" si="8"/>
        <v>8.3799999999999999E-2</v>
      </c>
      <c r="F106" s="89">
        <f t="shared" si="6"/>
        <v>2.5597265478953048E-2</v>
      </c>
      <c r="H106" s="90">
        <f t="shared" si="9"/>
        <v>0.99901960784313737</v>
      </c>
      <c r="I106" s="90">
        <f t="shared" si="10"/>
        <v>0.64411764705882357</v>
      </c>
      <c r="J106" s="90">
        <f t="shared" si="11"/>
        <v>0.88210526315789473</v>
      </c>
    </row>
    <row r="107" spans="1:10">
      <c r="A107" t="s">
        <v>188</v>
      </c>
      <c r="B107" s="45" t="s">
        <v>116</v>
      </c>
      <c r="C107" s="72">
        <v>0.12039999999999999</v>
      </c>
      <c r="D107" s="72">
        <v>0.13769999999999999</v>
      </c>
      <c r="E107" s="89">
        <f t="shared" si="8"/>
        <v>0.12905</v>
      </c>
      <c r="F107" s="89">
        <f t="shared" si="6"/>
        <v>1.223294731452727E-2</v>
      </c>
      <c r="H107" s="90">
        <f t="shared" si="9"/>
        <v>1.1803921568627451</v>
      </c>
      <c r="I107" s="90">
        <f t="shared" si="10"/>
        <v>1.35</v>
      </c>
      <c r="J107" s="90">
        <f t="shared" si="11"/>
        <v>1.358421052631579</v>
      </c>
    </row>
    <row r="108" spans="1:10">
      <c r="A108" t="s">
        <v>188</v>
      </c>
      <c r="B108" s="45" t="s">
        <v>125</v>
      </c>
      <c r="C108" s="72">
        <v>8.3900000000000002E-2</v>
      </c>
      <c r="D108" s="72">
        <v>8.6099999999999996E-2</v>
      </c>
      <c r="E108" s="89">
        <f t="shared" si="8"/>
        <v>8.4999999999999992E-2</v>
      </c>
      <c r="F108" s="89">
        <f t="shared" si="6"/>
        <v>1.5556349186104002E-3</v>
      </c>
      <c r="H108" s="90">
        <f t="shared" si="9"/>
        <v>0.82254901960784321</v>
      </c>
      <c r="I108" s="90">
        <f t="shared" si="10"/>
        <v>0.84411764705882353</v>
      </c>
      <c r="J108" s="90">
        <f t="shared" si="11"/>
        <v>0.89473684210526305</v>
      </c>
    </row>
    <row r="109" spans="1:10">
      <c r="A109" t="s">
        <v>188</v>
      </c>
      <c r="B109" s="45" t="s">
        <v>134</v>
      </c>
      <c r="C109" s="72">
        <v>0.28110000000000002</v>
      </c>
      <c r="D109" s="72">
        <v>0.35610000000000003</v>
      </c>
      <c r="E109" s="89">
        <f t="shared" si="8"/>
        <v>0.31859999999999999</v>
      </c>
      <c r="F109" s="89">
        <f t="shared" si="6"/>
        <v>5.3033008588991543E-2</v>
      </c>
      <c r="H109" s="90">
        <f t="shared" si="9"/>
        <v>2.7558823529411769</v>
      </c>
      <c r="I109" s="90">
        <f t="shared" si="10"/>
        <v>3.4911764705882358</v>
      </c>
      <c r="J109" s="90">
        <f t="shared" si="11"/>
        <v>3.3536842105263158</v>
      </c>
    </row>
    <row r="110" spans="1:10">
      <c r="A110" t="s">
        <v>188</v>
      </c>
      <c r="B110" s="45" t="s">
        <v>108</v>
      </c>
      <c r="C110" s="72">
        <v>9.0899999999999995E-2</v>
      </c>
      <c r="D110" s="72">
        <v>8.6199999999999999E-2</v>
      </c>
      <c r="E110" s="89">
        <f t="shared" si="8"/>
        <v>8.854999999999999E-2</v>
      </c>
      <c r="F110" s="89">
        <f t="shared" si="6"/>
        <v>3.3234018715767705E-3</v>
      </c>
      <c r="H110" s="90">
        <f t="shared" si="9"/>
        <v>0.89117647058823535</v>
      </c>
      <c r="I110" s="90">
        <f t="shared" si="10"/>
        <v>0.84509803921568627</v>
      </c>
      <c r="J110" s="90">
        <f t="shared" si="11"/>
        <v>0.93210526315789466</v>
      </c>
    </row>
    <row r="111" spans="1:10">
      <c r="A111" t="s">
        <v>188</v>
      </c>
      <c r="B111" s="45" t="s">
        <v>117</v>
      </c>
      <c r="C111" s="72">
        <v>0.1389</v>
      </c>
      <c r="D111" s="72">
        <v>0.1376</v>
      </c>
      <c r="E111" s="89">
        <f t="shared" si="8"/>
        <v>0.13824999999999998</v>
      </c>
      <c r="F111" s="89">
        <f t="shared" si="6"/>
        <v>9.192388155425087E-4</v>
      </c>
      <c r="H111" s="90">
        <f t="shared" si="9"/>
        <v>1.361764705882353</v>
      </c>
      <c r="I111" s="90">
        <f t="shared" si="10"/>
        <v>1.3490196078431373</v>
      </c>
      <c r="J111" s="90">
        <f t="shared" si="11"/>
        <v>1.4552631578947366</v>
      </c>
    </row>
    <row r="112" spans="1:10">
      <c r="A112" t="s">
        <v>188</v>
      </c>
      <c r="B112" s="45" t="s">
        <v>126</v>
      </c>
      <c r="C112" s="72">
        <v>0.14299999999999999</v>
      </c>
      <c r="D112" s="72">
        <v>0.14910000000000001</v>
      </c>
      <c r="E112" s="89">
        <f t="shared" si="8"/>
        <v>0.14605000000000001</v>
      </c>
      <c r="F112" s="89">
        <f t="shared" si="6"/>
        <v>4.3133513652379553E-3</v>
      </c>
      <c r="H112" s="90">
        <f t="shared" si="9"/>
        <v>1.4019607843137254</v>
      </c>
      <c r="I112" s="90">
        <f t="shared" si="10"/>
        <v>1.4617647058823531</v>
      </c>
      <c r="J112" s="90">
        <f t="shared" si="11"/>
        <v>1.5373684210526317</v>
      </c>
    </row>
    <row r="113" spans="1:10">
      <c r="A113" t="s">
        <v>188</v>
      </c>
      <c r="B113" s="45" t="s">
        <v>135</v>
      </c>
      <c r="C113" s="72">
        <v>8.3400000000000002E-2</v>
      </c>
      <c r="D113" s="72">
        <v>0.129</v>
      </c>
      <c r="E113" s="89">
        <f t="shared" si="8"/>
        <v>0.1062</v>
      </c>
      <c r="F113" s="89">
        <f t="shared" si="6"/>
        <v>3.2244069222106528E-2</v>
      </c>
      <c r="H113" s="90">
        <f t="shared" si="9"/>
        <v>0.8176470588235295</v>
      </c>
      <c r="I113" s="90">
        <f t="shared" si="10"/>
        <v>1.2647058823529413</v>
      </c>
      <c r="J113" s="90">
        <f t="shared" si="11"/>
        <v>1.1178947368421053</v>
      </c>
    </row>
    <row r="114" spans="1:10">
      <c r="A114" t="s">
        <v>188</v>
      </c>
      <c r="B114" s="45" t="s">
        <v>109</v>
      </c>
      <c r="C114" s="72">
        <v>0.14430000000000001</v>
      </c>
      <c r="D114" s="72">
        <v>0.11559999999999999</v>
      </c>
      <c r="E114" s="89">
        <f t="shared" si="8"/>
        <v>0.12995000000000001</v>
      </c>
      <c r="F114" s="89">
        <f t="shared" ref="F114:F145" si="12">STDEV(C114:D114)</f>
        <v>2.0293964620053936E-2</v>
      </c>
      <c r="H114" s="90">
        <f t="shared" si="9"/>
        <v>1.4147058823529415</v>
      </c>
      <c r="I114" s="90">
        <f t="shared" si="10"/>
        <v>1.1333333333333333</v>
      </c>
      <c r="J114" s="90">
        <f t="shared" si="11"/>
        <v>1.3678947368421053</v>
      </c>
    </row>
    <row r="115" spans="1:10">
      <c r="A115" t="s">
        <v>188</v>
      </c>
      <c r="B115" s="45" t="s">
        <v>118</v>
      </c>
      <c r="C115" s="72">
        <v>8.0600000000000005E-2</v>
      </c>
      <c r="D115" s="72">
        <v>0.09</v>
      </c>
      <c r="E115" s="89">
        <f t="shared" si="8"/>
        <v>8.5300000000000001E-2</v>
      </c>
      <c r="F115" s="89">
        <f t="shared" si="12"/>
        <v>6.646803743153541E-3</v>
      </c>
      <c r="H115" s="90">
        <f t="shared" si="9"/>
        <v>0.79019607843137263</v>
      </c>
      <c r="I115" s="90">
        <f t="shared" si="10"/>
        <v>0.88235294117647056</v>
      </c>
      <c r="J115" s="90">
        <f t="shared" si="11"/>
        <v>0.8978947368421053</v>
      </c>
    </row>
    <row r="116" spans="1:10">
      <c r="A116" t="s">
        <v>188</v>
      </c>
      <c r="B116" s="45" t="s">
        <v>127</v>
      </c>
      <c r="C116" s="72">
        <v>8.2199999999999995E-2</v>
      </c>
      <c r="D116" s="72">
        <v>8.3799999999999999E-2</v>
      </c>
      <c r="E116" s="89">
        <f t="shared" si="8"/>
        <v>8.299999999999999E-2</v>
      </c>
      <c r="F116" s="89">
        <f t="shared" si="12"/>
        <v>1.1313708498984791E-3</v>
      </c>
      <c r="H116" s="90">
        <f t="shared" si="9"/>
        <v>0.80588235294117649</v>
      </c>
      <c r="I116" s="90">
        <f t="shared" si="10"/>
        <v>0.82156862745098047</v>
      </c>
      <c r="J116" s="90">
        <f t="shared" si="11"/>
        <v>0.87368421052631573</v>
      </c>
    </row>
    <row r="117" spans="1:10">
      <c r="A117" t="s">
        <v>188</v>
      </c>
      <c r="B117" s="45" t="s">
        <v>185</v>
      </c>
      <c r="C117" s="72">
        <v>4.9200000000000001E-2</v>
      </c>
      <c r="D117" s="72">
        <v>6.8500000000000005E-2</v>
      </c>
      <c r="E117" s="89">
        <f t="shared" si="8"/>
        <v>5.885E-2</v>
      </c>
      <c r="F117" s="89">
        <f t="shared" si="12"/>
        <v>1.3647160876900424E-2</v>
      </c>
      <c r="H117" s="90">
        <f t="shared" si="9"/>
        <v>0.48235294117647065</v>
      </c>
      <c r="I117" s="90">
        <f t="shared" si="10"/>
        <v>0.67156862745098045</v>
      </c>
      <c r="J117" s="90">
        <f t="shared" si="11"/>
        <v>0.61947368421052629</v>
      </c>
    </row>
    <row r="118" spans="1:10">
      <c r="A118" t="s">
        <v>188</v>
      </c>
      <c r="B118" s="45" t="s">
        <v>110</v>
      </c>
      <c r="C118" s="72">
        <v>0.1265</v>
      </c>
      <c r="D118" s="72">
        <v>0.16500000000000001</v>
      </c>
      <c r="E118" s="89">
        <f t="shared" si="8"/>
        <v>0.14574999999999999</v>
      </c>
      <c r="F118" s="89">
        <f t="shared" si="12"/>
        <v>2.7223611075682247E-2</v>
      </c>
      <c r="H118" s="90">
        <f t="shared" si="9"/>
        <v>1.2401960784313726</v>
      </c>
      <c r="I118" s="90">
        <f t="shared" si="10"/>
        <v>1.6176470588235297</v>
      </c>
      <c r="J118" s="90">
        <f t="shared" si="11"/>
        <v>1.5342105263157892</v>
      </c>
    </row>
    <row r="119" spans="1:10">
      <c r="A119" t="s">
        <v>188</v>
      </c>
      <c r="B119" s="45" t="s">
        <v>119</v>
      </c>
      <c r="C119" s="72">
        <v>0.12659999999999999</v>
      </c>
      <c r="D119" s="72">
        <v>0.11609999999999999</v>
      </c>
      <c r="E119" s="89">
        <f t="shared" si="8"/>
        <v>0.12134999999999999</v>
      </c>
      <c r="F119" s="89">
        <f t="shared" si="12"/>
        <v>7.4246212024587461E-3</v>
      </c>
      <c r="H119" s="90">
        <f t="shared" si="9"/>
        <v>1.2411764705882353</v>
      </c>
      <c r="I119" s="90">
        <f t="shared" si="10"/>
        <v>1.138235294117647</v>
      </c>
      <c r="J119" s="90">
        <f t="shared" si="11"/>
        <v>1.2773684210526315</v>
      </c>
    </row>
    <row r="120" spans="1:10">
      <c r="A120" t="s">
        <v>188</v>
      </c>
      <c r="B120" s="45" t="s">
        <v>128</v>
      </c>
      <c r="C120" s="72">
        <v>0.1298</v>
      </c>
      <c r="D120" s="72">
        <v>0.1111</v>
      </c>
      <c r="E120" s="89">
        <f t="shared" si="8"/>
        <v>0.12045</v>
      </c>
      <c r="F120" s="89">
        <f t="shared" si="12"/>
        <v>1.3222896808188434E-2</v>
      </c>
      <c r="H120" s="90">
        <f t="shared" si="9"/>
        <v>1.2725490196078433</v>
      </c>
      <c r="I120" s="90">
        <f t="shared" si="10"/>
        <v>1.0892156862745099</v>
      </c>
      <c r="J120" s="90">
        <f t="shared" si="11"/>
        <v>1.2678947368421052</v>
      </c>
    </row>
    <row r="121" spans="1:10">
      <c r="A121" t="s">
        <v>188</v>
      </c>
      <c r="B121" s="45" t="s">
        <v>185</v>
      </c>
      <c r="C121" s="72">
        <v>4.8500000000000001E-2</v>
      </c>
      <c r="D121" s="72">
        <v>0.15340000000000001</v>
      </c>
      <c r="E121" s="89">
        <f t="shared" si="8"/>
        <v>0.10095000000000001</v>
      </c>
      <c r="F121" s="89">
        <f t="shared" si="12"/>
        <v>7.4175501346468817E-2</v>
      </c>
      <c r="H121" s="90">
        <f t="shared" si="9"/>
        <v>0.4754901960784314</v>
      </c>
      <c r="I121" s="90">
        <f t="shared" si="10"/>
        <v>1.5039215686274512</v>
      </c>
      <c r="J121" s="90">
        <f t="shared" si="11"/>
        <v>1.0626315789473686</v>
      </c>
    </row>
    <row r="122" spans="1:10">
      <c r="A122" t="s">
        <v>188</v>
      </c>
      <c r="B122" s="45" t="s">
        <v>111</v>
      </c>
      <c r="C122" s="72">
        <v>0.1181</v>
      </c>
      <c r="D122" s="72">
        <v>0.1245</v>
      </c>
      <c r="E122" s="89">
        <f t="shared" si="8"/>
        <v>0.12129999999999999</v>
      </c>
      <c r="F122" s="89">
        <f t="shared" si="12"/>
        <v>4.5254833995939069E-3</v>
      </c>
      <c r="H122" s="90">
        <f t="shared" si="9"/>
        <v>1.1578431372549021</v>
      </c>
      <c r="I122" s="90">
        <f t="shared" si="10"/>
        <v>1.2205882352941178</v>
      </c>
      <c r="J122" s="90">
        <f t="shared" si="11"/>
        <v>1.2768421052631578</v>
      </c>
    </row>
    <row r="123" spans="1:10">
      <c r="A123" t="s">
        <v>188</v>
      </c>
      <c r="B123" s="45" t="s">
        <v>120</v>
      </c>
      <c r="C123" s="72">
        <v>8.8599999999999998E-2</v>
      </c>
      <c r="D123" s="72">
        <v>6.6100000000000006E-2</v>
      </c>
      <c r="E123" s="89">
        <f t="shared" si="8"/>
        <v>7.7350000000000002E-2</v>
      </c>
      <c r="F123" s="89">
        <f t="shared" si="12"/>
        <v>1.590990257669737E-2</v>
      </c>
      <c r="H123" s="90">
        <f t="shared" si="9"/>
        <v>0.86862745098039218</v>
      </c>
      <c r="I123" s="90">
        <f t="shared" si="10"/>
        <v>0.64803921568627465</v>
      </c>
      <c r="J123" s="90">
        <f t="shared" si="11"/>
        <v>0.8142105263157895</v>
      </c>
    </row>
    <row r="124" spans="1:10">
      <c r="A124" t="s">
        <v>188</v>
      </c>
      <c r="B124" s="45" t="s">
        <v>129</v>
      </c>
      <c r="C124" s="72">
        <v>8.8900000000000007E-2</v>
      </c>
      <c r="D124" s="72">
        <v>7.8200000000000006E-2</v>
      </c>
      <c r="E124" s="89">
        <f t="shared" si="8"/>
        <v>8.3550000000000013E-2</v>
      </c>
      <c r="F124" s="89">
        <f t="shared" si="12"/>
        <v>7.5660425586960593E-3</v>
      </c>
      <c r="H124" s="90">
        <f t="shared" si="9"/>
        <v>0.87156862745098052</v>
      </c>
      <c r="I124" s="90">
        <f t="shared" si="10"/>
        <v>0.76666666666666672</v>
      </c>
      <c r="J124" s="90">
        <f t="shared" si="11"/>
        <v>0.87947368421052641</v>
      </c>
    </row>
    <row r="125" spans="1:10">
      <c r="A125" t="s">
        <v>188</v>
      </c>
      <c r="B125" s="45" t="s">
        <v>185</v>
      </c>
      <c r="C125" s="72">
        <v>4.9200000000000001E-2</v>
      </c>
      <c r="D125" s="72">
        <v>8.0399999999999999E-2</v>
      </c>
      <c r="E125" s="89">
        <f t="shared" si="8"/>
        <v>6.4799999999999996E-2</v>
      </c>
      <c r="F125" s="89">
        <f t="shared" si="12"/>
        <v>2.2061731573020309E-2</v>
      </c>
      <c r="H125" s="90">
        <f t="shared" si="9"/>
        <v>0.48235294117647065</v>
      </c>
      <c r="I125" s="90">
        <f t="shared" si="10"/>
        <v>0.78823529411764715</v>
      </c>
      <c r="J125" s="90">
        <f t="shared" si="11"/>
        <v>0.68210526315789466</v>
      </c>
    </row>
    <row r="126" spans="1:10">
      <c r="A126" t="s">
        <v>188</v>
      </c>
      <c r="B126" s="45" t="s">
        <v>112</v>
      </c>
      <c r="C126" s="72">
        <v>0.1007</v>
      </c>
      <c r="D126" s="72">
        <v>7.0699999999999999E-2</v>
      </c>
      <c r="E126" s="89">
        <f t="shared" si="8"/>
        <v>8.5699999999999998E-2</v>
      </c>
      <c r="F126" s="89">
        <f t="shared" si="12"/>
        <v>2.1213203435596444E-2</v>
      </c>
      <c r="H126" s="90">
        <f t="shared" si="9"/>
        <v>0.98725490196078436</v>
      </c>
      <c r="I126" s="90">
        <f t="shared" si="10"/>
        <v>0.69313725490196076</v>
      </c>
      <c r="J126" s="90">
        <f t="shared" si="11"/>
        <v>0.90210526315789474</v>
      </c>
    </row>
    <row r="127" spans="1:10">
      <c r="A127" t="s">
        <v>188</v>
      </c>
      <c r="B127" s="45" t="s">
        <v>121</v>
      </c>
      <c r="C127" s="72">
        <v>8.0500000000000002E-2</v>
      </c>
      <c r="D127" s="72">
        <v>8.1699999999999995E-2</v>
      </c>
      <c r="E127" s="89">
        <f t="shared" si="8"/>
        <v>8.1100000000000005E-2</v>
      </c>
      <c r="F127" s="89">
        <f t="shared" si="12"/>
        <v>8.485281374238519E-4</v>
      </c>
      <c r="H127" s="90">
        <f t="shared" si="9"/>
        <v>0.78921568627450989</v>
      </c>
      <c r="I127" s="90">
        <f t="shared" si="10"/>
        <v>0.80098039215686279</v>
      </c>
      <c r="J127" s="90">
        <f t="shared" si="11"/>
        <v>0.85368421052631582</v>
      </c>
    </row>
    <row r="128" spans="1:10">
      <c r="A128" t="s">
        <v>188</v>
      </c>
      <c r="B128" s="45" t="s">
        <v>130</v>
      </c>
      <c r="C128" s="72">
        <v>0.12479999999999999</v>
      </c>
      <c r="D128" s="72">
        <v>0.1239</v>
      </c>
      <c r="E128" s="89">
        <f t="shared" si="8"/>
        <v>0.12434999999999999</v>
      </c>
      <c r="F128" s="89">
        <f t="shared" si="12"/>
        <v>6.3639610306789136E-4</v>
      </c>
      <c r="H128" s="90">
        <f t="shared" si="9"/>
        <v>1.223529411764706</v>
      </c>
      <c r="I128" s="90">
        <f t="shared" si="10"/>
        <v>1.2147058823529413</v>
      </c>
      <c r="J128" s="90">
        <f t="shared" si="11"/>
        <v>1.3089473684210524</v>
      </c>
    </row>
    <row r="129" spans="1:10">
      <c r="A129" t="s">
        <v>188</v>
      </c>
      <c r="B129" s="45" t="s">
        <v>185</v>
      </c>
      <c r="C129" s="72">
        <v>5.5800000000000002E-2</v>
      </c>
      <c r="D129" s="72">
        <v>6.3600000000000004E-2</v>
      </c>
      <c r="E129" s="89">
        <f t="shared" si="8"/>
        <v>5.9700000000000003E-2</v>
      </c>
      <c r="F129" s="89">
        <f t="shared" si="12"/>
        <v>5.5154328932550713E-3</v>
      </c>
      <c r="H129" s="90">
        <f t="shared" si="9"/>
        <v>0.54705882352941182</v>
      </c>
      <c r="I129" s="90">
        <f t="shared" si="10"/>
        <v>0.623529411764706</v>
      </c>
      <c r="J129" s="90">
        <f t="shared" si="11"/>
        <v>0.62842105263157899</v>
      </c>
    </row>
    <row r="130" spans="1:10">
      <c r="A130" t="s">
        <v>188</v>
      </c>
      <c r="B130" s="45" t="s">
        <v>113</v>
      </c>
      <c r="C130" s="72">
        <v>0.1258</v>
      </c>
      <c r="D130" s="72">
        <v>9.8100000000000007E-2</v>
      </c>
      <c r="E130" s="89">
        <f t="shared" si="8"/>
        <v>0.11194999999999999</v>
      </c>
      <c r="F130" s="89">
        <f t="shared" si="12"/>
        <v>1.9586857838867416E-2</v>
      </c>
      <c r="H130" s="90">
        <f t="shared" si="9"/>
        <v>1.2333333333333334</v>
      </c>
      <c r="I130" s="90">
        <f t="shared" si="10"/>
        <v>0.96176470588235308</v>
      </c>
      <c r="J130" s="90">
        <f t="shared" ref="J130:J161" si="13">E130/0.095</f>
        <v>1.1784210526315788</v>
      </c>
    </row>
    <row r="131" spans="1:10">
      <c r="A131" t="s">
        <v>188</v>
      </c>
      <c r="B131" s="45" t="s">
        <v>122</v>
      </c>
      <c r="C131" s="72">
        <v>0.2742</v>
      </c>
      <c r="D131" s="72">
        <v>0.24779999999999999</v>
      </c>
      <c r="E131" s="89">
        <f t="shared" ref="E131:E145" si="14">AVERAGE(C131:D131)</f>
        <v>0.26100000000000001</v>
      </c>
      <c r="F131" s="89">
        <f t="shared" si="12"/>
        <v>1.8667619023324859E-2</v>
      </c>
      <c r="H131" s="90">
        <f t="shared" ref="H131:H193" si="15">C131/0.102</f>
        <v>2.6882352941176473</v>
      </c>
      <c r="I131" s="90">
        <f t="shared" ref="I131:I193" si="16">D131/0.102</f>
        <v>2.4294117647058826</v>
      </c>
      <c r="J131" s="90">
        <f t="shared" si="13"/>
        <v>2.7473684210526317</v>
      </c>
    </row>
    <row r="132" spans="1:10">
      <c r="A132" t="s">
        <v>188</v>
      </c>
      <c r="B132" s="45" t="s">
        <v>131</v>
      </c>
      <c r="C132" s="72">
        <v>8.9399999999999993E-2</v>
      </c>
      <c r="D132" s="72">
        <v>7.8100000000000003E-2</v>
      </c>
      <c r="E132" s="89">
        <f t="shared" si="14"/>
        <v>8.3749999999999991E-2</v>
      </c>
      <c r="F132" s="89">
        <f t="shared" si="12"/>
        <v>7.9903066274079806E-3</v>
      </c>
      <c r="H132" s="90">
        <f t="shared" si="15"/>
        <v>0.87647058823529411</v>
      </c>
      <c r="I132" s="90">
        <f t="shared" si="16"/>
        <v>0.76568627450980398</v>
      </c>
      <c r="J132" s="90">
        <f t="shared" si="13"/>
        <v>0.88157894736842091</v>
      </c>
    </row>
    <row r="133" spans="1:10">
      <c r="A133" t="s">
        <v>188</v>
      </c>
      <c r="B133" s="45" t="s">
        <v>185</v>
      </c>
      <c r="C133" s="72">
        <v>6.1199999999999997E-2</v>
      </c>
      <c r="D133" s="72">
        <v>5.8900000000000001E-2</v>
      </c>
      <c r="E133" s="89">
        <f t="shared" si="14"/>
        <v>6.0049999999999999E-2</v>
      </c>
      <c r="F133" s="89">
        <f t="shared" si="12"/>
        <v>1.6263455967290568E-3</v>
      </c>
      <c r="H133" s="90">
        <f t="shared" si="15"/>
        <v>0.6</v>
      </c>
      <c r="I133" s="90">
        <f t="shared" si="16"/>
        <v>0.57745098039215692</v>
      </c>
      <c r="J133" s="90">
        <f t="shared" si="13"/>
        <v>0.63210526315789473</v>
      </c>
    </row>
    <row r="134" spans="1:10">
      <c r="A134" t="s">
        <v>188</v>
      </c>
      <c r="B134" s="1" t="s">
        <v>12</v>
      </c>
      <c r="C134" s="72">
        <v>8.8400000000000006E-2</v>
      </c>
      <c r="D134" s="72">
        <v>5.04E-2</v>
      </c>
      <c r="E134" s="89">
        <f t="shared" si="14"/>
        <v>6.9400000000000003E-2</v>
      </c>
      <c r="F134" s="89">
        <f t="shared" si="12"/>
        <v>2.6870057685088815E-2</v>
      </c>
      <c r="H134" s="90">
        <f t="shared" si="15"/>
        <v>0.86666666666666681</v>
      </c>
      <c r="I134" s="90">
        <f t="shared" si="16"/>
        <v>0.49411764705882355</v>
      </c>
      <c r="J134" s="90">
        <f t="shared" si="13"/>
        <v>0.73052631578947369</v>
      </c>
    </row>
    <row r="135" spans="1:10">
      <c r="A135" t="s">
        <v>188</v>
      </c>
      <c r="B135" s="1" t="s">
        <v>12</v>
      </c>
      <c r="C135" s="72">
        <v>5.4699999999999999E-2</v>
      </c>
      <c r="D135" s="72">
        <v>5.7200000000000001E-2</v>
      </c>
      <c r="E135" s="89">
        <f t="shared" si="14"/>
        <v>5.595E-2</v>
      </c>
      <c r="F135" s="89">
        <f t="shared" si="12"/>
        <v>1.7677669529663704E-3</v>
      </c>
      <c r="H135" s="90">
        <f t="shared" si="15"/>
        <v>0.53627450980392155</v>
      </c>
      <c r="I135" s="90">
        <f t="shared" si="16"/>
        <v>0.5607843137254902</v>
      </c>
      <c r="J135" s="90">
        <f t="shared" si="13"/>
        <v>0.58894736842105266</v>
      </c>
    </row>
    <row r="136" spans="1:10">
      <c r="A136" t="s">
        <v>188</v>
      </c>
      <c r="B136" s="1" t="s">
        <v>12</v>
      </c>
      <c r="C136" s="72">
        <v>6.2700000000000006E-2</v>
      </c>
      <c r="D136" s="72">
        <v>5.6300000000000003E-2</v>
      </c>
      <c r="E136" s="89">
        <f t="shared" si="14"/>
        <v>5.9500000000000004E-2</v>
      </c>
      <c r="F136" s="89">
        <f t="shared" si="12"/>
        <v>4.525483399593906E-3</v>
      </c>
      <c r="H136" s="90">
        <f t="shared" si="15"/>
        <v>0.61470588235294132</v>
      </c>
      <c r="I136" s="90">
        <f t="shared" si="16"/>
        <v>0.55196078431372553</v>
      </c>
      <c r="J136" s="90">
        <f t="shared" si="13"/>
        <v>0.62631578947368427</v>
      </c>
    </row>
    <row r="137" spans="1:10" ht="16" thickBot="1">
      <c r="A137" t="s">
        <v>188</v>
      </c>
      <c r="B137" s="3" t="s">
        <v>12</v>
      </c>
      <c r="C137" s="72">
        <v>5.67E-2</v>
      </c>
      <c r="D137" s="72">
        <v>4.5999999999999999E-2</v>
      </c>
      <c r="E137" s="89">
        <f t="shared" si="14"/>
        <v>5.135E-2</v>
      </c>
      <c r="F137" s="89">
        <f t="shared" si="12"/>
        <v>7.566042558696061E-3</v>
      </c>
      <c r="H137" s="90">
        <f t="shared" si="15"/>
        <v>0.55588235294117649</v>
      </c>
      <c r="I137" s="90">
        <f t="shared" si="16"/>
        <v>0.45098039215686275</v>
      </c>
      <c r="J137" s="90">
        <f t="shared" si="13"/>
        <v>0.54052631578947363</v>
      </c>
    </row>
    <row r="138" spans="1:10">
      <c r="A138" t="s">
        <v>188</v>
      </c>
      <c r="B138" s="1" t="s">
        <v>12</v>
      </c>
      <c r="C138" s="72">
        <v>6.7000000000000004E-2</v>
      </c>
      <c r="D138" s="72">
        <v>5.5500000000000001E-2</v>
      </c>
      <c r="E138" s="89">
        <f t="shared" si="14"/>
        <v>6.1249999999999999E-2</v>
      </c>
      <c r="F138" s="89">
        <f t="shared" si="12"/>
        <v>8.1317279836452989E-3</v>
      </c>
      <c r="H138" s="90">
        <f t="shared" si="15"/>
        <v>0.65686274509803932</v>
      </c>
      <c r="I138" s="90">
        <f t="shared" si="16"/>
        <v>0.54411764705882359</v>
      </c>
      <c r="J138" s="90">
        <f t="shared" si="13"/>
        <v>0.64473684210526316</v>
      </c>
    </row>
    <row r="139" spans="1:10" ht="16" thickBot="1">
      <c r="A139" t="s">
        <v>188</v>
      </c>
      <c r="B139" s="1" t="s">
        <v>12</v>
      </c>
      <c r="C139" s="72">
        <v>6.1800000000000001E-2</v>
      </c>
      <c r="D139" s="72">
        <v>5.91E-2</v>
      </c>
      <c r="E139" s="89">
        <f t="shared" si="14"/>
        <v>6.0450000000000004E-2</v>
      </c>
      <c r="F139" s="89">
        <f t="shared" si="12"/>
        <v>1.909188309203679E-3</v>
      </c>
      <c r="H139" s="90">
        <f t="shared" si="15"/>
        <v>0.60588235294117654</v>
      </c>
      <c r="I139" s="90">
        <f t="shared" si="16"/>
        <v>0.5794117647058824</v>
      </c>
      <c r="J139" s="90">
        <f t="shared" si="13"/>
        <v>0.63631578947368428</v>
      </c>
    </row>
    <row r="140" spans="1:10" ht="16" thickBot="1">
      <c r="A140" t="s">
        <v>188</v>
      </c>
      <c r="B140" s="8" t="s">
        <v>3</v>
      </c>
      <c r="C140" s="72">
        <v>6.3E-2</v>
      </c>
      <c r="D140" s="72">
        <v>6.2799999999999995E-2</v>
      </c>
      <c r="E140" s="89">
        <f t="shared" si="14"/>
        <v>6.2899999999999998E-2</v>
      </c>
      <c r="F140" s="89">
        <f t="shared" si="12"/>
        <v>1.4142135623731355E-4</v>
      </c>
      <c r="H140" s="90">
        <f t="shared" si="15"/>
        <v>0.61764705882352944</v>
      </c>
      <c r="I140" s="90">
        <f t="shared" si="16"/>
        <v>0.61568627450980395</v>
      </c>
      <c r="J140" s="90">
        <f t="shared" si="13"/>
        <v>0.66210526315789475</v>
      </c>
    </row>
    <row r="141" spans="1:10" ht="16" thickBot="1">
      <c r="A141" t="s">
        <v>188</v>
      </c>
      <c r="B141" s="8" t="s">
        <v>3</v>
      </c>
      <c r="C141" s="72">
        <v>6.0199999999999997E-2</v>
      </c>
      <c r="D141" s="72">
        <v>6.8900000000000003E-2</v>
      </c>
      <c r="E141" s="89">
        <f t="shared" si="14"/>
        <v>6.4549999999999996E-2</v>
      </c>
      <c r="F141" s="89">
        <f t="shared" si="12"/>
        <v>6.1518289963229684E-3</v>
      </c>
      <c r="H141" s="90">
        <f t="shared" si="15"/>
        <v>0.59019607843137256</v>
      </c>
      <c r="I141" s="90">
        <f t="shared" si="16"/>
        <v>0.67549019607843142</v>
      </c>
      <c r="J141" s="90">
        <f t="shared" si="13"/>
        <v>0.67947368421052623</v>
      </c>
    </row>
    <row r="142" spans="1:10">
      <c r="A142" t="s">
        <v>188</v>
      </c>
      <c r="B142" s="80" t="s">
        <v>18</v>
      </c>
      <c r="C142" s="72">
        <v>3.4131999999999998</v>
      </c>
      <c r="D142" s="72">
        <v>3.0472000000000001</v>
      </c>
      <c r="E142" s="89">
        <f t="shared" si="14"/>
        <v>3.2302</v>
      </c>
      <c r="F142" s="89">
        <f t="shared" si="12"/>
        <v>0.25880108191427614</v>
      </c>
      <c r="H142" s="90">
        <f t="shared" si="15"/>
        <v>33.462745098039214</v>
      </c>
      <c r="I142" s="90">
        <f t="shared" si="16"/>
        <v>29.874509803921573</v>
      </c>
      <c r="J142" s="90">
        <f t="shared" si="13"/>
        <v>34.002105263157894</v>
      </c>
    </row>
    <row r="143" spans="1:10">
      <c r="A143" t="s">
        <v>188</v>
      </c>
      <c r="B143" s="81" t="s">
        <v>18</v>
      </c>
      <c r="C143" s="72">
        <v>3.3877000000000002</v>
      </c>
      <c r="D143" s="72">
        <v>3.2843</v>
      </c>
      <c r="E143" s="89">
        <f t="shared" si="14"/>
        <v>3.3360000000000003</v>
      </c>
      <c r="F143" s="89">
        <f t="shared" si="12"/>
        <v>7.3114841174689124E-2</v>
      </c>
      <c r="H143" s="90">
        <f t="shared" si="15"/>
        <v>33.212745098039221</v>
      </c>
      <c r="I143" s="90">
        <f t="shared" si="16"/>
        <v>32.199019607843141</v>
      </c>
      <c r="J143" s="90">
        <f t="shared" si="13"/>
        <v>35.115789473684217</v>
      </c>
    </row>
    <row r="144" spans="1:10">
      <c r="A144" t="s">
        <v>188</v>
      </c>
      <c r="B144" s="82" t="s">
        <v>13</v>
      </c>
      <c r="C144" s="72">
        <v>3.3077000000000001</v>
      </c>
      <c r="D144" s="72">
        <v>3.1714000000000002</v>
      </c>
      <c r="E144" s="89">
        <f t="shared" si="14"/>
        <v>3.2395500000000004</v>
      </c>
      <c r="F144" s="89">
        <f t="shared" si="12"/>
        <v>9.6378654275726325E-2</v>
      </c>
      <c r="H144" s="90">
        <f t="shared" si="15"/>
        <v>32.428431372549021</v>
      </c>
      <c r="I144" s="90">
        <f t="shared" si="16"/>
        <v>31.092156862745103</v>
      </c>
      <c r="J144" s="90">
        <f t="shared" si="13"/>
        <v>34.10052631578948</v>
      </c>
    </row>
    <row r="145" spans="1:10" ht="16" thickBot="1">
      <c r="A145" t="s">
        <v>188</v>
      </c>
      <c r="B145" s="83" t="s">
        <v>13</v>
      </c>
      <c r="C145" s="72">
        <v>3.2021000000000002</v>
      </c>
      <c r="D145" s="72">
        <v>3.2704</v>
      </c>
      <c r="E145" s="89">
        <f t="shared" si="14"/>
        <v>3.2362500000000001</v>
      </c>
      <c r="F145" s="89">
        <f t="shared" si="12"/>
        <v>4.8295393155041062E-2</v>
      </c>
      <c r="H145" s="90">
        <f t="shared" si="15"/>
        <v>31.393137254901966</v>
      </c>
      <c r="I145" s="90">
        <f t="shared" si="16"/>
        <v>32.062745098039215</v>
      </c>
      <c r="J145" s="90">
        <f t="shared" si="13"/>
        <v>34.065789473684212</v>
      </c>
    </row>
    <row r="146" spans="1:10">
      <c r="A146" t="s">
        <v>189</v>
      </c>
      <c r="B146" s="56" t="s">
        <v>136</v>
      </c>
      <c r="C146" s="72">
        <v>1.3734999999999999</v>
      </c>
      <c r="D146" s="72">
        <v>0.90210000000000001</v>
      </c>
      <c r="E146" s="89">
        <f t="shared" ref="E146:E193" si="17">AVERAGE(C146:D146)</f>
        <v>1.1377999999999999</v>
      </c>
      <c r="F146" s="89">
        <f t="shared" ref="F146:F193" si="18">STDEV(C146:D146)</f>
        <v>0.33333013665133854</v>
      </c>
      <c r="H146" s="90">
        <f t="shared" si="15"/>
        <v>13.465686274509805</v>
      </c>
      <c r="I146" s="90">
        <f t="shared" si="16"/>
        <v>8.844117647058825</v>
      </c>
      <c r="J146" s="90">
        <f t="shared" si="13"/>
        <v>11.976842105263158</v>
      </c>
    </row>
    <row r="147" spans="1:10">
      <c r="A147" t="s">
        <v>189</v>
      </c>
      <c r="B147" s="52">
        <v>8007675453</v>
      </c>
      <c r="C147" s="72">
        <v>0.1066</v>
      </c>
      <c r="D147" s="72">
        <v>0.13850000000000001</v>
      </c>
      <c r="E147" s="89">
        <f t="shared" si="17"/>
        <v>0.12255000000000001</v>
      </c>
      <c r="F147" s="89">
        <f t="shared" si="18"/>
        <v>2.2556706319850968E-2</v>
      </c>
      <c r="H147" s="90">
        <f t="shared" si="15"/>
        <v>1.0450980392156863</v>
      </c>
      <c r="I147" s="90">
        <f t="shared" si="16"/>
        <v>1.3578431372549022</v>
      </c>
      <c r="J147" s="90">
        <f t="shared" si="13"/>
        <v>1.29</v>
      </c>
    </row>
    <row r="148" spans="1:10">
      <c r="A148" t="s">
        <v>189</v>
      </c>
      <c r="B148" s="52">
        <v>7004823080</v>
      </c>
      <c r="C148" s="72">
        <v>0.1676</v>
      </c>
      <c r="D148" s="72">
        <v>0.1207</v>
      </c>
      <c r="E148" s="89">
        <f t="shared" si="17"/>
        <v>0.14415</v>
      </c>
      <c r="F148" s="89">
        <f t="shared" si="18"/>
        <v>3.3163308037649011E-2</v>
      </c>
      <c r="H148" s="90">
        <f t="shared" si="15"/>
        <v>1.6431372549019609</v>
      </c>
      <c r="I148" s="90">
        <f t="shared" si="16"/>
        <v>1.1833333333333333</v>
      </c>
      <c r="J148" s="90">
        <f t="shared" si="13"/>
        <v>1.5173684210526315</v>
      </c>
    </row>
    <row r="149" spans="1:10" ht="29" thickBot="1">
      <c r="A149" t="s">
        <v>189</v>
      </c>
      <c r="B149" s="63" t="s">
        <v>142</v>
      </c>
      <c r="C149" s="72">
        <v>3.4340999999999999</v>
      </c>
      <c r="D149" s="72">
        <v>3.3134000000000001</v>
      </c>
      <c r="E149" s="89">
        <f t="shared" si="17"/>
        <v>3.3737500000000002</v>
      </c>
      <c r="F149" s="89">
        <f t="shared" si="18"/>
        <v>8.5347788489216148E-2</v>
      </c>
      <c r="H149" s="90">
        <f t="shared" si="15"/>
        <v>33.667647058823533</v>
      </c>
      <c r="I149" s="90">
        <f t="shared" si="16"/>
        <v>32.484313725490196</v>
      </c>
      <c r="J149" s="90">
        <f t="shared" si="13"/>
        <v>35.513157894736842</v>
      </c>
    </row>
    <row r="150" spans="1:10">
      <c r="A150" t="s">
        <v>189</v>
      </c>
      <c r="B150" s="56" t="s">
        <v>137</v>
      </c>
      <c r="C150" s="72">
        <v>3.1499000000000001</v>
      </c>
      <c r="D150" s="72">
        <v>2.8331</v>
      </c>
      <c r="E150" s="89">
        <f t="shared" si="17"/>
        <v>2.9915000000000003</v>
      </c>
      <c r="F150" s="89">
        <f t="shared" si="18"/>
        <v>0.22401142827989839</v>
      </c>
      <c r="H150" s="90">
        <f t="shared" si="15"/>
        <v>30.881372549019613</v>
      </c>
      <c r="I150" s="90">
        <f t="shared" si="16"/>
        <v>27.775490196078433</v>
      </c>
      <c r="J150" s="90">
        <f t="shared" si="13"/>
        <v>31.48947368421053</v>
      </c>
    </row>
    <row r="151" spans="1:10">
      <c r="A151" t="s">
        <v>189</v>
      </c>
      <c r="B151" s="52">
        <v>8007729027</v>
      </c>
      <c r="C151" s="72">
        <v>6.8099999999999994E-2</v>
      </c>
      <c r="D151" s="72">
        <v>0.1042</v>
      </c>
      <c r="E151" s="89">
        <f t="shared" si="17"/>
        <v>8.6150000000000004E-2</v>
      </c>
      <c r="F151" s="89">
        <f t="shared" si="18"/>
        <v>2.5526554800834322E-2</v>
      </c>
      <c r="H151" s="90">
        <f t="shared" si="15"/>
        <v>0.66764705882352937</v>
      </c>
      <c r="I151" s="90">
        <f t="shared" si="16"/>
        <v>1.0215686274509805</v>
      </c>
      <c r="J151" s="90">
        <f t="shared" si="13"/>
        <v>0.90684210526315789</v>
      </c>
    </row>
    <row r="152" spans="1:10">
      <c r="A152" t="s">
        <v>189</v>
      </c>
      <c r="B152" s="52">
        <v>7004738148</v>
      </c>
      <c r="C152" s="72">
        <v>0.17030000000000001</v>
      </c>
      <c r="D152" s="72">
        <v>0.25719999999999998</v>
      </c>
      <c r="E152" s="89">
        <f t="shared" si="17"/>
        <v>0.21375</v>
      </c>
      <c r="F152" s="89">
        <f t="shared" si="18"/>
        <v>6.1447579285111034E-2</v>
      </c>
      <c r="H152" s="90">
        <f t="shared" si="15"/>
        <v>1.6696078431372552</v>
      </c>
      <c r="I152" s="90">
        <f t="shared" si="16"/>
        <v>2.5215686274509803</v>
      </c>
      <c r="J152" s="90">
        <f t="shared" si="13"/>
        <v>2.25</v>
      </c>
    </row>
    <row r="153" spans="1:10" ht="29" thickBot="1">
      <c r="A153" t="s">
        <v>189</v>
      </c>
      <c r="B153" s="63" t="s">
        <v>142</v>
      </c>
      <c r="C153" s="72">
        <v>3.4333999999999998</v>
      </c>
      <c r="D153" s="72">
        <v>3.2847</v>
      </c>
      <c r="E153" s="89">
        <f t="shared" si="17"/>
        <v>3.3590499999999999</v>
      </c>
      <c r="F153" s="89">
        <f t="shared" si="18"/>
        <v>0.10514677836243951</v>
      </c>
      <c r="H153" s="90">
        <f t="shared" si="15"/>
        <v>33.660784313725493</v>
      </c>
      <c r="I153" s="90">
        <f t="shared" si="16"/>
        <v>32.202941176470588</v>
      </c>
      <c r="J153" s="90">
        <f t="shared" si="13"/>
        <v>35.358421052631577</v>
      </c>
    </row>
    <row r="154" spans="1:10">
      <c r="A154" t="s">
        <v>189</v>
      </c>
      <c r="B154" s="56" t="s">
        <v>138</v>
      </c>
      <c r="C154" s="72">
        <v>3.3618000000000001</v>
      </c>
      <c r="D154" s="72">
        <v>3.347</v>
      </c>
      <c r="E154" s="89">
        <f t="shared" si="17"/>
        <v>3.3544</v>
      </c>
      <c r="F154" s="89">
        <f t="shared" si="18"/>
        <v>1.0465180361561006E-2</v>
      </c>
      <c r="H154" s="90">
        <f t="shared" si="15"/>
        <v>32.958823529411767</v>
      </c>
      <c r="I154" s="90">
        <f t="shared" si="16"/>
        <v>32.813725490196077</v>
      </c>
      <c r="J154" s="90">
        <f t="shared" si="13"/>
        <v>35.309473684210523</v>
      </c>
    </row>
    <row r="155" spans="1:10">
      <c r="A155" t="s">
        <v>189</v>
      </c>
      <c r="B155" s="52">
        <v>8007676097</v>
      </c>
      <c r="C155" s="72">
        <v>7.0499999999999993E-2</v>
      </c>
      <c r="D155" s="72">
        <v>0.1085</v>
      </c>
      <c r="E155" s="89">
        <f t="shared" si="17"/>
        <v>8.9499999999999996E-2</v>
      </c>
      <c r="F155" s="89">
        <f t="shared" si="18"/>
        <v>2.6870057685088815E-2</v>
      </c>
      <c r="H155" s="90">
        <f t="shared" si="15"/>
        <v>0.69117647058823528</v>
      </c>
      <c r="I155" s="90">
        <f t="shared" si="16"/>
        <v>1.0637254901960784</v>
      </c>
      <c r="J155" s="90">
        <f t="shared" si="13"/>
        <v>0.94210526315789467</v>
      </c>
    </row>
    <row r="156" spans="1:10">
      <c r="A156" t="s">
        <v>189</v>
      </c>
      <c r="B156" s="52">
        <v>8007869558</v>
      </c>
      <c r="C156" s="72">
        <v>0.1062</v>
      </c>
      <c r="D156" s="72">
        <v>0.1057</v>
      </c>
      <c r="E156" s="89">
        <f t="shared" si="17"/>
        <v>0.10595</v>
      </c>
      <c r="F156" s="89">
        <f t="shared" si="18"/>
        <v>3.5355339059327408E-4</v>
      </c>
      <c r="H156" s="90">
        <f t="shared" si="15"/>
        <v>1.0411764705882354</v>
      </c>
      <c r="I156" s="90">
        <f t="shared" si="16"/>
        <v>1.0362745098039217</v>
      </c>
      <c r="J156" s="90">
        <f t="shared" si="13"/>
        <v>1.115263157894737</v>
      </c>
    </row>
    <row r="157" spans="1:10" ht="29" thickBot="1">
      <c r="A157" t="s">
        <v>189</v>
      </c>
      <c r="B157" s="63" t="s">
        <v>142</v>
      </c>
      <c r="C157" s="72">
        <v>3.4489000000000001</v>
      </c>
      <c r="D157" s="72">
        <v>3.3403</v>
      </c>
      <c r="E157" s="89">
        <f t="shared" si="17"/>
        <v>3.3946000000000001</v>
      </c>
      <c r="F157" s="89">
        <f t="shared" si="18"/>
        <v>7.6791796436859086E-2</v>
      </c>
      <c r="H157" s="90">
        <f t="shared" si="15"/>
        <v>33.812745098039215</v>
      </c>
      <c r="I157" s="90">
        <f t="shared" si="16"/>
        <v>32.748039215686276</v>
      </c>
      <c r="J157" s="90">
        <f t="shared" si="13"/>
        <v>35.73263157894737</v>
      </c>
    </row>
    <row r="158" spans="1:10">
      <c r="A158" t="s">
        <v>189</v>
      </c>
      <c r="B158" s="56" t="s">
        <v>139</v>
      </c>
      <c r="C158" s="72">
        <v>2.8864000000000001</v>
      </c>
      <c r="D158" s="72">
        <v>2.6078999999999999</v>
      </c>
      <c r="E158" s="89">
        <f t="shared" si="17"/>
        <v>2.74715</v>
      </c>
      <c r="F158" s="89">
        <f t="shared" si="18"/>
        <v>0.19692923856045363</v>
      </c>
      <c r="H158" s="90">
        <f t="shared" si="15"/>
        <v>28.298039215686277</v>
      </c>
      <c r="I158" s="90">
        <f t="shared" si="16"/>
        <v>25.567647058823528</v>
      </c>
      <c r="J158" s="90">
        <f t="shared" si="13"/>
        <v>28.917368421052632</v>
      </c>
    </row>
    <row r="159" spans="1:10">
      <c r="A159" t="s">
        <v>189</v>
      </c>
      <c r="B159" s="52">
        <v>8007458683</v>
      </c>
      <c r="C159" s="72">
        <v>6.8199999999999997E-2</v>
      </c>
      <c r="D159" s="72">
        <v>8.7300000000000003E-2</v>
      </c>
      <c r="E159" s="89">
        <f t="shared" si="17"/>
        <v>7.775E-2</v>
      </c>
      <c r="F159" s="89">
        <f t="shared" si="18"/>
        <v>1.3505739520663061E-2</v>
      </c>
      <c r="H159" s="90">
        <f t="shared" si="15"/>
        <v>0.66862745098039211</v>
      </c>
      <c r="I159" s="90">
        <f t="shared" si="16"/>
        <v>0.85588235294117654</v>
      </c>
      <c r="J159" s="90">
        <f t="shared" si="13"/>
        <v>0.81842105263157894</v>
      </c>
    </row>
    <row r="160" spans="1:10">
      <c r="A160" t="s">
        <v>189</v>
      </c>
      <c r="B160" s="52">
        <v>8007709943</v>
      </c>
      <c r="C160" s="72">
        <v>0.13519999999999999</v>
      </c>
      <c r="D160" s="72">
        <v>0.125</v>
      </c>
      <c r="E160" s="89">
        <f t="shared" si="17"/>
        <v>0.13009999999999999</v>
      </c>
      <c r="F160" s="89">
        <f t="shared" si="18"/>
        <v>7.2124891681027755E-3</v>
      </c>
      <c r="H160" s="90">
        <f t="shared" si="15"/>
        <v>1.3254901960784313</v>
      </c>
      <c r="I160" s="90">
        <f t="shared" si="16"/>
        <v>1.2254901960784315</v>
      </c>
      <c r="J160" s="90">
        <f t="shared" si="13"/>
        <v>1.3694736842105262</v>
      </c>
    </row>
    <row r="161" spans="1:10" ht="29" thickBot="1">
      <c r="A161" t="s">
        <v>189</v>
      </c>
      <c r="B161" s="63" t="s">
        <v>142</v>
      </c>
      <c r="C161" s="72">
        <v>3.4529999999999998</v>
      </c>
      <c r="D161" s="72">
        <v>3.3111000000000002</v>
      </c>
      <c r="E161" s="89">
        <f t="shared" si="17"/>
        <v>3.38205</v>
      </c>
      <c r="F161" s="89">
        <f t="shared" si="18"/>
        <v>0.10033845225037087</v>
      </c>
      <c r="H161" s="90">
        <f t="shared" si="15"/>
        <v>33.852941176470587</v>
      </c>
      <c r="I161" s="90">
        <f t="shared" si="16"/>
        <v>32.461764705882359</v>
      </c>
      <c r="J161" s="90">
        <f t="shared" si="13"/>
        <v>35.600526315789473</v>
      </c>
    </row>
    <row r="162" spans="1:10">
      <c r="A162" t="s">
        <v>189</v>
      </c>
      <c r="B162" s="56" t="s">
        <v>140</v>
      </c>
      <c r="C162" s="72">
        <v>2.7774999999999999</v>
      </c>
      <c r="D162" s="72">
        <v>2.7642000000000002</v>
      </c>
      <c r="E162" s="89">
        <f t="shared" si="17"/>
        <v>2.7708500000000003</v>
      </c>
      <c r="F162" s="89">
        <f t="shared" si="18"/>
        <v>9.4045201897808312E-3</v>
      </c>
      <c r="H162" s="90">
        <f t="shared" si="15"/>
        <v>27.230392156862745</v>
      </c>
      <c r="I162" s="90">
        <f t="shared" si="16"/>
        <v>27.100000000000005</v>
      </c>
      <c r="J162" s="90">
        <f t="shared" ref="J162:J193" si="19">E162/0.095</f>
        <v>29.166842105263161</v>
      </c>
    </row>
    <row r="163" spans="1:10">
      <c r="A163" t="s">
        <v>189</v>
      </c>
      <c r="B163" s="52">
        <v>8007506955</v>
      </c>
      <c r="C163" s="72">
        <v>0.106</v>
      </c>
      <c r="D163" s="72">
        <v>0.16900000000000001</v>
      </c>
      <c r="E163" s="89">
        <f t="shared" si="17"/>
        <v>0.13750000000000001</v>
      </c>
      <c r="F163" s="89">
        <f t="shared" si="18"/>
        <v>4.4547727214752419E-2</v>
      </c>
      <c r="H163" s="90">
        <f t="shared" si="15"/>
        <v>1.0392156862745099</v>
      </c>
      <c r="I163" s="90">
        <f t="shared" si="16"/>
        <v>1.6568627450980393</v>
      </c>
      <c r="J163" s="90">
        <f t="shared" si="19"/>
        <v>1.4473684210526316</v>
      </c>
    </row>
    <row r="164" spans="1:10">
      <c r="A164" t="s">
        <v>189</v>
      </c>
      <c r="B164" s="52">
        <v>8007687189</v>
      </c>
      <c r="C164" s="72">
        <v>0.18629999999999999</v>
      </c>
      <c r="D164" s="72">
        <v>0.1255</v>
      </c>
      <c r="E164" s="89">
        <f t="shared" si="17"/>
        <v>0.15589999999999998</v>
      </c>
      <c r="F164" s="89">
        <f t="shared" si="18"/>
        <v>4.2992092296142176E-2</v>
      </c>
      <c r="H164" s="90">
        <f t="shared" si="15"/>
        <v>1.8264705882352941</v>
      </c>
      <c r="I164" s="90">
        <f t="shared" si="16"/>
        <v>1.2303921568627452</v>
      </c>
      <c r="J164" s="90">
        <f t="shared" si="19"/>
        <v>1.6410526315789471</v>
      </c>
    </row>
    <row r="165" spans="1:10" ht="29" thickBot="1">
      <c r="A165" t="s">
        <v>189</v>
      </c>
      <c r="B165" s="63" t="s">
        <v>143</v>
      </c>
      <c r="C165" s="72">
        <v>0.20669999999999999</v>
      </c>
      <c r="D165" s="72">
        <v>0.1845</v>
      </c>
      <c r="E165" s="89">
        <f t="shared" si="17"/>
        <v>0.1956</v>
      </c>
      <c r="F165" s="89">
        <f t="shared" si="18"/>
        <v>1.5697770542341352E-2</v>
      </c>
      <c r="H165" s="90">
        <f t="shared" si="15"/>
        <v>2.026470588235294</v>
      </c>
      <c r="I165" s="90">
        <f t="shared" si="16"/>
        <v>1.8088235294117647</v>
      </c>
      <c r="J165" s="90">
        <f t="shared" si="19"/>
        <v>2.0589473684210526</v>
      </c>
    </row>
    <row r="166" spans="1:10">
      <c r="A166" t="s">
        <v>189</v>
      </c>
      <c r="B166" s="56" t="s">
        <v>141</v>
      </c>
      <c r="C166" s="72">
        <v>2.9763999999999999</v>
      </c>
      <c r="D166" s="72">
        <v>2.9266999999999999</v>
      </c>
      <c r="E166" s="89">
        <f t="shared" si="17"/>
        <v>2.9515500000000001</v>
      </c>
      <c r="F166" s="89">
        <f t="shared" si="18"/>
        <v>3.5143207024971465E-2</v>
      </c>
      <c r="H166" s="90">
        <f t="shared" si="15"/>
        <v>29.180392156862748</v>
      </c>
      <c r="I166" s="90">
        <f t="shared" si="16"/>
        <v>28.693137254901963</v>
      </c>
      <c r="J166" s="90">
        <f t="shared" si="19"/>
        <v>31.068947368421053</v>
      </c>
    </row>
    <row r="167" spans="1:10">
      <c r="A167" t="s">
        <v>189</v>
      </c>
      <c r="B167" s="52">
        <v>8007336924</v>
      </c>
      <c r="C167" s="72">
        <v>9.1499999999999998E-2</v>
      </c>
      <c r="D167" s="72">
        <v>0.12</v>
      </c>
      <c r="E167" s="89">
        <f t="shared" si="17"/>
        <v>0.10575</v>
      </c>
      <c r="F167" s="89">
        <f t="shared" si="18"/>
        <v>2.0152543263816696E-2</v>
      </c>
      <c r="H167" s="90">
        <f t="shared" si="15"/>
        <v>0.8970588235294118</v>
      </c>
      <c r="I167" s="90">
        <f t="shared" si="16"/>
        <v>1.1764705882352942</v>
      </c>
      <c r="J167" s="90">
        <f t="shared" si="19"/>
        <v>1.1131578947368421</v>
      </c>
    </row>
    <row r="168" spans="1:10">
      <c r="A168" t="s">
        <v>189</v>
      </c>
      <c r="B168" s="52">
        <v>8007709759</v>
      </c>
      <c r="C168" s="72">
        <v>0.13120000000000001</v>
      </c>
      <c r="D168" s="72">
        <v>0.1731</v>
      </c>
      <c r="E168" s="89">
        <f t="shared" si="17"/>
        <v>0.15215000000000001</v>
      </c>
      <c r="F168" s="89">
        <f t="shared" si="18"/>
        <v>2.962777413171638E-2</v>
      </c>
      <c r="H168" s="90">
        <f t="shared" si="15"/>
        <v>1.2862745098039217</v>
      </c>
      <c r="I168" s="90">
        <f t="shared" si="16"/>
        <v>1.697058823529412</v>
      </c>
      <c r="J168" s="90">
        <f t="shared" si="19"/>
        <v>1.6015789473684212</v>
      </c>
    </row>
    <row r="169" spans="1:10" ht="29" thickBot="1">
      <c r="A169" t="s">
        <v>189</v>
      </c>
      <c r="B169" s="63" t="s">
        <v>144</v>
      </c>
      <c r="C169" s="72">
        <v>0.31819999999999998</v>
      </c>
      <c r="D169" s="72">
        <v>0.17249999999999999</v>
      </c>
      <c r="E169" s="89">
        <f t="shared" si="17"/>
        <v>0.24534999999999998</v>
      </c>
      <c r="F169" s="89">
        <f t="shared" si="18"/>
        <v>0.10302545801887995</v>
      </c>
      <c r="H169" s="90">
        <f t="shared" si="15"/>
        <v>3.1196078431372549</v>
      </c>
      <c r="I169" s="90">
        <f t="shared" si="16"/>
        <v>1.6911764705882353</v>
      </c>
      <c r="J169" s="90">
        <f t="shared" si="19"/>
        <v>2.5826315789473684</v>
      </c>
    </row>
    <row r="170" spans="1:10">
      <c r="A170" t="s">
        <v>189</v>
      </c>
      <c r="B170" s="76" t="s">
        <v>185</v>
      </c>
      <c r="C170" s="72">
        <v>6.5199999999999994E-2</v>
      </c>
      <c r="D170" s="72">
        <v>9.8400000000000001E-2</v>
      </c>
      <c r="E170" s="89">
        <f t="shared" si="17"/>
        <v>8.1799999999999998E-2</v>
      </c>
      <c r="F170" s="89">
        <f t="shared" si="18"/>
        <v>2.3475945135393386E-2</v>
      </c>
      <c r="H170" s="90">
        <f t="shared" si="15"/>
        <v>0.63921568627450975</v>
      </c>
      <c r="I170" s="90">
        <f t="shared" si="16"/>
        <v>0.9647058823529413</v>
      </c>
      <c r="J170" s="90">
        <f t="shared" si="19"/>
        <v>0.86105263157894729</v>
      </c>
    </row>
    <row r="171" spans="1:10">
      <c r="A171" t="s">
        <v>189</v>
      </c>
      <c r="B171" s="52">
        <v>8007526157</v>
      </c>
      <c r="C171" s="72">
        <v>7.5899999999999995E-2</v>
      </c>
      <c r="D171" s="72">
        <v>0.14119999999999999</v>
      </c>
      <c r="E171" s="89">
        <f t="shared" si="17"/>
        <v>0.10854999999999999</v>
      </c>
      <c r="F171" s="89">
        <f t="shared" si="18"/>
        <v>4.6174072811481545E-2</v>
      </c>
      <c r="H171" s="90">
        <f t="shared" si="15"/>
        <v>0.74411764705882355</v>
      </c>
      <c r="I171" s="90">
        <f t="shared" si="16"/>
        <v>1.384313725490196</v>
      </c>
      <c r="J171" s="90">
        <f t="shared" si="19"/>
        <v>1.1426315789473684</v>
      </c>
    </row>
    <row r="172" spans="1:10">
      <c r="A172" t="s">
        <v>189</v>
      </c>
      <c r="B172" s="52">
        <v>8007730757</v>
      </c>
      <c r="C172" s="72">
        <v>9.0999999999999998E-2</v>
      </c>
      <c r="D172" s="72">
        <v>8.6300000000000002E-2</v>
      </c>
      <c r="E172" s="89">
        <f t="shared" si="17"/>
        <v>8.8650000000000007E-2</v>
      </c>
      <c r="F172" s="89">
        <f t="shared" si="18"/>
        <v>3.3234018715767705E-3</v>
      </c>
      <c r="H172" s="90">
        <f t="shared" si="15"/>
        <v>0.89215686274509809</v>
      </c>
      <c r="I172" s="90">
        <f t="shared" si="16"/>
        <v>0.84607843137254912</v>
      </c>
      <c r="J172" s="90">
        <f t="shared" si="19"/>
        <v>0.93315789473684219</v>
      </c>
    </row>
    <row r="173" spans="1:10">
      <c r="A173" t="s">
        <v>189</v>
      </c>
      <c r="B173" s="76" t="s">
        <v>185</v>
      </c>
      <c r="C173" s="72">
        <v>6.7500000000000004E-2</v>
      </c>
      <c r="D173" s="72">
        <v>5.8900000000000001E-2</v>
      </c>
      <c r="E173" s="89">
        <f t="shared" si="17"/>
        <v>6.3200000000000006E-2</v>
      </c>
      <c r="F173" s="89">
        <f t="shared" si="18"/>
        <v>6.0811183182043109E-3</v>
      </c>
      <c r="H173" s="90">
        <f t="shared" si="15"/>
        <v>0.66176470588235303</v>
      </c>
      <c r="I173" s="90">
        <f t="shared" si="16"/>
        <v>0.57745098039215692</v>
      </c>
      <c r="J173" s="90">
        <f t="shared" si="19"/>
        <v>0.66526315789473689</v>
      </c>
    </row>
    <row r="174" spans="1:10">
      <c r="A174" t="s">
        <v>189</v>
      </c>
      <c r="B174" s="76" t="s">
        <v>185</v>
      </c>
      <c r="C174" s="72">
        <v>6.9500000000000006E-2</v>
      </c>
      <c r="D174" s="72">
        <v>7.9500000000000001E-2</v>
      </c>
      <c r="E174" s="89">
        <f t="shared" si="17"/>
        <v>7.4500000000000011E-2</v>
      </c>
      <c r="F174" s="89">
        <f t="shared" si="18"/>
        <v>7.0710678118654719E-3</v>
      </c>
      <c r="H174" s="90">
        <f t="shared" si="15"/>
        <v>0.68137254901960798</v>
      </c>
      <c r="I174" s="90">
        <f t="shared" si="16"/>
        <v>0.77941176470588236</v>
      </c>
      <c r="J174" s="90">
        <f t="shared" si="19"/>
        <v>0.78421052631578958</v>
      </c>
    </row>
    <row r="175" spans="1:10">
      <c r="A175" t="s">
        <v>189</v>
      </c>
      <c r="B175" s="52">
        <v>8007608739</v>
      </c>
      <c r="C175" s="72">
        <v>8.7400000000000005E-2</v>
      </c>
      <c r="D175" s="72">
        <v>0.1673</v>
      </c>
      <c r="E175" s="89">
        <f t="shared" si="17"/>
        <v>0.12735000000000002</v>
      </c>
      <c r="F175" s="89">
        <f t="shared" si="18"/>
        <v>5.6497831816805066E-2</v>
      </c>
      <c r="H175" s="90">
        <f t="shared" si="15"/>
        <v>0.85686274509803928</v>
      </c>
      <c r="I175" s="90">
        <f t="shared" si="16"/>
        <v>1.6401960784313727</v>
      </c>
      <c r="J175" s="90">
        <f t="shared" si="19"/>
        <v>1.3405263157894738</v>
      </c>
    </row>
    <row r="176" spans="1:10">
      <c r="A176" t="s">
        <v>189</v>
      </c>
      <c r="B176" s="76" t="s">
        <v>185</v>
      </c>
      <c r="C176" s="72">
        <v>8.2400000000000001E-2</v>
      </c>
      <c r="D176" s="72">
        <v>7.2800000000000004E-2</v>
      </c>
      <c r="E176" s="89">
        <f t="shared" si="17"/>
        <v>7.7600000000000002E-2</v>
      </c>
      <c r="F176" s="89">
        <f t="shared" si="18"/>
        <v>6.7882250993908542E-3</v>
      </c>
      <c r="H176" s="90">
        <f t="shared" si="15"/>
        <v>0.80784313725490198</v>
      </c>
      <c r="I176" s="90">
        <f t="shared" si="16"/>
        <v>0.71372549019607856</v>
      </c>
      <c r="J176" s="90">
        <f t="shared" si="19"/>
        <v>0.81684210526315792</v>
      </c>
    </row>
    <row r="177" spans="1:10">
      <c r="A177" t="s">
        <v>189</v>
      </c>
      <c r="B177" s="76" t="s">
        <v>185</v>
      </c>
      <c r="C177" s="72">
        <v>9.5500000000000002E-2</v>
      </c>
      <c r="D177" s="72">
        <v>9.69E-2</v>
      </c>
      <c r="E177" s="89">
        <f t="shared" si="17"/>
        <v>9.6200000000000008E-2</v>
      </c>
      <c r="F177" s="89">
        <f t="shared" si="18"/>
        <v>9.899494936611655E-4</v>
      </c>
      <c r="H177" s="90">
        <f t="shared" si="15"/>
        <v>0.93627450980392168</v>
      </c>
      <c r="I177" s="90">
        <f t="shared" si="16"/>
        <v>0.95000000000000007</v>
      </c>
      <c r="J177" s="90">
        <f t="shared" si="19"/>
        <v>1.0126315789473685</v>
      </c>
    </row>
    <row r="178" spans="1:10">
      <c r="A178" t="s">
        <v>189</v>
      </c>
      <c r="B178" s="76" t="s">
        <v>185</v>
      </c>
      <c r="C178" s="72">
        <v>8.5900000000000004E-2</v>
      </c>
      <c r="D178" s="72">
        <v>7.1999999999999995E-2</v>
      </c>
      <c r="E178" s="89">
        <f t="shared" si="17"/>
        <v>7.8949999999999992E-2</v>
      </c>
      <c r="F178" s="89">
        <f t="shared" si="18"/>
        <v>9.8287842584930171E-3</v>
      </c>
      <c r="H178" s="90">
        <f t="shared" si="15"/>
        <v>0.84215686274509816</v>
      </c>
      <c r="I178" s="90">
        <f t="shared" si="16"/>
        <v>0.70588235294117652</v>
      </c>
      <c r="J178" s="90">
        <f t="shared" si="19"/>
        <v>0.83105263157894727</v>
      </c>
    </row>
    <row r="179" spans="1:10">
      <c r="A179" t="s">
        <v>189</v>
      </c>
      <c r="B179" s="52">
        <v>8007220271</v>
      </c>
      <c r="C179" s="72">
        <v>0.14810000000000001</v>
      </c>
      <c r="D179" s="72">
        <v>0.17</v>
      </c>
      <c r="E179" s="89">
        <f t="shared" si="17"/>
        <v>0.15905000000000002</v>
      </c>
      <c r="F179" s="89">
        <f t="shared" si="18"/>
        <v>1.5485638507985393E-2</v>
      </c>
      <c r="H179" s="90">
        <f t="shared" si="15"/>
        <v>1.4519607843137257</v>
      </c>
      <c r="I179" s="90">
        <f t="shared" si="16"/>
        <v>1.666666666666667</v>
      </c>
      <c r="J179" s="90">
        <f t="shared" si="19"/>
        <v>1.6742105263157898</v>
      </c>
    </row>
    <row r="180" spans="1:10">
      <c r="A180" t="s">
        <v>189</v>
      </c>
      <c r="B180" s="76" t="s">
        <v>185</v>
      </c>
      <c r="C180" s="72">
        <v>7.0699999999999999E-2</v>
      </c>
      <c r="D180" s="72">
        <v>6.4899999999999999E-2</v>
      </c>
      <c r="E180" s="89">
        <f t="shared" si="17"/>
        <v>6.7799999999999999E-2</v>
      </c>
      <c r="F180" s="89">
        <f t="shared" si="18"/>
        <v>4.1012193308819752E-3</v>
      </c>
      <c r="H180" s="90">
        <f t="shared" si="15"/>
        <v>0.69313725490196076</v>
      </c>
      <c r="I180" s="90">
        <f t="shared" si="16"/>
        <v>0.63627450980392164</v>
      </c>
      <c r="J180" s="90">
        <f t="shared" si="19"/>
        <v>0.71368421052631581</v>
      </c>
    </row>
    <row r="181" spans="1:10" ht="16" thickBot="1">
      <c r="A181" t="s">
        <v>189</v>
      </c>
      <c r="B181" s="76" t="s">
        <v>185</v>
      </c>
      <c r="C181" s="72">
        <v>0.1069</v>
      </c>
      <c r="D181" s="72">
        <v>6.8599999999999994E-2</v>
      </c>
      <c r="E181" s="89">
        <f t="shared" si="17"/>
        <v>8.7749999999999995E-2</v>
      </c>
      <c r="F181" s="89">
        <f t="shared" si="18"/>
        <v>2.7082189719444788E-2</v>
      </c>
      <c r="H181" s="90">
        <f t="shared" si="15"/>
        <v>1.0480392156862746</v>
      </c>
      <c r="I181" s="90">
        <f t="shared" si="16"/>
        <v>0.67254901960784308</v>
      </c>
      <c r="J181" s="90">
        <f t="shared" si="19"/>
        <v>0.92368421052631577</v>
      </c>
    </row>
    <row r="182" spans="1:10">
      <c r="A182" t="s">
        <v>189</v>
      </c>
      <c r="B182" s="2" t="s">
        <v>12</v>
      </c>
      <c r="C182" s="72">
        <v>7.9899999999999999E-2</v>
      </c>
      <c r="D182" s="72">
        <v>9.6100000000000005E-2</v>
      </c>
      <c r="E182" s="89">
        <f t="shared" si="17"/>
        <v>8.7999999999999995E-2</v>
      </c>
      <c r="F182" s="89">
        <f t="shared" si="18"/>
        <v>1.1455129855222073E-2</v>
      </c>
      <c r="H182" s="90">
        <f t="shared" si="15"/>
        <v>0.78333333333333333</v>
      </c>
      <c r="I182" s="90">
        <f t="shared" si="16"/>
        <v>0.94215686274509813</v>
      </c>
      <c r="J182" s="90">
        <f t="shared" si="19"/>
        <v>0.92631578947368409</v>
      </c>
    </row>
    <row r="183" spans="1:10">
      <c r="A183" t="s">
        <v>189</v>
      </c>
      <c r="B183" s="1" t="s">
        <v>12</v>
      </c>
      <c r="C183" s="72">
        <v>7.3800000000000004E-2</v>
      </c>
      <c r="D183" s="72">
        <v>6.7000000000000004E-2</v>
      </c>
      <c r="E183" s="89">
        <f t="shared" si="17"/>
        <v>7.0400000000000004E-2</v>
      </c>
      <c r="F183" s="89">
        <f t="shared" si="18"/>
        <v>4.8083261120685237E-3</v>
      </c>
      <c r="H183" s="90">
        <f t="shared" si="15"/>
        <v>0.72352941176470598</v>
      </c>
      <c r="I183" s="90">
        <f t="shared" si="16"/>
        <v>0.65686274509803932</v>
      </c>
      <c r="J183" s="90">
        <f t="shared" si="19"/>
        <v>0.74105263157894741</v>
      </c>
    </row>
    <row r="184" spans="1:10">
      <c r="A184" t="s">
        <v>189</v>
      </c>
      <c r="B184" s="1" t="s">
        <v>12</v>
      </c>
      <c r="C184" s="72">
        <v>7.1400000000000005E-2</v>
      </c>
      <c r="D184" s="72">
        <v>6.5100000000000005E-2</v>
      </c>
      <c r="E184" s="89">
        <f t="shared" si="17"/>
        <v>6.8250000000000005E-2</v>
      </c>
      <c r="F184" s="89">
        <f t="shared" si="18"/>
        <v>4.4547727214752494E-3</v>
      </c>
      <c r="H184" s="90">
        <f t="shared" si="15"/>
        <v>0.70000000000000007</v>
      </c>
      <c r="I184" s="90">
        <f t="shared" si="16"/>
        <v>0.63823529411764712</v>
      </c>
      <c r="J184" s="90">
        <f t="shared" si="19"/>
        <v>0.71842105263157896</v>
      </c>
    </row>
    <row r="185" spans="1:10" ht="16" thickBot="1">
      <c r="A185" t="s">
        <v>189</v>
      </c>
      <c r="B185" s="3" t="s">
        <v>12</v>
      </c>
      <c r="C185" s="72">
        <v>0.09</v>
      </c>
      <c r="D185" s="72">
        <v>6.83E-2</v>
      </c>
      <c r="E185" s="89">
        <f t="shared" si="17"/>
        <v>7.9149999999999998E-2</v>
      </c>
      <c r="F185" s="89">
        <f t="shared" si="18"/>
        <v>1.534421715174805E-2</v>
      </c>
      <c r="H185" s="90">
        <f t="shared" si="15"/>
        <v>0.88235294117647056</v>
      </c>
      <c r="I185" s="90">
        <f t="shared" si="16"/>
        <v>0.66960784313725497</v>
      </c>
      <c r="J185" s="90">
        <f t="shared" si="19"/>
        <v>0.8331578947368421</v>
      </c>
    </row>
    <row r="186" spans="1:10">
      <c r="A186" t="s">
        <v>189</v>
      </c>
      <c r="B186" s="1" t="s">
        <v>12</v>
      </c>
      <c r="C186" s="72">
        <v>7.3899999999999993E-2</v>
      </c>
      <c r="D186" s="72">
        <v>7.51E-2</v>
      </c>
      <c r="E186" s="89">
        <f t="shared" si="17"/>
        <v>7.4499999999999997E-2</v>
      </c>
      <c r="F186" s="89">
        <f t="shared" si="18"/>
        <v>8.4852813742386166E-4</v>
      </c>
      <c r="H186" s="90">
        <f t="shared" si="15"/>
        <v>0.72450980392156861</v>
      </c>
      <c r="I186" s="90">
        <f t="shared" si="16"/>
        <v>0.73627450980392162</v>
      </c>
      <c r="J186" s="90">
        <f t="shared" si="19"/>
        <v>0.78421052631578947</v>
      </c>
    </row>
    <row r="187" spans="1:10" ht="16" thickBot="1">
      <c r="A187" t="s">
        <v>189</v>
      </c>
      <c r="B187" s="1" t="s">
        <v>12</v>
      </c>
      <c r="C187" s="72">
        <v>7.2400000000000006E-2</v>
      </c>
      <c r="D187" s="72">
        <v>0.1331</v>
      </c>
      <c r="E187" s="89">
        <f t="shared" si="17"/>
        <v>0.10275000000000001</v>
      </c>
      <c r="F187" s="89">
        <f t="shared" si="18"/>
        <v>4.2921381618023426E-2</v>
      </c>
      <c r="H187" s="90">
        <f t="shared" si="15"/>
        <v>0.70980392156862759</v>
      </c>
      <c r="I187" s="90">
        <f t="shared" si="16"/>
        <v>1.3049019607843138</v>
      </c>
      <c r="J187" s="90">
        <f t="shared" si="19"/>
        <v>1.0815789473684212</v>
      </c>
    </row>
    <row r="188" spans="1:10" ht="16" thickBot="1">
      <c r="A188" t="s">
        <v>189</v>
      </c>
      <c r="B188" s="8" t="s">
        <v>3</v>
      </c>
      <c r="C188" s="72">
        <v>0.1729</v>
      </c>
      <c r="D188" s="72">
        <v>9.5399999999999999E-2</v>
      </c>
      <c r="E188" s="89">
        <f t="shared" si="17"/>
        <v>0.13414999999999999</v>
      </c>
      <c r="F188" s="89">
        <f t="shared" si="18"/>
        <v>5.4800775541957454E-2</v>
      </c>
      <c r="H188" s="90">
        <f t="shared" si="15"/>
        <v>1.6950980392156865</v>
      </c>
      <c r="I188" s="90">
        <f t="shared" si="16"/>
        <v>0.93529411764705883</v>
      </c>
      <c r="J188" s="90">
        <f t="shared" si="19"/>
        <v>1.4121052631578945</v>
      </c>
    </row>
    <row r="189" spans="1:10" ht="16" thickBot="1">
      <c r="A189" t="s">
        <v>189</v>
      </c>
      <c r="B189" s="8" t="s">
        <v>3</v>
      </c>
      <c r="C189" s="72">
        <v>9.98E-2</v>
      </c>
      <c r="D189" s="72">
        <v>8.3599999999999994E-2</v>
      </c>
      <c r="E189" s="89">
        <f t="shared" si="17"/>
        <v>9.1700000000000004E-2</v>
      </c>
      <c r="F189" s="89">
        <f t="shared" si="18"/>
        <v>1.1455129855222073E-2</v>
      </c>
      <c r="H189" s="90">
        <f t="shared" si="15"/>
        <v>0.97843137254901968</v>
      </c>
      <c r="I189" s="90">
        <f t="shared" si="16"/>
        <v>0.81960784313725488</v>
      </c>
      <c r="J189" s="90">
        <f t="shared" si="19"/>
        <v>0.96526315789473682</v>
      </c>
    </row>
    <row r="190" spans="1:10">
      <c r="A190" t="s">
        <v>189</v>
      </c>
      <c r="B190" s="80" t="s">
        <v>18</v>
      </c>
      <c r="C190" s="72">
        <v>3.4001000000000001</v>
      </c>
      <c r="D190" s="72">
        <v>3.4510000000000001</v>
      </c>
      <c r="E190" s="89">
        <f t="shared" si="17"/>
        <v>3.4255500000000003</v>
      </c>
      <c r="F190" s="89">
        <f t="shared" si="18"/>
        <v>3.5991735162395233E-2</v>
      </c>
      <c r="H190" s="90">
        <f t="shared" si="15"/>
        <v>33.334313725490198</v>
      </c>
      <c r="I190" s="90">
        <f t="shared" si="16"/>
        <v>33.833333333333336</v>
      </c>
      <c r="J190" s="90">
        <f t="shared" si="19"/>
        <v>36.05842105263158</v>
      </c>
    </row>
    <row r="191" spans="1:10">
      <c r="A191" t="s">
        <v>189</v>
      </c>
      <c r="B191" s="81" t="s">
        <v>18</v>
      </c>
      <c r="C191" s="72">
        <v>3.4487999999999999</v>
      </c>
      <c r="D191" s="72">
        <v>3.4988999999999999</v>
      </c>
      <c r="E191" s="89">
        <f t="shared" si="17"/>
        <v>3.4738499999999997</v>
      </c>
      <c r="F191" s="89">
        <f t="shared" si="18"/>
        <v>3.5426049737446057E-2</v>
      </c>
      <c r="H191" s="90">
        <f t="shared" si="15"/>
        <v>33.811764705882354</v>
      </c>
      <c r="I191" s="90">
        <f t="shared" si="16"/>
        <v>34.30294117647059</v>
      </c>
      <c r="J191" s="90">
        <f t="shared" si="19"/>
        <v>36.566842105263156</v>
      </c>
    </row>
    <row r="192" spans="1:10">
      <c r="A192" t="s">
        <v>189</v>
      </c>
      <c r="B192" s="82" t="s">
        <v>13</v>
      </c>
      <c r="C192" s="72">
        <v>3.3807</v>
      </c>
      <c r="D192" s="72">
        <v>3.2339000000000002</v>
      </c>
      <c r="E192" s="89">
        <f t="shared" si="17"/>
        <v>3.3073000000000001</v>
      </c>
      <c r="F192" s="89">
        <f t="shared" si="18"/>
        <v>0.10380327547818505</v>
      </c>
      <c r="H192" s="90">
        <f t="shared" si="15"/>
        <v>33.144117647058827</v>
      </c>
      <c r="I192" s="90">
        <f t="shared" si="16"/>
        <v>31.704901960784319</v>
      </c>
      <c r="J192" s="90">
        <f t="shared" si="19"/>
        <v>34.813684210526318</v>
      </c>
    </row>
    <row r="193" spans="1:10" ht="16" thickBot="1">
      <c r="A193" t="s">
        <v>189</v>
      </c>
      <c r="B193" s="83" t="s">
        <v>13</v>
      </c>
      <c r="C193" s="72">
        <v>3.3893</v>
      </c>
      <c r="D193" s="72">
        <v>3.0280999999999998</v>
      </c>
      <c r="E193" s="89">
        <f t="shared" si="17"/>
        <v>3.2086999999999999</v>
      </c>
      <c r="F193" s="89">
        <f t="shared" si="18"/>
        <v>0.25540696936458107</v>
      </c>
      <c r="H193" s="90">
        <f t="shared" si="15"/>
        <v>33.228431372549025</v>
      </c>
      <c r="I193" s="90">
        <f t="shared" si="16"/>
        <v>29.687254901960785</v>
      </c>
      <c r="J193" s="90">
        <f t="shared" si="19"/>
        <v>33.775789473684206</v>
      </c>
    </row>
  </sheetData>
  <conditionalFormatting sqref="H2:J193">
    <cfRule type="cellIs" dxfId="3" priority="3" operator="greaterThan">
      <formula>10</formula>
    </cfRule>
    <cfRule type="cellIs" dxfId="2" priority="4" operator="between">
      <formula>4</formula>
      <formula>10</formula>
    </cfRule>
  </conditionalFormatting>
  <conditionalFormatting sqref="E2:E195 E200:E1048576">
    <cfRule type="cellIs" dxfId="1" priority="5" operator="greaterThan">
      <formula>0.8</formula>
    </cfRule>
    <cfRule type="cellIs" dxfId="0" priority="6" operator="between">
      <formula>0.4</formula>
      <formula>0.8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layout</vt:lpstr>
      <vt:lpstr>Raw data</vt:lpstr>
      <vt:lpstr>Data table</vt:lpstr>
      <vt:lpstr>Raw data 30</vt:lpstr>
      <vt:lpstr>Data table 30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2020-05-22T10:24:52Z</cp:lastPrinted>
  <dcterms:created xsi:type="dcterms:W3CDTF">2020-05-22T06:19:29Z</dcterms:created>
  <dcterms:modified xsi:type="dcterms:W3CDTF">2020-06-02T13:50:31Z</dcterms:modified>
</cp:coreProperties>
</file>