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0" yWindow="0" windowWidth="25600" windowHeight="145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1" l="1"/>
  <c r="F45" i="1"/>
  <c r="F44" i="1"/>
  <c r="F43" i="1"/>
  <c r="F42" i="1"/>
  <c r="F41" i="1"/>
  <c r="N43" i="1"/>
  <c r="N44" i="1"/>
  <c r="N45" i="1"/>
  <c r="N46" i="1"/>
  <c r="M43" i="1"/>
  <c r="M44" i="1"/>
  <c r="M45" i="1"/>
  <c r="M46" i="1"/>
  <c r="N42" i="1"/>
  <c r="M42" i="1"/>
  <c r="M41" i="1"/>
  <c r="N41" i="1"/>
  <c r="F40" i="1"/>
  <c r="F39" i="1"/>
  <c r="M40" i="1"/>
  <c r="N40" i="1"/>
  <c r="M39" i="1"/>
  <c r="N39" i="1"/>
  <c r="N38" i="1"/>
  <c r="M38" i="1"/>
  <c r="M37" i="1"/>
  <c r="N37" i="1"/>
  <c r="F38" i="1"/>
  <c r="F37" i="1"/>
  <c r="M36" i="1"/>
  <c r="M35" i="1"/>
  <c r="M34" i="1"/>
  <c r="N36" i="1"/>
  <c r="N35" i="1"/>
  <c r="N34" i="1"/>
  <c r="M33" i="1"/>
  <c r="M32" i="1"/>
  <c r="N33" i="1"/>
  <c r="N32" i="1"/>
  <c r="F36" i="1"/>
  <c r="F35" i="1"/>
  <c r="F34" i="1"/>
  <c r="F33" i="1"/>
  <c r="F32" i="1"/>
  <c r="N31" i="1"/>
  <c r="M31" i="1"/>
  <c r="N30" i="1"/>
  <c r="M30" i="1"/>
  <c r="F31" i="1"/>
  <c r="F30" i="1"/>
  <c r="N29" i="1"/>
  <c r="M29" i="1"/>
  <c r="F29" i="1"/>
  <c r="F28" i="1"/>
  <c r="F27" i="1"/>
  <c r="N27" i="1"/>
  <c r="N28" i="1"/>
  <c r="M27" i="1"/>
  <c r="M28" i="1"/>
  <c r="F26" i="1"/>
  <c r="F25" i="1"/>
  <c r="M26" i="1"/>
  <c r="N26" i="1"/>
  <c r="F24" i="1"/>
  <c r="F23" i="1"/>
  <c r="M25" i="1"/>
  <c r="N2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" i="1"/>
  <c r="N24" i="1"/>
  <c r="F22" i="1"/>
  <c r="F21" i="1"/>
  <c r="N23" i="1"/>
  <c r="F20" i="1"/>
  <c r="N21" i="1"/>
  <c r="N22" i="1"/>
  <c r="F18" i="1"/>
  <c r="N20" i="1"/>
  <c r="F19" i="1"/>
  <c r="N19" i="1"/>
  <c r="F17" i="1"/>
  <c r="F16" i="1"/>
  <c r="F15" i="1"/>
  <c r="N18" i="1"/>
  <c r="N17" i="1"/>
  <c r="F13" i="1"/>
  <c r="F14" i="1"/>
  <c r="F12" i="1"/>
  <c r="F11" i="1"/>
  <c r="N16" i="1"/>
  <c r="N15" i="1"/>
  <c r="N14" i="1"/>
  <c r="N13" i="1"/>
  <c r="N12" i="1"/>
  <c r="N11" i="1"/>
  <c r="F2" i="1"/>
  <c r="F3" i="1"/>
  <c r="F4" i="1"/>
  <c r="F5" i="1"/>
  <c r="F6" i="1"/>
  <c r="F7" i="1"/>
  <c r="F8" i="1"/>
  <c r="F9" i="1"/>
  <c r="F10" i="1"/>
  <c r="D10" i="1"/>
  <c r="N10" i="1"/>
  <c r="N8" i="1"/>
  <c r="N9" i="1"/>
  <c r="N3" i="1"/>
  <c r="N4" i="1"/>
  <c r="N5" i="1"/>
  <c r="N6" i="1"/>
  <c r="N7" i="1"/>
  <c r="N2" i="1"/>
</calcChain>
</file>

<file path=xl/sharedStrings.xml><?xml version="1.0" encoding="utf-8"?>
<sst xmlns="http://schemas.openxmlformats.org/spreadsheetml/2006/main" count="210" uniqueCount="76">
  <si>
    <t>SpeciesID</t>
  </si>
  <si>
    <t>IndivID</t>
  </si>
  <si>
    <t>TwigID</t>
  </si>
  <si>
    <t>Volume</t>
  </si>
  <si>
    <t>Diameter</t>
  </si>
  <si>
    <t>Collection date</t>
  </si>
  <si>
    <t>DryMass</t>
  </si>
  <si>
    <t>Species</t>
  </si>
  <si>
    <t>Measured</t>
  </si>
  <si>
    <t>Ficus variegata</t>
  </si>
  <si>
    <t>Baccaurea motleyana</t>
  </si>
  <si>
    <t>Palaquium obovatum</t>
  </si>
  <si>
    <t>Piper aduncum</t>
  </si>
  <si>
    <t>Spathodea campanulata</t>
  </si>
  <si>
    <t>Lantana camara</t>
  </si>
  <si>
    <t>Clidemia hirta</t>
  </si>
  <si>
    <t>Manihot carthagenesis</t>
  </si>
  <si>
    <t>Bridelia stipularis</t>
  </si>
  <si>
    <t>Mallotus paniculatus</t>
  </si>
  <si>
    <t>Neptunia plena</t>
  </si>
  <si>
    <t>Mimosa pudica</t>
  </si>
  <si>
    <t>Clerodendrum paniculatum</t>
  </si>
  <si>
    <t>Location</t>
  </si>
  <si>
    <t>Mandai</t>
  </si>
  <si>
    <t>KR</t>
  </si>
  <si>
    <t>Rail Corridor</t>
  </si>
  <si>
    <t>Jalan Bahar</t>
  </si>
  <si>
    <t>Tradehub patch</t>
  </si>
  <si>
    <t>Ardisia elliptica</t>
  </si>
  <si>
    <t>Uhall</t>
  </si>
  <si>
    <t>Manihot esculenta</t>
  </si>
  <si>
    <t>Morella esculenta</t>
  </si>
  <si>
    <t>Aidia densiflora</t>
  </si>
  <si>
    <t>DBS garden</t>
  </si>
  <si>
    <t>Carmona retusa</t>
  </si>
  <si>
    <t>Neolitsea cassia</t>
  </si>
  <si>
    <t>A</t>
  </si>
  <si>
    <t>B</t>
  </si>
  <si>
    <t>TreeID</t>
  </si>
  <si>
    <t>UniqID</t>
  </si>
  <si>
    <t>Podocarpus polystachyus</t>
  </si>
  <si>
    <t>Comment</t>
  </si>
  <si>
    <t>Main stem, killed plant</t>
  </si>
  <si>
    <t>Main stem</t>
  </si>
  <si>
    <t>Main stem, top part</t>
  </si>
  <si>
    <t>Central Library</t>
  </si>
  <si>
    <t>SRC slope</t>
  </si>
  <si>
    <t>Native Plant Nursery</t>
  </si>
  <si>
    <t>Cratoxylum formosum</t>
  </si>
  <si>
    <t>CF</t>
  </si>
  <si>
    <t>Claoxylon indicum</t>
  </si>
  <si>
    <t>Forest near Research Drive</t>
  </si>
  <si>
    <t>DateDry</t>
  </si>
  <si>
    <t>OldDW</t>
  </si>
  <si>
    <t xml:space="preserve">Solanum torvum           </t>
  </si>
  <si>
    <t>GT</t>
  </si>
  <si>
    <t>Basal stem, plant killed</t>
  </si>
  <si>
    <t>TWD</t>
  </si>
  <si>
    <t>WD</t>
  </si>
  <si>
    <t>Source</t>
  </si>
  <si>
    <t>TRYhasTrait</t>
  </si>
  <si>
    <t>Antidesma velutinosum</t>
  </si>
  <si>
    <t>Syzygium zeylanicum</t>
  </si>
  <si>
    <t>Ubin</t>
  </si>
  <si>
    <t>Campus - biz school</t>
  </si>
  <si>
    <t>Acalypha siamensis</t>
  </si>
  <si>
    <t>Guioa pubescens</t>
  </si>
  <si>
    <t>KR Park (From WN)</t>
  </si>
  <si>
    <t>C</t>
  </si>
  <si>
    <t>Calophyllum ferrugineum</t>
  </si>
  <si>
    <t>Nee Soon (From WN)</t>
  </si>
  <si>
    <t>Breynia discigera</t>
  </si>
  <si>
    <t>Aporosa benthamiana</t>
  </si>
  <si>
    <t>Macritchie (From WN)</t>
  </si>
  <si>
    <t>Ixora congesta</t>
  </si>
  <si>
    <t>Calophyllum rubiginosum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</si>
</sst>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0" fontId="0" fillId="0" borderId="0" xfId="0"/>
    <xf numFmtId="14" fontId="0" fillId="0" borderId="0" xfId="0" applyNumberFormat="1" applyFont="1"/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topLeftCell="C23" workbookViewId="0">
      <selection activeCell="T33" sqref="T33"/>
    </sheetView>
  </sheetViews>
  <sheetFormatPr baseColWidth="10" defaultColWidth="14.5" defaultRowHeight="15.75" customHeight="1" x14ac:dyDescent="0"/>
  <cols>
    <col min="1" max="1" width="21.5" bestFit="1" customWidth="1"/>
    <col min="3" max="3" width="8.6640625" bestFit="1" customWidth="1"/>
    <col min="4" max="4" width="8.6640625" customWidth="1"/>
    <col min="5" max="5" width="7.83203125" bestFit="1" customWidth="1"/>
    <col min="6" max="9" width="9.1640625" customWidth="1"/>
    <col min="10" max="10" width="9" customWidth="1"/>
    <col min="11" max="11" width="7.5" customWidth="1"/>
    <col min="12" max="12" width="6.33203125" bestFit="1" customWidth="1"/>
    <col min="13" max="13" width="7.5" customWidth="1"/>
    <col min="14" max="14" width="9" customWidth="1"/>
    <col min="16" max="16" width="10.6640625" bestFit="1" customWidth="1"/>
  </cols>
  <sheetData>
    <row r="1" spans="1:19" ht="15.75" customHeight="1">
      <c r="A1" s="1" t="s">
        <v>7</v>
      </c>
      <c r="B1" t="s">
        <v>5</v>
      </c>
      <c r="C1" t="s">
        <v>8</v>
      </c>
      <c r="D1" s="1" t="s">
        <v>3</v>
      </c>
      <c r="E1" s="1" t="s">
        <v>6</v>
      </c>
      <c r="F1" s="1" t="s">
        <v>4</v>
      </c>
      <c r="G1" s="1" t="s">
        <v>57</v>
      </c>
      <c r="H1" s="1" t="s">
        <v>58</v>
      </c>
      <c r="I1" s="1" t="s">
        <v>59</v>
      </c>
      <c r="J1" s="1" t="s">
        <v>0</v>
      </c>
      <c r="K1" s="1" t="s">
        <v>1</v>
      </c>
      <c r="L1" s="1" t="s">
        <v>2</v>
      </c>
      <c r="M1" s="1" t="s">
        <v>39</v>
      </c>
      <c r="N1" s="1" t="s">
        <v>38</v>
      </c>
      <c r="O1" s="1" t="s">
        <v>22</v>
      </c>
      <c r="P1" s="1" t="s">
        <v>60</v>
      </c>
      <c r="Q1" s="1" t="s">
        <v>41</v>
      </c>
      <c r="R1" s="1" t="s">
        <v>52</v>
      </c>
      <c r="S1" s="1" t="s">
        <v>53</v>
      </c>
    </row>
    <row r="2" spans="1:19" ht="15.75" customHeight="1">
      <c r="A2" t="s">
        <v>9</v>
      </c>
      <c r="B2" s="2">
        <v>42244</v>
      </c>
      <c r="C2" s="2">
        <v>42244</v>
      </c>
      <c r="D2">
        <v>17.122</v>
      </c>
      <c r="E2">
        <v>6.33</v>
      </c>
      <c r="F2">
        <f>AVERAGE(11.43,11.25,10.76)</f>
        <v>11.146666666666667</v>
      </c>
      <c r="I2" t="s">
        <v>55</v>
      </c>
      <c r="J2" s="1">
        <v>29</v>
      </c>
      <c r="K2">
        <v>2</v>
      </c>
      <c r="L2" t="s">
        <v>36</v>
      </c>
      <c r="M2" t="str">
        <f>J2&amp;"-"&amp;K2&amp;"-"&amp;L2</f>
        <v>29-2-A</v>
      </c>
      <c r="N2" t="str">
        <f>J2&amp;"-"&amp;K2</f>
        <v>29-2</v>
      </c>
      <c r="O2" t="s">
        <v>23</v>
      </c>
    </row>
    <row r="3" spans="1:19" ht="15.75" customHeight="1">
      <c r="A3" t="s">
        <v>10</v>
      </c>
      <c r="B3" s="2">
        <v>42244</v>
      </c>
      <c r="C3" s="2">
        <v>42244</v>
      </c>
      <c r="D3">
        <v>8.7829999999999995</v>
      </c>
      <c r="E3">
        <v>5.4870000000000001</v>
      </c>
      <c r="F3">
        <f>AVERAGE(7.94,8.04,8.32)</f>
        <v>8.1</v>
      </c>
      <c r="I3" t="s">
        <v>55</v>
      </c>
      <c r="J3" s="1">
        <v>30</v>
      </c>
      <c r="K3" s="1">
        <v>2</v>
      </c>
      <c r="L3" s="1" t="s">
        <v>36</v>
      </c>
      <c r="M3" t="str">
        <f t="shared" ref="M3:M28" si="0">J3&amp;"-"&amp;K3&amp;"-"&amp;L3</f>
        <v>30-2-A</v>
      </c>
      <c r="N3" t="str">
        <f t="shared" ref="N3:N28" si="1">J3&amp;"-"&amp;K3</f>
        <v>30-2</v>
      </c>
      <c r="O3" t="s">
        <v>23</v>
      </c>
    </row>
    <row r="4" spans="1:19" ht="15.75" customHeight="1">
      <c r="A4" t="s">
        <v>11</v>
      </c>
      <c r="B4" s="2">
        <v>42244</v>
      </c>
      <c r="C4" s="2">
        <v>42244</v>
      </c>
      <c r="D4">
        <v>14.419</v>
      </c>
      <c r="E4">
        <v>7.6479999999999997</v>
      </c>
      <c r="F4">
        <f>AVERAGE(9.67,10.3,10.15)</f>
        <v>10.039999999999999</v>
      </c>
      <c r="I4" t="s">
        <v>55</v>
      </c>
      <c r="J4">
        <v>31</v>
      </c>
      <c r="K4">
        <v>1</v>
      </c>
      <c r="L4" t="s">
        <v>36</v>
      </c>
      <c r="M4" t="str">
        <f t="shared" si="0"/>
        <v>31-1-A</v>
      </c>
      <c r="N4" t="str">
        <f t="shared" si="1"/>
        <v>31-1</v>
      </c>
      <c r="O4" t="s">
        <v>23</v>
      </c>
    </row>
    <row r="5" spans="1:19" ht="15.75" customHeight="1">
      <c r="A5" t="s">
        <v>12</v>
      </c>
      <c r="B5" s="2">
        <v>42244</v>
      </c>
      <c r="C5" s="2">
        <v>42244</v>
      </c>
      <c r="D5">
        <v>9.9019999999999992</v>
      </c>
      <c r="E5">
        <v>4.0190000000000001</v>
      </c>
      <c r="F5">
        <f>AVERAGE(8.43,9.12,9.4)</f>
        <v>8.9833333333333325</v>
      </c>
      <c r="I5" t="s">
        <v>55</v>
      </c>
      <c r="J5" s="1">
        <v>32</v>
      </c>
      <c r="K5">
        <v>1</v>
      </c>
      <c r="L5" t="s">
        <v>36</v>
      </c>
      <c r="M5" t="str">
        <f t="shared" si="0"/>
        <v>32-1-A</v>
      </c>
      <c r="N5" t="str">
        <f t="shared" si="1"/>
        <v>32-1</v>
      </c>
      <c r="O5" t="s">
        <v>23</v>
      </c>
    </row>
    <row r="6" spans="1:19" ht="15.75" customHeight="1">
      <c r="A6" t="s">
        <v>12</v>
      </c>
      <c r="B6" s="2">
        <v>42244</v>
      </c>
      <c r="C6" s="2">
        <v>42244</v>
      </c>
      <c r="D6">
        <v>30.085999999999999</v>
      </c>
      <c r="E6">
        <v>11.583</v>
      </c>
      <c r="F6">
        <f>AVERAGE(13.59,11.22,12.65)</f>
        <v>12.486666666666666</v>
      </c>
      <c r="I6" t="s">
        <v>55</v>
      </c>
      <c r="J6" s="1">
        <v>32</v>
      </c>
      <c r="K6">
        <v>2</v>
      </c>
      <c r="L6" t="s">
        <v>36</v>
      </c>
      <c r="M6" t="str">
        <f t="shared" si="0"/>
        <v>32-2-A</v>
      </c>
      <c r="N6" t="str">
        <f t="shared" si="1"/>
        <v>32-2</v>
      </c>
      <c r="O6" t="s">
        <v>23</v>
      </c>
    </row>
    <row r="7" spans="1:19" ht="15.75" customHeight="1">
      <c r="A7" t="s">
        <v>13</v>
      </c>
      <c r="B7" s="2">
        <v>42244</v>
      </c>
      <c r="C7" s="2">
        <v>42244</v>
      </c>
      <c r="D7">
        <v>24.126000000000001</v>
      </c>
      <c r="E7">
        <v>7.91</v>
      </c>
      <c r="F7">
        <f>AVERAGE(11.24,11.77,12.41)</f>
        <v>11.806666666666667</v>
      </c>
      <c r="I7" t="s">
        <v>55</v>
      </c>
      <c r="J7" s="1">
        <v>33</v>
      </c>
      <c r="K7">
        <v>2</v>
      </c>
      <c r="L7" t="s">
        <v>36</v>
      </c>
      <c r="M7" t="str">
        <f t="shared" si="0"/>
        <v>33-2-A</v>
      </c>
      <c r="N7" t="str">
        <f t="shared" si="1"/>
        <v>33-2</v>
      </c>
      <c r="O7" t="s">
        <v>23</v>
      </c>
    </row>
    <row r="8" spans="1:19" ht="15.75" customHeight="1">
      <c r="A8" t="s">
        <v>14</v>
      </c>
      <c r="B8" s="2">
        <v>42286</v>
      </c>
      <c r="C8" s="2">
        <v>42286</v>
      </c>
      <c r="D8">
        <v>5.8659999999999997</v>
      </c>
      <c r="E8">
        <v>2.6509999999999998</v>
      </c>
      <c r="F8">
        <f>AVERAGE(7.4,7.24,7.24)</f>
        <v>7.2933333333333339</v>
      </c>
      <c r="I8" t="s">
        <v>55</v>
      </c>
      <c r="J8">
        <v>15</v>
      </c>
      <c r="K8">
        <v>4</v>
      </c>
      <c r="L8" t="s">
        <v>36</v>
      </c>
      <c r="M8" t="str">
        <f t="shared" si="0"/>
        <v>15-4-A</v>
      </c>
      <c r="N8" t="str">
        <f t="shared" si="1"/>
        <v>15-4</v>
      </c>
      <c r="O8" t="s">
        <v>24</v>
      </c>
      <c r="Q8" t="s">
        <v>42</v>
      </c>
    </row>
    <row r="9" spans="1:19" ht="15.75" customHeight="1">
      <c r="A9" t="s">
        <v>15</v>
      </c>
      <c r="B9" s="2">
        <v>42286</v>
      </c>
      <c r="C9" s="2">
        <v>42286</v>
      </c>
      <c r="D9">
        <v>1.099</v>
      </c>
      <c r="E9">
        <v>0.44500000000000001</v>
      </c>
      <c r="F9">
        <f>AVERAGE(3.23,3.78,3.4)</f>
        <v>3.47</v>
      </c>
      <c r="I9" t="s">
        <v>55</v>
      </c>
      <c r="J9">
        <v>16</v>
      </c>
      <c r="K9">
        <v>4</v>
      </c>
      <c r="L9" t="s">
        <v>36</v>
      </c>
      <c r="M9" t="str">
        <f t="shared" si="0"/>
        <v>16-4-A</v>
      </c>
      <c r="N9" t="str">
        <f t="shared" si="1"/>
        <v>16-4</v>
      </c>
      <c r="O9" t="s">
        <v>24</v>
      </c>
      <c r="Q9" t="s">
        <v>42</v>
      </c>
    </row>
    <row r="10" spans="1:19" ht="15.75" customHeight="1">
      <c r="A10" t="s">
        <v>16</v>
      </c>
      <c r="B10" s="2">
        <v>42290</v>
      </c>
      <c r="C10" s="2">
        <v>42290</v>
      </c>
      <c r="D10">
        <f>26.673+25.231</f>
        <v>51.903999999999996</v>
      </c>
      <c r="E10">
        <v>17.870999999999999</v>
      </c>
      <c r="F10">
        <f>AVERAGE(15.06,15.31,15.45)</f>
        <v>15.273333333333333</v>
      </c>
      <c r="I10" t="s">
        <v>55</v>
      </c>
      <c r="J10" s="1">
        <v>84</v>
      </c>
      <c r="K10">
        <v>4</v>
      </c>
      <c r="L10" t="s">
        <v>36</v>
      </c>
      <c r="M10" t="str">
        <f t="shared" si="0"/>
        <v>84-4-A</v>
      </c>
      <c r="N10" t="str">
        <f t="shared" si="1"/>
        <v>84-4</v>
      </c>
      <c r="O10" t="s">
        <v>25</v>
      </c>
    </row>
    <row r="11" spans="1:19" ht="15.75" customHeight="1">
      <c r="A11" s="3" t="s">
        <v>17</v>
      </c>
      <c r="B11" s="2">
        <v>42302</v>
      </c>
      <c r="C11" s="2">
        <v>42304</v>
      </c>
      <c r="D11">
        <v>14.846</v>
      </c>
      <c r="E11">
        <v>7.4420000000000002</v>
      </c>
      <c r="F11">
        <f>AVERAGE(10.07,9.69,9.94)</f>
        <v>9.8999999999999986</v>
      </c>
      <c r="I11" t="s">
        <v>55</v>
      </c>
      <c r="J11" s="1">
        <v>61</v>
      </c>
      <c r="K11">
        <v>4</v>
      </c>
      <c r="L11" t="s">
        <v>36</v>
      </c>
      <c r="M11" t="str">
        <f t="shared" si="0"/>
        <v>61-4-A</v>
      </c>
      <c r="N11" t="str">
        <f t="shared" si="1"/>
        <v>61-4</v>
      </c>
      <c r="O11" t="s">
        <v>26</v>
      </c>
      <c r="R11" s="2">
        <v>42310</v>
      </c>
      <c r="S11">
        <v>7.4619999999999997</v>
      </c>
    </row>
    <row r="12" spans="1:19" ht="15.75" customHeight="1">
      <c r="A12" s="3" t="s">
        <v>18</v>
      </c>
      <c r="B12" s="2">
        <v>42302</v>
      </c>
      <c r="C12" s="2">
        <v>42304</v>
      </c>
      <c r="D12">
        <v>9.8460000000000001</v>
      </c>
      <c r="E12">
        <v>3.3740000000000001</v>
      </c>
      <c r="F12">
        <f>AVERAGE(7.83,8.33,8.57)</f>
        <v>8.2433333333333341</v>
      </c>
      <c r="I12" t="s">
        <v>55</v>
      </c>
      <c r="J12" s="1">
        <v>64</v>
      </c>
      <c r="K12">
        <v>2</v>
      </c>
      <c r="L12" t="s">
        <v>36</v>
      </c>
      <c r="M12" t="str">
        <f t="shared" si="0"/>
        <v>64-2-A</v>
      </c>
      <c r="N12" t="str">
        <f t="shared" si="1"/>
        <v>64-2</v>
      </c>
      <c r="O12" t="s">
        <v>26</v>
      </c>
      <c r="R12" s="2">
        <v>42310</v>
      </c>
      <c r="S12">
        <v>3.3889999999999998</v>
      </c>
    </row>
    <row r="13" spans="1:19" ht="15.75" customHeight="1">
      <c r="A13" s="3" t="s">
        <v>19</v>
      </c>
      <c r="B13" s="2">
        <v>42303</v>
      </c>
      <c r="C13" s="2">
        <v>42304</v>
      </c>
      <c r="D13">
        <v>13.132</v>
      </c>
      <c r="E13">
        <v>4.9630000000000001</v>
      </c>
      <c r="F13">
        <f>AVERAGE(9.36,9.96,9.57)</f>
        <v>9.6300000000000008</v>
      </c>
      <c r="I13" t="s">
        <v>55</v>
      </c>
      <c r="J13" s="1">
        <v>74</v>
      </c>
      <c r="K13">
        <v>5</v>
      </c>
      <c r="L13" t="s">
        <v>36</v>
      </c>
      <c r="M13" t="str">
        <f t="shared" si="0"/>
        <v>74-5-A</v>
      </c>
      <c r="N13" t="str">
        <f t="shared" si="1"/>
        <v>74-5</v>
      </c>
      <c r="O13" t="s">
        <v>27</v>
      </c>
      <c r="R13" s="2">
        <v>42310</v>
      </c>
      <c r="S13">
        <v>5.0129999999999999</v>
      </c>
    </row>
    <row r="14" spans="1:19" ht="15.75" customHeight="1">
      <c r="A14" s="3" t="s">
        <v>20</v>
      </c>
      <c r="B14" s="2">
        <v>42303</v>
      </c>
      <c r="C14" s="2">
        <v>42304</v>
      </c>
      <c r="D14">
        <v>0.94499999999999995</v>
      </c>
      <c r="E14">
        <v>0.38800000000000001</v>
      </c>
      <c r="F14">
        <f>AVERAGE(2.39,2.72,2.34)</f>
        <v>2.4833333333333334</v>
      </c>
      <c r="I14" t="s">
        <v>55</v>
      </c>
      <c r="J14" s="1">
        <v>66</v>
      </c>
      <c r="K14">
        <v>4</v>
      </c>
      <c r="L14" t="s">
        <v>36</v>
      </c>
      <c r="M14" t="str">
        <f t="shared" si="0"/>
        <v>66-4-A</v>
      </c>
      <c r="N14" t="str">
        <f t="shared" si="1"/>
        <v>66-4</v>
      </c>
      <c r="O14" t="s">
        <v>27</v>
      </c>
      <c r="R14" s="2">
        <v>42310</v>
      </c>
      <c r="S14">
        <v>0.38700000000000001</v>
      </c>
    </row>
    <row r="15" spans="1:19" ht="15.75" customHeight="1">
      <c r="A15" s="3" t="s">
        <v>21</v>
      </c>
      <c r="B15" s="2">
        <v>42303</v>
      </c>
      <c r="C15" s="2">
        <v>42304</v>
      </c>
      <c r="D15">
        <v>14.404999999999999</v>
      </c>
      <c r="E15">
        <v>3.9990000000000001</v>
      </c>
      <c r="F15">
        <f>AVERAGE(9.11,9.59,9.51)</f>
        <v>9.4033333333333342</v>
      </c>
      <c r="I15" t="s">
        <v>55</v>
      </c>
      <c r="J15" s="1">
        <v>92</v>
      </c>
      <c r="K15">
        <v>4</v>
      </c>
      <c r="L15" t="s">
        <v>36</v>
      </c>
      <c r="M15" t="str">
        <f t="shared" si="0"/>
        <v>92-4-A</v>
      </c>
      <c r="N15" t="str">
        <f t="shared" si="1"/>
        <v>92-4</v>
      </c>
      <c r="O15" t="s">
        <v>27</v>
      </c>
      <c r="Q15" t="s">
        <v>42</v>
      </c>
      <c r="R15" s="2">
        <v>42310</v>
      </c>
      <c r="S15">
        <v>4.0010000000000003</v>
      </c>
    </row>
    <row r="16" spans="1:19" ht="15.75" customHeight="1">
      <c r="A16" s="3" t="s">
        <v>21</v>
      </c>
      <c r="B16" s="2">
        <v>42303</v>
      </c>
      <c r="C16" s="2">
        <v>42304</v>
      </c>
      <c r="D16">
        <v>9.3480000000000008</v>
      </c>
      <c r="E16">
        <v>3.206</v>
      </c>
      <c r="F16">
        <f>AVERAGE(8.33,7.35,7.82)</f>
        <v>7.833333333333333</v>
      </c>
      <c r="I16" t="s">
        <v>55</v>
      </c>
      <c r="J16" s="1">
        <v>92</v>
      </c>
      <c r="K16">
        <v>4</v>
      </c>
      <c r="L16" t="s">
        <v>37</v>
      </c>
      <c r="M16" t="str">
        <f t="shared" si="0"/>
        <v>92-4-B</v>
      </c>
      <c r="N16" t="str">
        <f t="shared" si="1"/>
        <v>92-4</v>
      </c>
      <c r="O16" t="s">
        <v>27</v>
      </c>
      <c r="Q16" t="s">
        <v>42</v>
      </c>
      <c r="R16" s="2">
        <v>42310</v>
      </c>
      <c r="S16">
        <v>3.2149999999999999</v>
      </c>
    </row>
    <row r="17" spans="1:19" ht="15.75" customHeight="1">
      <c r="A17" s="3" t="s">
        <v>30</v>
      </c>
      <c r="B17" s="2">
        <v>42304</v>
      </c>
      <c r="C17" s="2">
        <v>42304</v>
      </c>
      <c r="D17">
        <v>11.090999999999999</v>
      </c>
      <c r="E17">
        <v>2.7429999999999999</v>
      </c>
      <c r="F17">
        <f>AVERAGE(8.62,9.48,9.67)</f>
        <v>9.2566666666666677</v>
      </c>
      <c r="I17" t="s">
        <v>55</v>
      </c>
      <c r="J17" s="1">
        <v>13</v>
      </c>
      <c r="K17">
        <v>6</v>
      </c>
      <c r="L17" t="s">
        <v>36</v>
      </c>
      <c r="M17" t="str">
        <f t="shared" si="0"/>
        <v>13-6-A</v>
      </c>
      <c r="N17" t="str">
        <f t="shared" si="1"/>
        <v>13-6</v>
      </c>
      <c r="O17" t="s">
        <v>24</v>
      </c>
      <c r="R17" s="2">
        <v>42310</v>
      </c>
      <c r="S17">
        <v>2.746</v>
      </c>
    </row>
    <row r="18" spans="1:19" ht="15.75" customHeight="1">
      <c r="A18" s="3" t="s">
        <v>31</v>
      </c>
      <c r="B18" s="2">
        <v>42304</v>
      </c>
      <c r="C18" s="2">
        <v>42304</v>
      </c>
      <c r="D18">
        <v>9.9969999999999999</v>
      </c>
      <c r="E18">
        <v>6.6980000000000004</v>
      </c>
      <c r="F18">
        <f>AVERAGE(10.34,8.43,10.21)</f>
        <v>9.66</v>
      </c>
      <c r="I18" t="s">
        <v>55</v>
      </c>
      <c r="J18" s="1">
        <v>19</v>
      </c>
      <c r="K18">
        <v>4</v>
      </c>
      <c r="L18" t="s">
        <v>36</v>
      </c>
      <c r="M18" t="str">
        <f t="shared" si="0"/>
        <v>19-4-A</v>
      </c>
      <c r="N18" t="str">
        <f t="shared" si="1"/>
        <v>19-4</v>
      </c>
      <c r="O18" t="s">
        <v>24</v>
      </c>
      <c r="R18" s="2">
        <v>42310</v>
      </c>
      <c r="S18">
        <v>6.6879999999999997</v>
      </c>
    </row>
    <row r="19" spans="1:19" ht="15.75" customHeight="1">
      <c r="A19" s="3" t="s">
        <v>32</v>
      </c>
      <c r="B19" s="2">
        <v>42304</v>
      </c>
      <c r="C19" s="2">
        <v>42304</v>
      </c>
      <c r="D19">
        <v>0.752</v>
      </c>
      <c r="E19">
        <v>0.504</v>
      </c>
      <c r="F19">
        <f>AVERAGE(2.58,2.45,2.26)</f>
        <v>2.4300000000000002</v>
      </c>
      <c r="I19" t="s">
        <v>55</v>
      </c>
      <c r="J19" s="1">
        <v>115</v>
      </c>
      <c r="K19">
        <v>1</v>
      </c>
      <c r="L19" t="s">
        <v>36</v>
      </c>
      <c r="M19" t="str">
        <f t="shared" si="0"/>
        <v>115-1-A</v>
      </c>
      <c r="N19" t="str">
        <f t="shared" si="1"/>
        <v>115-1</v>
      </c>
      <c r="O19" t="s">
        <v>33</v>
      </c>
      <c r="Q19" t="s">
        <v>43</v>
      </c>
      <c r="R19" s="2">
        <v>42310</v>
      </c>
      <c r="S19">
        <v>0.50700000000000001</v>
      </c>
    </row>
    <row r="20" spans="1:19" ht="15.75" customHeight="1">
      <c r="A20" t="s">
        <v>28</v>
      </c>
      <c r="B20" s="2">
        <v>42304</v>
      </c>
      <c r="C20" s="2">
        <v>42304</v>
      </c>
      <c r="D20">
        <v>12.85</v>
      </c>
      <c r="E20">
        <v>5.6959999999999997</v>
      </c>
      <c r="F20">
        <f>AVERAGE(11.07,11.25,11.08)</f>
        <v>11.133333333333333</v>
      </c>
      <c r="I20" t="s">
        <v>55</v>
      </c>
      <c r="J20" s="1">
        <v>6</v>
      </c>
      <c r="K20">
        <v>4</v>
      </c>
      <c r="L20" t="s">
        <v>36</v>
      </c>
      <c r="M20" t="str">
        <f t="shared" si="0"/>
        <v>6-4-A</v>
      </c>
      <c r="N20" t="str">
        <f t="shared" si="1"/>
        <v>6-4</v>
      </c>
      <c r="O20" t="s">
        <v>29</v>
      </c>
      <c r="R20" s="2">
        <v>42310</v>
      </c>
      <c r="S20">
        <v>5.7030000000000003</v>
      </c>
    </row>
    <row r="21" spans="1:19" ht="15.75" customHeight="1">
      <c r="A21" s="3" t="s">
        <v>34</v>
      </c>
      <c r="B21" s="2">
        <v>42304</v>
      </c>
      <c r="C21" s="2">
        <v>42304</v>
      </c>
      <c r="D21">
        <v>11.144</v>
      </c>
      <c r="E21">
        <v>6.6619999999999999</v>
      </c>
      <c r="F21">
        <f>AVERAGE(9.26,8.36,8.53)</f>
        <v>8.7166666666666668</v>
      </c>
      <c r="I21" t="s">
        <v>55</v>
      </c>
      <c r="J21" s="1">
        <v>53</v>
      </c>
      <c r="K21">
        <v>4</v>
      </c>
      <c r="L21" t="s">
        <v>36</v>
      </c>
      <c r="M21" t="str">
        <f t="shared" si="0"/>
        <v>53-4-A</v>
      </c>
      <c r="N21" t="str">
        <f t="shared" si="1"/>
        <v>53-4</v>
      </c>
      <c r="O21" t="s">
        <v>45</v>
      </c>
      <c r="Q21" t="s">
        <v>42</v>
      </c>
      <c r="R21" s="2">
        <v>42310</v>
      </c>
      <c r="S21">
        <v>6.6539999999999999</v>
      </c>
    </row>
    <row r="22" spans="1:19" ht="15.75" customHeight="1">
      <c r="A22" s="3" t="s">
        <v>34</v>
      </c>
      <c r="B22" s="2">
        <v>42304</v>
      </c>
      <c r="C22" s="2">
        <v>42304</v>
      </c>
      <c r="D22">
        <v>10.018000000000001</v>
      </c>
      <c r="E22">
        <v>5.2309999999999999</v>
      </c>
      <c r="F22">
        <f>AVERAGE(7.92,8.59,7.59)</f>
        <v>8.0333333333333332</v>
      </c>
      <c r="I22" t="s">
        <v>55</v>
      </c>
      <c r="J22" s="1">
        <v>53</v>
      </c>
      <c r="K22">
        <v>5</v>
      </c>
      <c r="L22" t="s">
        <v>36</v>
      </c>
      <c r="M22" t="str">
        <f t="shared" si="0"/>
        <v>53-5-A</v>
      </c>
      <c r="N22" t="str">
        <f t="shared" si="1"/>
        <v>53-5</v>
      </c>
      <c r="O22" t="s">
        <v>45</v>
      </c>
      <c r="Q22" t="s">
        <v>42</v>
      </c>
      <c r="R22" s="2">
        <v>42310</v>
      </c>
      <c r="S22">
        <v>5.2229999999999999</v>
      </c>
    </row>
    <row r="23" spans="1:19" ht="15.75" customHeight="1">
      <c r="A23" s="3" t="s">
        <v>35</v>
      </c>
      <c r="B23" s="2">
        <v>42304</v>
      </c>
      <c r="C23" s="2">
        <v>42304</v>
      </c>
      <c r="D23">
        <v>12.395</v>
      </c>
      <c r="E23">
        <v>6.7130000000000001</v>
      </c>
      <c r="F23">
        <f>AVERAGE(10.57,9.95,10.54)</f>
        <v>10.353333333333333</v>
      </c>
      <c r="I23" t="s">
        <v>55</v>
      </c>
      <c r="J23" s="1">
        <v>81</v>
      </c>
      <c r="K23">
        <v>4</v>
      </c>
      <c r="L23" t="s">
        <v>36</v>
      </c>
      <c r="M23" t="str">
        <f t="shared" si="0"/>
        <v>81-4-A</v>
      </c>
      <c r="N23" t="str">
        <f t="shared" si="1"/>
        <v>81-4</v>
      </c>
      <c r="O23" t="s">
        <v>46</v>
      </c>
      <c r="Q23" t="s">
        <v>44</v>
      </c>
      <c r="R23" s="2">
        <v>42310</v>
      </c>
      <c r="S23">
        <v>6.7190000000000003</v>
      </c>
    </row>
    <row r="24" spans="1:19" ht="15.75" customHeight="1">
      <c r="A24" s="3" t="s">
        <v>35</v>
      </c>
      <c r="B24" s="2">
        <v>42304</v>
      </c>
      <c r="C24" s="2">
        <v>42304</v>
      </c>
      <c r="D24">
        <v>6.1609999999999996</v>
      </c>
      <c r="E24">
        <v>3.427</v>
      </c>
      <c r="F24">
        <f>AVERAGE(8.31,8.21,8.44)</f>
        <v>8.32</v>
      </c>
      <c r="I24" t="s">
        <v>55</v>
      </c>
      <c r="J24" s="1">
        <v>81</v>
      </c>
      <c r="K24">
        <v>4</v>
      </c>
      <c r="L24" t="s">
        <v>37</v>
      </c>
      <c r="M24" t="str">
        <f t="shared" si="0"/>
        <v>81-4-B</v>
      </c>
      <c r="N24" t="str">
        <f t="shared" si="1"/>
        <v>81-4</v>
      </c>
      <c r="O24" t="s">
        <v>46</v>
      </c>
      <c r="Q24" t="s">
        <v>44</v>
      </c>
      <c r="R24" s="2">
        <v>42310</v>
      </c>
      <c r="S24">
        <v>3.4740000000000002</v>
      </c>
    </row>
    <row r="25" spans="1:19" ht="15.75" customHeight="1">
      <c r="A25" t="s">
        <v>40</v>
      </c>
      <c r="B25" s="2">
        <v>42304</v>
      </c>
      <c r="C25" s="2">
        <v>42304</v>
      </c>
      <c r="D25">
        <v>11.07</v>
      </c>
      <c r="E25">
        <v>6.2430000000000003</v>
      </c>
      <c r="F25">
        <f>AVERAGE(10.61,10.31,10.62)</f>
        <v>10.513333333333334</v>
      </c>
      <c r="I25" t="s">
        <v>55</v>
      </c>
      <c r="J25" s="1">
        <v>5</v>
      </c>
      <c r="K25">
        <v>4</v>
      </c>
      <c r="L25" t="s">
        <v>36</v>
      </c>
      <c r="M25" t="str">
        <f t="shared" si="0"/>
        <v>5-4-A</v>
      </c>
      <c r="N25" t="str">
        <f t="shared" si="1"/>
        <v>5-4</v>
      </c>
      <c r="O25" t="s">
        <v>29</v>
      </c>
      <c r="R25" s="2">
        <v>42310</v>
      </c>
      <c r="S25">
        <v>6.26</v>
      </c>
    </row>
    <row r="26" spans="1:19" ht="15.75" customHeight="1">
      <c r="A26" s="3" t="s">
        <v>48</v>
      </c>
      <c r="B26" s="2">
        <v>42304</v>
      </c>
      <c r="C26" s="2">
        <v>42304</v>
      </c>
      <c r="D26">
        <v>9.9979999999999993</v>
      </c>
      <c r="E26">
        <v>6.9649999999999999</v>
      </c>
      <c r="F26">
        <f>AVERAGE(9.16,8.63,9.14)</f>
        <v>8.9766666666666666</v>
      </c>
      <c r="I26" t="s">
        <v>55</v>
      </c>
      <c r="J26" s="1" t="s">
        <v>49</v>
      </c>
      <c r="K26">
        <v>1</v>
      </c>
      <c r="L26" t="s">
        <v>36</v>
      </c>
      <c r="M26" t="str">
        <f t="shared" si="0"/>
        <v>CF-1-A</v>
      </c>
      <c r="N26" t="str">
        <f t="shared" si="1"/>
        <v>CF-1</v>
      </c>
      <c r="O26" t="s">
        <v>47</v>
      </c>
      <c r="R26" s="2">
        <v>42310</v>
      </c>
      <c r="S26">
        <v>6.96</v>
      </c>
    </row>
    <row r="27" spans="1:19" ht="15.75" customHeight="1">
      <c r="A27" s="1" t="s">
        <v>50</v>
      </c>
      <c r="B27" s="2">
        <v>42304</v>
      </c>
      <c r="C27" s="2">
        <v>42305</v>
      </c>
      <c r="D27">
        <v>26.423999999999999</v>
      </c>
      <c r="E27">
        <v>12.242000000000001</v>
      </c>
      <c r="F27">
        <f>AVERAGE(14.76,14.7,14.36)</f>
        <v>14.606666666666667</v>
      </c>
      <c r="I27" t="s">
        <v>55</v>
      </c>
      <c r="J27" s="1">
        <v>34</v>
      </c>
      <c r="K27">
        <v>5</v>
      </c>
      <c r="L27" t="s">
        <v>36</v>
      </c>
      <c r="M27" t="str">
        <f t="shared" si="0"/>
        <v>34-5-A</v>
      </c>
      <c r="N27" t="str">
        <f t="shared" si="1"/>
        <v>34-5</v>
      </c>
      <c r="O27" t="s">
        <v>51</v>
      </c>
      <c r="R27" s="2">
        <v>42310</v>
      </c>
      <c r="S27">
        <v>12.252000000000001</v>
      </c>
    </row>
    <row r="28" spans="1:19" ht="15.75" customHeight="1">
      <c r="A28" s="3" t="s">
        <v>31</v>
      </c>
      <c r="B28" s="2">
        <v>42304</v>
      </c>
      <c r="C28" s="2">
        <v>42305</v>
      </c>
      <c r="D28">
        <v>9.0350000000000001</v>
      </c>
      <c r="E28">
        <v>6.0430000000000001</v>
      </c>
      <c r="F28">
        <f>AVERAGE(9.42,9.25,8.98)</f>
        <v>9.2166666666666668</v>
      </c>
      <c r="I28" t="s">
        <v>55</v>
      </c>
      <c r="J28" s="1">
        <v>19</v>
      </c>
      <c r="K28">
        <v>5</v>
      </c>
      <c r="L28" t="s">
        <v>36</v>
      </c>
      <c r="M28" t="str">
        <f t="shared" si="0"/>
        <v>19-5-A</v>
      </c>
      <c r="N28" t="str">
        <f t="shared" si="1"/>
        <v>19-5</v>
      </c>
      <c r="O28" t="s">
        <v>51</v>
      </c>
      <c r="R28" s="2">
        <v>42310</v>
      </c>
      <c r="S28">
        <v>6.03</v>
      </c>
    </row>
    <row r="29" spans="1:19" s="3" customFormat="1" ht="12">
      <c r="A29" s="3" t="s">
        <v>54</v>
      </c>
      <c r="B29" s="2">
        <v>42343</v>
      </c>
      <c r="C29" s="2">
        <v>42343</v>
      </c>
      <c r="D29">
        <v>10.597</v>
      </c>
      <c r="E29">
        <v>4.13</v>
      </c>
      <c r="F29">
        <f>AVERAGE(7.89,8.35,7.35)</f>
        <v>7.8633333333333324</v>
      </c>
      <c r="G29"/>
      <c r="H29"/>
      <c r="I29" t="s">
        <v>55</v>
      </c>
      <c r="J29" s="1">
        <v>40</v>
      </c>
      <c r="K29">
        <v>4</v>
      </c>
      <c r="L29" t="s">
        <v>36</v>
      </c>
      <c r="M29" t="str">
        <f>J29&amp;"-"&amp;K29&amp;"-"&amp;L29</f>
        <v>40-4-A</v>
      </c>
      <c r="N29" t="str">
        <f>J29&amp;"-"&amp;K29</f>
        <v>40-4</v>
      </c>
      <c r="O29" t="s">
        <v>23</v>
      </c>
      <c r="P29"/>
      <c r="Q29" s="3" t="s">
        <v>56</v>
      </c>
      <c r="R29" s="4">
        <v>42353</v>
      </c>
    </row>
    <row r="30" spans="1:19" ht="15.75" customHeight="1">
      <c r="A30" s="3" t="s">
        <v>61</v>
      </c>
      <c r="B30" s="2">
        <v>42348</v>
      </c>
      <c r="C30" s="2">
        <v>42348</v>
      </c>
      <c r="D30">
        <v>12.19</v>
      </c>
      <c r="E30">
        <v>7.5739999999999998</v>
      </c>
      <c r="F30">
        <f>AVERAGE(9.86,8.34,9.84)</f>
        <v>9.3466666666666658</v>
      </c>
      <c r="I30" t="s">
        <v>55</v>
      </c>
      <c r="J30" s="1">
        <v>47</v>
      </c>
      <c r="K30">
        <v>4</v>
      </c>
      <c r="L30" t="s">
        <v>36</v>
      </c>
      <c r="M30" t="str">
        <f t="shared" ref="M30:M46" si="2">J30&amp;"-"&amp;K30&amp;"-"&amp;L30</f>
        <v>47-4-A</v>
      </c>
      <c r="N30" t="str">
        <f t="shared" ref="N30:N46" si="3">J30&amp;"-"&amp;K30</f>
        <v>47-4</v>
      </c>
      <c r="O30" t="s">
        <v>63</v>
      </c>
      <c r="P30" s="3"/>
      <c r="R30" s="4">
        <v>42353</v>
      </c>
    </row>
    <row r="31" spans="1:19" ht="15.75" customHeight="1">
      <c r="A31" s="3" t="s">
        <v>62</v>
      </c>
      <c r="B31" s="2">
        <v>42348</v>
      </c>
      <c r="C31" s="2">
        <v>42348</v>
      </c>
      <c r="D31">
        <v>12.04</v>
      </c>
      <c r="E31">
        <v>7.9450000000000003</v>
      </c>
      <c r="F31">
        <f>AVERAGE(8.57,8.28,8.13)</f>
        <v>8.326666666666668</v>
      </c>
      <c r="I31" t="s">
        <v>55</v>
      </c>
      <c r="J31" s="1">
        <v>76</v>
      </c>
      <c r="K31">
        <v>4</v>
      </c>
      <c r="L31" t="s">
        <v>36</v>
      </c>
      <c r="M31" t="str">
        <f t="shared" si="2"/>
        <v>76-4-A</v>
      </c>
      <c r="N31" t="str">
        <f t="shared" si="3"/>
        <v>76-4</v>
      </c>
      <c r="O31" t="s">
        <v>64</v>
      </c>
      <c r="P31" s="3"/>
      <c r="R31" s="4">
        <v>42353</v>
      </c>
    </row>
    <row r="32" spans="1:19" ht="15.75" customHeight="1">
      <c r="A32" t="s">
        <v>65</v>
      </c>
      <c r="B32" s="2">
        <v>42353</v>
      </c>
      <c r="C32" s="2">
        <v>42353</v>
      </c>
      <c r="D32">
        <v>15.526999999999999</v>
      </c>
      <c r="E32">
        <v>11.169</v>
      </c>
      <c r="F32">
        <f>AVERAGE(9.65,8.87,9.78)</f>
        <v>9.4333333333333318</v>
      </c>
      <c r="I32" t="s">
        <v>55</v>
      </c>
      <c r="J32" s="1">
        <v>65</v>
      </c>
      <c r="K32">
        <v>4</v>
      </c>
      <c r="L32" t="s">
        <v>36</v>
      </c>
      <c r="M32" t="str">
        <f t="shared" si="2"/>
        <v>65-4-A</v>
      </c>
      <c r="N32" t="str">
        <f t="shared" si="3"/>
        <v>65-4</v>
      </c>
      <c r="O32" t="s">
        <v>67</v>
      </c>
      <c r="P32" s="3"/>
      <c r="R32" s="4">
        <v>42360</v>
      </c>
    </row>
    <row r="33" spans="1:18" ht="15.75" customHeight="1">
      <c r="A33" t="s">
        <v>65</v>
      </c>
      <c r="B33" s="2">
        <v>42353</v>
      </c>
      <c r="C33" s="2">
        <v>42353</v>
      </c>
      <c r="D33">
        <v>7.9279999999999999</v>
      </c>
      <c r="E33">
        <v>5.5359999999999996</v>
      </c>
      <c r="F33">
        <f>AVERAGE(6.77,7.62,7.25)</f>
        <v>7.2133333333333338</v>
      </c>
      <c r="I33" t="s">
        <v>55</v>
      </c>
      <c r="J33" s="1">
        <v>65</v>
      </c>
      <c r="K33">
        <v>5</v>
      </c>
      <c r="L33" t="s">
        <v>36</v>
      </c>
      <c r="M33" t="str">
        <f t="shared" si="2"/>
        <v>65-5-A</v>
      </c>
      <c r="N33" t="str">
        <f t="shared" si="3"/>
        <v>65-5</v>
      </c>
      <c r="O33" t="s">
        <v>67</v>
      </c>
      <c r="P33" s="3"/>
      <c r="R33" s="4">
        <v>42360</v>
      </c>
    </row>
    <row r="34" spans="1:18" ht="15.75" customHeight="1">
      <c r="A34" s="3" t="s">
        <v>66</v>
      </c>
      <c r="B34" s="2">
        <v>42353</v>
      </c>
      <c r="C34" s="2">
        <v>42353</v>
      </c>
      <c r="D34">
        <v>7.0259999999999998</v>
      </c>
      <c r="E34">
        <v>3.8660000000000001</v>
      </c>
      <c r="F34">
        <f>AVERAGE(7.14,7.09,6.99)</f>
        <v>7.0733333333333333</v>
      </c>
      <c r="I34" t="s">
        <v>55</v>
      </c>
      <c r="J34" s="1">
        <v>118</v>
      </c>
      <c r="K34">
        <v>1</v>
      </c>
      <c r="L34" t="s">
        <v>36</v>
      </c>
      <c r="M34" t="str">
        <f t="shared" si="2"/>
        <v>118-1-A</v>
      </c>
      <c r="N34" t="str">
        <f t="shared" si="3"/>
        <v>118-1</v>
      </c>
      <c r="O34" t="s">
        <v>67</v>
      </c>
      <c r="R34" s="4">
        <v>42360</v>
      </c>
    </row>
    <row r="35" spans="1:18" ht="15.75" customHeight="1">
      <c r="A35" s="3" t="s">
        <v>66</v>
      </c>
      <c r="B35" s="2">
        <v>42353</v>
      </c>
      <c r="C35" s="2">
        <v>42353</v>
      </c>
      <c r="D35">
        <v>7.931</v>
      </c>
      <c r="E35">
        <v>4.7809999999999997</v>
      </c>
      <c r="F35">
        <f>AVERAGE(7.94,7.91,8.36)</f>
        <v>8.07</v>
      </c>
      <c r="I35" t="s">
        <v>55</v>
      </c>
      <c r="J35" s="1">
        <v>118</v>
      </c>
      <c r="K35">
        <v>1</v>
      </c>
      <c r="L35" t="s">
        <v>37</v>
      </c>
      <c r="M35" t="str">
        <f t="shared" si="2"/>
        <v>118-1-B</v>
      </c>
      <c r="N35" t="str">
        <f t="shared" si="3"/>
        <v>118-1</v>
      </c>
      <c r="O35" t="s">
        <v>67</v>
      </c>
      <c r="R35" s="4">
        <v>42360</v>
      </c>
    </row>
    <row r="36" spans="1:18" ht="15.75" customHeight="1">
      <c r="A36" s="3" t="s">
        <v>66</v>
      </c>
      <c r="B36" s="2">
        <v>42353</v>
      </c>
      <c r="C36" s="2">
        <v>42353</v>
      </c>
      <c r="D36">
        <v>20.315000000000001</v>
      </c>
      <c r="E36">
        <v>13.816000000000001</v>
      </c>
      <c r="F36">
        <f>AVERAGE(12.47,12.32,11.76)</f>
        <v>12.183333333333332</v>
      </c>
      <c r="I36" t="s">
        <v>55</v>
      </c>
      <c r="J36" s="1">
        <v>118</v>
      </c>
      <c r="K36">
        <v>1</v>
      </c>
      <c r="L36" t="s">
        <v>68</v>
      </c>
      <c r="M36" t="str">
        <f t="shared" si="2"/>
        <v>118-1-C</v>
      </c>
      <c r="N36" t="str">
        <f t="shared" si="3"/>
        <v>118-1</v>
      </c>
      <c r="O36" t="s">
        <v>67</v>
      </c>
      <c r="R36" s="4">
        <v>42360</v>
      </c>
    </row>
    <row r="37" spans="1:18" ht="15.75" customHeight="1">
      <c r="A37" s="3" t="s">
        <v>69</v>
      </c>
      <c r="B37" s="2">
        <v>42354</v>
      </c>
      <c r="C37" s="2">
        <v>42354</v>
      </c>
      <c r="D37">
        <v>22.3</v>
      </c>
      <c r="E37">
        <v>13.323</v>
      </c>
      <c r="F37">
        <f>AVERAGE(12.2,12.23,12.27)</f>
        <v>12.233333333333334</v>
      </c>
      <c r="I37" t="s">
        <v>55</v>
      </c>
      <c r="J37" s="1">
        <v>90</v>
      </c>
      <c r="K37">
        <v>2</v>
      </c>
      <c r="L37" t="s">
        <v>36</v>
      </c>
      <c r="M37" t="str">
        <f t="shared" si="2"/>
        <v>90-2-A</v>
      </c>
      <c r="N37" t="str">
        <f t="shared" si="3"/>
        <v>90-2</v>
      </c>
      <c r="O37" t="s">
        <v>70</v>
      </c>
      <c r="R37" s="4">
        <v>42360</v>
      </c>
    </row>
    <row r="38" spans="1:18" ht="15.75" customHeight="1">
      <c r="A38" s="3" t="s">
        <v>69</v>
      </c>
      <c r="B38" s="2">
        <v>42354</v>
      </c>
      <c r="C38" s="2">
        <v>42354</v>
      </c>
      <c r="D38">
        <v>6.032</v>
      </c>
      <c r="E38">
        <v>3.3439999999999999</v>
      </c>
      <c r="F38">
        <f>AVERAGE(7.53,7.44,7.3)</f>
        <v>7.4233333333333329</v>
      </c>
      <c r="I38" t="s">
        <v>55</v>
      </c>
      <c r="J38" s="1">
        <v>90</v>
      </c>
      <c r="K38">
        <v>2</v>
      </c>
      <c r="L38" t="s">
        <v>37</v>
      </c>
      <c r="M38" t="str">
        <f t="shared" si="2"/>
        <v>90-2-B</v>
      </c>
      <c r="N38" t="str">
        <f t="shared" si="3"/>
        <v>90-2</v>
      </c>
      <c r="O38" t="s">
        <v>70</v>
      </c>
      <c r="R38" s="4">
        <v>42360</v>
      </c>
    </row>
    <row r="39" spans="1:18" ht="15.75" customHeight="1">
      <c r="A39" t="s">
        <v>71</v>
      </c>
      <c r="B39" s="2">
        <v>42354</v>
      </c>
      <c r="C39" s="2">
        <v>42354</v>
      </c>
      <c r="D39">
        <v>13.622999999999999</v>
      </c>
      <c r="E39">
        <v>7.9370000000000003</v>
      </c>
      <c r="F39">
        <f>AVERAGE(10.67,10.9,10,67)</f>
        <v>24.642499999999998</v>
      </c>
      <c r="I39" t="s">
        <v>55</v>
      </c>
      <c r="J39" s="1">
        <v>111</v>
      </c>
      <c r="K39">
        <v>3</v>
      </c>
      <c r="L39" t="s">
        <v>36</v>
      </c>
      <c r="M39" t="str">
        <f t="shared" si="2"/>
        <v>111-3-A</v>
      </c>
      <c r="N39" t="str">
        <f t="shared" si="3"/>
        <v>111-3</v>
      </c>
      <c r="O39" t="s">
        <v>70</v>
      </c>
      <c r="R39" s="4">
        <v>42360</v>
      </c>
    </row>
    <row r="40" spans="1:18" ht="15.75" customHeight="1">
      <c r="A40" t="s">
        <v>71</v>
      </c>
      <c r="B40" s="2">
        <v>42354</v>
      </c>
      <c r="C40" s="2">
        <v>42354</v>
      </c>
      <c r="D40">
        <v>14.616</v>
      </c>
      <c r="E40">
        <v>8.1859999999999999</v>
      </c>
      <c r="F40">
        <f>AVERAGE(9.77,9.84,10.99)</f>
        <v>10.200000000000001</v>
      </c>
      <c r="I40" t="s">
        <v>55</v>
      </c>
      <c r="J40" s="1">
        <v>111</v>
      </c>
      <c r="K40">
        <v>3</v>
      </c>
      <c r="L40" t="s">
        <v>37</v>
      </c>
      <c r="M40" t="str">
        <f t="shared" si="2"/>
        <v>111-3-B</v>
      </c>
      <c r="N40" t="str">
        <f t="shared" si="3"/>
        <v>111-3</v>
      </c>
      <c r="O40" t="s">
        <v>70</v>
      </c>
      <c r="R40" s="4">
        <v>42360</v>
      </c>
    </row>
    <row r="41" spans="1:18" ht="15.75" customHeight="1">
      <c r="A41" s="3" t="s">
        <v>72</v>
      </c>
      <c r="B41" s="2">
        <v>42355</v>
      </c>
      <c r="C41" s="2">
        <v>42355</v>
      </c>
      <c r="D41">
        <v>17.920000000000002</v>
      </c>
      <c r="E41">
        <v>9.4030000000000005</v>
      </c>
      <c r="F41">
        <f>AVERAGE(10.89,11.16,11.17)</f>
        <v>11.073333333333332</v>
      </c>
      <c r="I41" t="s">
        <v>55</v>
      </c>
      <c r="J41" s="1">
        <v>104</v>
      </c>
      <c r="K41">
        <v>4</v>
      </c>
      <c r="L41" t="s">
        <v>36</v>
      </c>
      <c r="M41" t="str">
        <f t="shared" si="2"/>
        <v>104-4-A</v>
      </c>
      <c r="N41" t="str">
        <f t="shared" si="3"/>
        <v>104-4</v>
      </c>
      <c r="O41" t="s">
        <v>73</v>
      </c>
      <c r="R41" s="4">
        <v>42360</v>
      </c>
    </row>
    <row r="42" spans="1:18" ht="15.75" customHeight="1">
      <c r="A42" s="3" t="s">
        <v>72</v>
      </c>
      <c r="B42" s="2">
        <v>42355</v>
      </c>
      <c r="C42" s="2">
        <v>42355</v>
      </c>
      <c r="D42">
        <v>19.663</v>
      </c>
      <c r="E42">
        <v>10.936999999999999</v>
      </c>
      <c r="F42">
        <f>AVERAGE(11.52,11.18,11.69)</f>
        <v>11.463333333333333</v>
      </c>
      <c r="I42" t="s">
        <v>55</v>
      </c>
      <c r="J42" s="1">
        <v>104</v>
      </c>
      <c r="K42">
        <v>4</v>
      </c>
      <c r="L42" t="s">
        <v>37</v>
      </c>
      <c r="M42" t="str">
        <f t="shared" si="2"/>
        <v>104-4-B</v>
      </c>
      <c r="N42" t="str">
        <f t="shared" si="3"/>
        <v>104-4</v>
      </c>
      <c r="O42" t="s">
        <v>73</v>
      </c>
      <c r="R42" s="4">
        <v>42360</v>
      </c>
    </row>
    <row r="43" spans="1:18" ht="15.75" customHeight="1">
      <c r="A43" t="s">
        <v>72</v>
      </c>
      <c r="B43" s="2">
        <v>42355</v>
      </c>
      <c r="C43" s="2">
        <v>42355</v>
      </c>
      <c r="D43">
        <v>14.39</v>
      </c>
      <c r="E43">
        <v>7.452</v>
      </c>
      <c r="F43">
        <f>AVERAGE(9.25,8.84,8.67)</f>
        <v>8.92</v>
      </c>
      <c r="I43" t="s">
        <v>55</v>
      </c>
      <c r="J43" s="1">
        <v>104</v>
      </c>
      <c r="K43">
        <v>4</v>
      </c>
      <c r="L43" t="s">
        <v>68</v>
      </c>
      <c r="M43" t="str">
        <f t="shared" si="2"/>
        <v>104-4-C</v>
      </c>
      <c r="N43" t="str">
        <f t="shared" si="3"/>
        <v>104-4</v>
      </c>
      <c r="O43" t="s">
        <v>73</v>
      </c>
      <c r="R43" s="4">
        <v>42360</v>
      </c>
    </row>
    <row r="44" spans="1:18" ht="15.75" customHeight="1">
      <c r="A44" t="s">
        <v>74</v>
      </c>
      <c r="B44" s="2">
        <v>42355</v>
      </c>
      <c r="C44" s="2">
        <v>42355</v>
      </c>
      <c r="D44">
        <v>9.593</v>
      </c>
      <c r="E44">
        <v>7.4690000000000003</v>
      </c>
      <c r="F44">
        <f>AVERAGE(7.44,8.14,8.56)</f>
        <v>8.0466666666666669</v>
      </c>
      <c r="I44" t="s">
        <v>55</v>
      </c>
      <c r="J44" s="1">
        <v>118</v>
      </c>
      <c r="K44">
        <v>1</v>
      </c>
      <c r="L44" t="s">
        <v>36</v>
      </c>
      <c r="M44" t="str">
        <f t="shared" si="2"/>
        <v>118-1-A</v>
      </c>
      <c r="N44" t="str">
        <f t="shared" si="3"/>
        <v>118-1</v>
      </c>
      <c r="O44" t="s">
        <v>73</v>
      </c>
      <c r="R44" s="4">
        <v>42360</v>
      </c>
    </row>
    <row r="45" spans="1:18" ht="15.75" customHeight="1">
      <c r="A45" s="3" t="s">
        <v>75</v>
      </c>
      <c r="B45" s="2">
        <v>42355</v>
      </c>
      <c r="C45" s="2">
        <v>42355</v>
      </c>
      <c r="D45">
        <v>13.523999999999999</v>
      </c>
      <c r="E45">
        <v>8.1219999999999999</v>
      </c>
      <c r="F45">
        <f>AVERAGE(9.42,9.23,9.36)</f>
        <v>9.336666666666666</v>
      </c>
      <c r="I45" t="s">
        <v>55</v>
      </c>
      <c r="J45" s="1">
        <v>91</v>
      </c>
      <c r="K45">
        <v>3</v>
      </c>
      <c r="L45" t="s">
        <v>36</v>
      </c>
      <c r="M45" t="str">
        <f t="shared" si="2"/>
        <v>91-3-A</v>
      </c>
      <c r="N45" t="str">
        <f t="shared" si="3"/>
        <v>91-3</v>
      </c>
      <c r="O45" t="s">
        <v>73</v>
      </c>
      <c r="R45" s="4">
        <v>42360</v>
      </c>
    </row>
    <row r="46" spans="1:18" ht="15.75" customHeight="1">
      <c r="A46" s="3" t="s">
        <v>75</v>
      </c>
      <c r="B46" s="2">
        <v>42355</v>
      </c>
      <c r="C46" s="2">
        <v>42355</v>
      </c>
      <c r="D46">
        <v>9.6310000000000002</v>
      </c>
      <c r="E46">
        <v>5.7850000000000001</v>
      </c>
      <c r="F46">
        <f>AVERAGE(8.51,8.21,7.96)</f>
        <v>8.2266666666666666</v>
      </c>
      <c r="I46" t="s">
        <v>55</v>
      </c>
      <c r="J46" s="1">
        <v>91</v>
      </c>
      <c r="K46">
        <v>3</v>
      </c>
      <c r="L46" t="s">
        <v>37</v>
      </c>
      <c r="M46" t="str">
        <f t="shared" si="2"/>
        <v>91-3-B</v>
      </c>
      <c r="N46" t="str">
        <f t="shared" si="3"/>
        <v>91-3</v>
      </c>
      <c r="O46" t="s">
        <v>73</v>
      </c>
      <c r="R46" s="4">
        <v>42360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Germaine Tan</cp:lastModifiedBy>
  <dcterms:created xsi:type="dcterms:W3CDTF">2015-08-28T12:45:49Z</dcterms:created>
  <dcterms:modified xsi:type="dcterms:W3CDTF">2015-12-24T01:08:44Z</dcterms:modified>
</cp:coreProperties>
</file>