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16" windowHeight="9048" tabRatio="601"/>
  </bookViews>
  <sheets>
    <sheet name="Week Ending 11-13-2015" sheetId="55" r:id="rId1"/>
    <sheet name="Week Ending 11-06-2015" sheetId="53" state="hidden" r:id="rId2"/>
    <sheet name="Week Ending 10-30-2015 " sheetId="52" state="hidden" r:id="rId3"/>
    <sheet name="Week Ending 10-23-2015" sheetId="51" state="hidden" r:id="rId4"/>
    <sheet name="Week Ending 10-16-2015 " sheetId="49" state="hidden" r:id="rId5"/>
    <sheet name="Week Ending 10-09-2015" sheetId="48" state="hidden" r:id="rId6"/>
    <sheet name="Week Ending 10-02-2015" sheetId="47" state="hidden" r:id="rId7"/>
    <sheet name="Week Ending 09-25-2015" sheetId="46" state="hidden" r:id="rId8"/>
    <sheet name="Week Ending 09-18-2015" sheetId="45" state="hidden" r:id="rId9"/>
    <sheet name="Week Ending 09-11-2015 " sheetId="44" state="hidden" r:id="rId10"/>
    <sheet name="Week Ending 09-04-2015 " sheetId="42" state="hidden" r:id="rId11"/>
    <sheet name="Week Ending 08-28-2015" sheetId="41" state="hidden" r:id="rId12"/>
    <sheet name="Week Ending 08-21-2015 " sheetId="40" state="hidden" r:id="rId13"/>
    <sheet name="Week Ending 08-14-2015  " sheetId="39" state="hidden" r:id="rId14"/>
    <sheet name="Week Ending 08-07-2015 " sheetId="37" state="hidden" r:id="rId15"/>
    <sheet name="Week Ending 07-31-2015" sheetId="36" state="hidden" r:id="rId16"/>
    <sheet name="Week Ending 07-24-2015" sheetId="35" state="hidden" r:id="rId17"/>
    <sheet name="Week Ending 07-17-2015" sheetId="34" state="hidden" r:id="rId18"/>
    <sheet name="Week Ending 07-10-2015" sheetId="33" state="hidden" r:id="rId19"/>
    <sheet name="Week Ending 07-03-2015" sheetId="31" state="hidden" r:id="rId20"/>
    <sheet name="Week Ending 06-26-2015" sheetId="30" state="hidden" r:id="rId21"/>
    <sheet name="Week Ending 06-19-2015" sheetId="29" state="hidden" r:id="rId22"/>
    <sheet name="Week Ending 06-12-2015" sheetId="28" state="hidden" r:id="rId23"/>
    <sheet name="Week Ending 06-05-2015" sheetId="26" state="hidden" r:id="rId24"/>
    <sheet name="Week Ending 05-29-2015" sheetId="25" state="hidden" r:id="rId25"/>
    <sheet name="Week Ending 05-22-2015" sheetId="24" state="hidden" r:id="rId26"/>
    <sheet name="Week Ending 05-15-2015" sheetId="23" state="hidden" r:id="rId27"/>
    <sheet name="Week Ending 05-08-2015" sheetId="21" state="hidden" r:id="rId28"/>
    <sheet name="Week Ending 05-01-2015" sheetId="20" state="hidden" r:id="rId29"/>
    <sheet name="Week Ending 04-24-2015" sheetId="19" state="hidden" r:id="rId30"/>
    <sheet name="Week Ending 04-17-2015" sheetId="17" state="hidden" r:id="rId31"/>
    <sheet name="Week Ending 04-10-2015  " sheetId="16" state="hidden" r:id="rId32"/>
    <sheet name="Week Ending 04-03-2015 " sheetId="14" state="hidden" r:id="rId33"/>
    <sheet name="Week Ending 3-27-2015" sheetId="13" state="hidden" r:id="rId34"/>
    <sheet name="Week Ending 3-20-2015" sheetId="12" state="hidden" r:id="rId35"/>
    <sheet name="Week Ending 3-13-2015" sheetId="11" state="hidden" r:id="rId36"/>
    <sheet name="Week Ending 3-06-2015" sheetId="9" state="hidden" r:id="rId37"/>
    <sheet name="CSL Summary" sheetId="3" state="hidden" r:id="rId38"/>
    <sheet name="Enrollment Issues_Aug-2015 " sheetId="38" state="hidden" r:id="rId39"/>
    <sheet name="Enrollment Issues_Nov-2015" sheetId="54" r:id="rId40"/>
    <sheet name="Enrollment Issues_Oct-2015 " sheetId="50" state="hidden" r:id="rId41"/>
    <sheet name="Enrollment Issues_Sept-2015 " sheetId="43" state="hidden" r:id="rId42"/>
    <sheet name="Enrollment Issues_July-2015 " sheetId="32" state="hidden" r:id="rId43"/>
    <sheet name="Enrollment Issues_June-2015" sheetId="27" state="hidden" r:id="rId44"/>
    <sheet name="Enrollment Issues_May-2015" sheetId="22" state="hidden" r:id="rId45"/>
    <sheet name="Enrollment Issues_April-2015" sheetId="15" state="hidden" r:id="rId46"/>
    <sheet name="Enrollment Issues_March -2015 " sheetId="10" state="hidden" r:id="rId47"/>
    <sheet name="Week Ending 2-27-2015" sheetId="7" state="hidden" r:id="rId48"/>
    <sheet name="Enrollment Issues_Feb-2015" sheetId="8" state="hidden" r:id="rId49"/>
    <sheet name="Week Ending 2-20-2015" sheetId="6" state="hidden" r:id="rId50"/>
    <sheet name="Week Ending 2-13-2015 " sheetId="5" state="hidden" r:id="rId51"/>
    <sheet name="Week Ending 2-6-2015 " sheetId="4" state="hidden" r:id="rId52"/>
  </sheets>
  <calcPr calcId="145621" concurrentCalc="0"/>
</workbook>
</file>

<file path=xl/calcChain.xml><?xml version="1.0" encoding="utf-8"?>
<calcChain xmlns="http://schemas.openxmlformats.org/spreadsheetml/2006/main">
  <c r="C16" i="55" l="1"/>
  <c r="C15" i="55"/>
  <c r="C14" i="55"/>
  <c r="C13" i="55"/>
  <c r="C12" i="55"/>
  <c r="C11" i="55"/>
  <c r="C10" i="55"/>
  <c r="C9" i="55"/>
  <c r="C8" i="55"/>
  <c r="C7" i="55"/>
  <c r="C6" i="55"/>
  <c r="C5" i="55"/>
  <c r="C4" i="55"/>
  <c r="R17" i="55"/>
  <c r="Q17" i="55"/>
  <c r="P17" i="55"/>
  <c r="O17" i="55"/>
  <c r="N17" i="55"/>
  <c r="M17" i="55"/>
  <c r="L17" i="55"/>
  <c r="K17" i="55"/>
  <c r="J17" i="55"/>
  <c r="I17" i="55"/>
  <c r="H17" i="55"/>
  <c r="G17" i="55"/>
  <c r="F17" i="55"/>
  <c r="E17" i="55"/>
  <c r="D17" i="55"/>
  <c r="U16" i="55"/>
  <c r="Y16" i="55"/>
  <c r="T16" i="55"/>
  <c r="X16" i="55"/>
  <c r="S16" i="55"/>
  <c r="W16" i="55"/>
  <c r="U15" i="55"/>
  <c r="Y15" i="55"/>
  <c r="T15" i="55"/>
  <c r="X15" i="55"/>
  <c r="S15" i="55"/>
  <c r="W15" i="55"/>
  <c r="U14" i="55"/>
  <c r="Y14" i="55"/>
  <c r="T14" i="55"/>
  <c r="X14" i="55"/>
  <c r="S14" i="55"/>
  <c r="W14" i="55"/>
  <c r="U13" i="55"/>
  <c r="Y13" i="55"/>
  <c r="T13" i="55"/>
  <c r="V13" i="55"/>
  <c r="S13" i="55"/>
  <c r="W13" i="55"/>
  <c r="U12" i="55"/>
  <c r="Y12" i="55"/>
  <c r="T12" i="55"/>
  <c r="X12" i="55"/>
  <c r="S12" i="55"/>
  <c r="W12" i="55"/>
  <c r="U11" i="55"/>
  <c r="Y11" i="55"/>
  <c r="T11" i="55"/>
  <c r="X11" i="55"/>
  <c r="S11" i="55"/>
  <c r="W11" i="55"/>
  <c r="U10" i="55"/>
  <c r="Y10" i="55"/>
  <c r="T10" i="55"/>
  <c r="X10" i="55"/>
  <c r="S10" i="55"/>
  <c r="W10" i="55"/>
  <c r="U9" i="55"/>
  <c r="Y9" i="55"/>
  <c r="T9" i="55"/>
  <c r="S9" i="55"/>
  <c r="W9" i="55"/>
  <c r="U8" i="55"/>
  <c r="Y8" i="55"/>
  <c r="T8" i="55"/>
  <c r="X8" i="55"/>
  <c r="S8" i="55"/>
  <c r="W8" i="55"/>
  <c r="U7" i="55"/>
  <c r="Y7" i="55"/>
  <c r="T7" i="55"/>
  <c r="X7" i="55"/>
  <c r="S7" i="55"/>
  <c r="W7" i="55"/>
  <c r="U6" i="55"/>
  <c r="Y6" i="55"/>
  <c r="T6" i="55"/>
  <c r="X6" i="55"/>
  <c r="S6" i="55"/>
  <c r="W6" i="55"/>
  <c r="U5" i="55"/>
  <c r="Y5" i="55"/>
  <c r="T5" i="55"/>
  <c r="V5" i="55"/>
  <c r="S5" i="55"/>
  <c r="W5" i="55"/>
  <c r="U4" i="55"/>
  <c r="T4" i="55"/>
  <c r="X4" i="55"/>
  <c r="S4" i="55"/>
  <c r="S17" i="55"/>
  <c r="G2" i="55"/>
  <c r="J2" i="55"/>
  <c r="M2" i="55"/>
  <c r="P2" i="55"/>
  <c r="V9" i="55"/>
  <c r="U17" i="55"/>
  <c r="V15" i="55"/>
  <c r="V16" i="55"/>
  <c r="V4" i="55"/>
  <c r="X5" i="55"/>
  <c r="X9" i="55"/>
  <c r="X13" i="55"/>
  <c r="V6" i="55"/>
  <c r="V8" i="55"/>
  <c r="V10" i="55"/>
  <c r="V11" i="55"/>
  <c r="V12" i="55"/>
  <c r="W4" i="55"/>
  <c r="V7" i="55"/>
  <c r="V14" i="55"/>
  <c r="Y4" i="55"/>
  <c r="Y17" i="55"/>
  <c r="W17" i="55"/>
  <c r="C17" i="55"/>
  <c r="T17" i="55"/>
  <c r="C16" i="53"/>
  <c r="C15" i="53"/>
  <c r="C14" i="53"/>
  <c r="C13" i="53"/>
  <c r="C12" i="53"/>
  <c r="C11" i="53"/>
  <c r="C10" i="53"/>
  <c r="C9" i="53"/>
  <c r="C8" i="53"/>
  <c r="C7" i="53"/>
  <c r="C6" i="53"/>
  <c r="C5" i="53"/>
  <c r="C4" i="53"/>
  <c r="R17" i="53"/>
  <c r="Q17" i="53"/>
  <c r="P17" i="53"/>
  <c r="O17" i="53"/>
  <c r="N17" i="53"/>
  <c r="M17" i="53"/>
  <c r="L17" i="53"/>
  <c r="K17" i="53"/>
  <c r="J17" i="53"/>
  <c r="I17" i="53"/>
  <c r="H17" i="53"/>
  <c r="G17" i="53"/>
  <c r="F17" i="53"/>
  <c r="E17" i="53"/>
  <c r="D17" i="53"/>
  <c r="U16" i="53"/>
  <c r="Y16" i="53"/>
  <c r="T16" i="53"/>
  <c r="X16" i="53"/>
  <c r="S16" i="53"/>
  <c r="W16" i="53"/>
  <c r="U15" i="53"/>
  <c r="Y15" i="53"/>
  <c r="T15" i="53"/>
  <c r="X15" i="53"/>
  <c r="S15" i="53"/>
  <c r="W15" i="53"/>
  <c r="U14" i="53"/>
  <c r="Y14" i="53"/>
  <c r="T14" i="53"/>
  <c r="X14" i="53"/>
  <c r="S14" i="53"/>
  <c r="W14" i="53"/>
  <c r="U13" i="53"/>
  <c r="Y13" i="53"/>
  <c r="T13" i="53"/>
  <c r="X13" i="53"/>
  <c r="S13" i="53"/>
  <c r="W13" i="53"/>
  <c r="U12" i="53"/>
  <c r="Y12" i="53"/>
  <c r="T12" i="53"/>
  <c r="X12" i="53"/>
  <c r="S12" i="53"/>
  <c r="W12" i="53"/>
  <c r="U11" i="53"/>
  <c r="Y11" i="53"/>
  <c r="T11" i="53"/>
  <c r="X11" i="53"/>
  <c r="S11" i="53"/>
  <c r="W11" i="53"/>
  <c r="U10" i="53"/>
  <c r="Y10" i="53"/>
  <c r="T10" i="53"/>
  <c r="V10" i="53"/>
  <c r="S10" i="53"/>
  <c r="U9" i="53"/>
  <c r="Y9" i="53"/>
  <c r="T9" i="53"/>
  <c r="X9" i="53"/>
  <c r="S9" i="53"/>
  <c r="V9" i="53"/>
  <c r="U8" i="53"/>
  <c r="Y8" i="53"/>
  <c r="T8" i="53"/>
  <c r="X8" i="53"/>
  <c r="S8" i="53"/>
  <c r="W8" i="53"/>
  <c r="U7" i="53"/>
  <c r="Y7" i="53"/>
  <c r="T7" i="53"/>
  <c r="X7" i="53"/>
  <c r="S7" i="53"/>
  <c r="W7" i="53"/>
  <c r="U6" i="53"/>
  <c r="Y6" i="53"/>
  <c r="T6" i="53"/>
  <c r="S6" i="53"/>
  <c r="U5" i="53"/>
  <c r="Y5" i="53"/>
  <c r="T5" i="53"/>
  <c r="X5" i="53"/>
  <c r="S5" i="53"/>
  <c r="V5" i="53"/>
  <c r="U4" i="53"/>
  <c r="T4" i="53"/>
  <c r="X4" i="53"/>
  <c r="S4" i="53"/>
  <c r="W4" i="53"/>
  <c r="G2" i="53"/>
  <c r="J2" i="53"/>
  <c r="M2" i="53"/>
  <c r="P2" i="53"/>
  <c r="C17" i="53"/>
  <c r="W5" i="53"/>
  <c r="W9" i="53"/>
  <c r="V13" i="53"/>
  <c r="W10" i="53"/>
  <c r="V11" i="53"/>
  <c r="Y4" i="53"/>
  <c r="V12" i="53"/>
  <c r="V16" i="53"/>
  <c r="V7" i="53"/>
  <c r="V15" i="53"/>
  <c r="C16" i="52"/>
  <c r="C15" i="52"/>
  <c r="C14" i="52"/>
  <c r="C13" i="52"/>
  <c r="C12" i="52"/>
  <c r="C11" i="52"/>
  <c r="C10" i="52"/>
  <c r="C9" i="52"/>
  <c r="C8" i="52"/>
  <c r="C7" i="52"/>
  <c r="C6" i="52"/>
  <c r="C5" i="52"/>
  <c r="C4" i="52"/>
  <c r="R17" i="52"/>
  <c r="Q17" i="52"/>
  <c r="P17" i="52"/>
  <c r="O17" i="52"/>
  <c r="N17" i="52"/>
  <c r="M17" i="52"/>
  <c r="L17" i="52"/>
  <c r="K17" i="52"/>
  <c r="J17" i="52"/>
  <c r="I17" i="52"/>
  <c r="H17" i="52"/>
  <c r="G17" i="52"/>
  <c r="F17" i="52"/>
  <c r="E17" i="52"/>
  <c r="D17" i="52"/>
  <c r="U16" i="52"/>
  <c r="Y16" i="52"/>
  <c r="T16" i="52"/>
  <c r="X16" i="52"/>
  <c r="S16" i="52"/>
  <c r="W16" i="52"/>
  <c r="U15" i="52"/>
  <c r="Y15" i="52"/>
  <c r="T15" i="52"/>
  <c r="X15" i="52"/>
  <c r="S15" i="52"/>
  <c r="W15" i="52"/>
  <c r="U14" i="52"/>
  <c r="Y14" i="52"/>
  <c r="T14" i="52"/>
  <c r="X14" i="52"/>
  <c r="S14" i="52"/>
  <c r="W14" i="52"/>
  <c r="U13" i="52"/>
  <c r="Y13" i="52"/>
  <c r="T13" i="52"/>
  <c r="X13" i="52"/>
  <c r="S13" i="52"/>
  <c r="W13" i="52"/>
  <c r="U12" i="52"/>
  <c r="Y12" i="52"/>
  <c r="T12" i="52"/>
  <c r="X12" i="52"/>
  <c r="S12" i="52"/>
  <c r="W12" i="52"/>
  <c r="U11" i="52"/>
  <c r="Y11" i="52"/>
  <c r="T11" i="52"/>
  <c r="X11" i="52"/>
  <c r="S11" i="52"/>
  <c r="W11" i="52"/>
  <c r="U10" i="52"/>
  <c r="Y10" i="52"/>
  <c r="T10" i="52"/>
  <c r="X10" i="52"/>
  <c r="S10" i="52"/>
  <c r="W10" i="52"/>
  <c r="U9" i="52"/>
  <c r="Y9" i="52"/>
  <c r="T9" i="52"/>
  <c r="X9" i="52"/>
  <c r="S9" i="52"/>
  <c r="W9" i="52"/>
  <c r="U8" i="52"/>
  <c r="Y8" i="52"/>
  <c r="T8" i="52"/>
  <c r="X8" i="52"/>
  <c r="S8" i="52"/>
  <c r="W8" i="52"/>
  <c r="U7" i="52"/>
  <c r="Y7" i="52"/>
  <c r="T7" i="52"/>
  <c r="X7" i="52"/>
  <c r="S7" i="52"/>
  <c r="W7" i="52"/>
  <c r="U6" i="52"/>
  <c r="Y6" i="52"/>
  <c r="T6" i="52"/>
  <c r="X6" i="52"/>
  <c r="S6" i="52"/>
  <c r="W6" i="52"/>
  <c r="U5" i="52"/>
  <c r="Y5" i="52"/>
  <c r="T5" i="52"/>
  <c r="X5" i="52"/>
  <c r="S5" i="52"/>
  <c r="U4" i="52"/>
  <c r="Y4" i="52"/>
  <c r="T4" i="52"/>
  <c r="X4" i="52"/>
  <c r="S4" i="52"/>
  <c r="W4" i="52"/>
  <c r="G2" i="52"/>
  <c r="J2" i="52"/>
  <c r="M2" i="52"/>
  <c r="P2" i="52"/>
  <c r="V5" i="52"/>
  <c r="W5" i="52"/>
  <c r="V9" i="52"/>
  <c r="V11" i="52"/>
  <c r="V15" i="52"/>
  <c r="V13" i="52"/>
  <c r="V7" i="52"/>
  <c r="V6" i="52"/>
  <c r="V12" i="52"/>
  <c r="V16" i="52"/>
  <c r="U17" i="52"/>
  <c r="V8" i="52"/>
  <c r="V10" i="52"/>
  <c r="V14" i="52"/>
  <c r="S17" i="52"/>
  <c r="Y17" i="52"/>
  <c r="X17" i="52"/>
  <c r="C17" i="52"/>
  <c r="W17" i="52"/>
  <c r="V4" i="52"/>
  <c r="T17" i="52"/>
  <c r="C16" i="51"/>
  <c r="C15" i="51"/>
  <c r="C14" i="51"/>
  <c r="C13" i="51"/>
  <c r="C12" i="51"/>
  <c r="C11" i="51"/>
  <c r="C10" i="51"/>
  <c r="C9" i="51"/>
  <c r="C8" i="51"/>
  <c r="C7" i="51"/>
  <c r="C6" i="51"/>
  <c r="C5" i="51"/>
  <c r="C4" i="51"/>
  <c r="R17" i="51"/>
  <c r="Q17" i="51"/>
  <c r="P17" i="51"/>
  <c r="O17" i="51"/>
  <c r="N17" i="51"/>
  <c r="M17" i="51"/>
  <c r="L17" i="51"/>
  <c r="K17" i="51"/>
  <c r="J17" i="51"/>
  <c r="I17" i="51"/>
  <c r="H17" i="51"/>
  <c r="G17" i="51"/>
  <c r="F17" i="51"/>
  <c r="E17" i="51"/>
  <c r="D17" i="51"/>
  <c r="U16" i="51"/>
  <c r="Y16" i="51"/>
  <c r="T16" i="51"/>
  <c r="X16" i="51"/>
  <c r="S16" i="51"/>
  <c r="W16" i="51"/>
  <c r="U15" i="51"/>
  <c r="Y15" i="51"/>
  <c r="T15" i="51"/>
  <c r="X15" i="51"/>
  <c r="S15" i="51"/>
  <c r="W15" i="51"/>
  <c r="U14" i="51"/>
  <c r="Y14" i="51"/>
  <c r="T14" i="51"/>
  <c r="X14" i="51"/>
  <c r="S14" i="51"/>
  <c r="W14" i="51"/>
  <c r="U13" i="51"/>
  <c r="Y13" i="51"/>
  <c r="T13" i="51"/>
  <c r="X13" i="51"/>
  <c r="S13" i="51"/>
  <c r="W13" i="51"/>
  <c r="U12" i="51"/>
  <c r="Y12" i="51"/>
  <c r="T12" i="51"/>
  <c r="X12" i="51"/>
  <c r="S12" i="51"/>
  <c r="W12" i="51"/>
  <c r="U11" i="51"/>
  <c r="Y11" i="51"/>
  <c r="T11" i="51"/>
  <c r="X11" i="51"/>
  <c r="S11" i="51"/>
  <c r="W11" i="51"/>
  <c r="U10" i="51"/>
  <c r="Y10" i="51"/>
  <c r="T10" i="51"/>
  <c r="X10" i="51"/>
  <c r="S10" i="51"/>
  <c r="U9" i="51"/>
  <c r="Y9" i="51"/>
  <c r="T9" i="51"/>
  <c r="X9" i="51"/>
  <c r="S9" i="51"/>
  <c r="W9" i="51"/>
  <c r="U8" i="51"/>
  <c r="Y8" i="51"/>
  <c r="T8" i="51"/>
  <c r="X8" i="51"/>
  <c r="S8" i="51"/>
  <c r="W8" i="51"/>
  <c r="U7" i="51"/>
  <c r="Y7" i="51"/>
  <c r="T7" i="51"/>
  <c r="X7" i="51"/>
  <c r="S7" i="51"/>
  <c r="W7" i="51"/>
  <c r="U6" i="51"/>
  <c r="Y6" i="51"/>
  <c r="T6" i="51"/>
  <c r="X6" i="51"/>
  <c r="S6" i="51"/>
  <c r="W6" i="51"/>
  <c r="U5" i="51"/>
  <c r="Y5" i="51"/>
  <c r="T5" i="51"/>
  <c r="X5" i="51"/>
  <c r="S5" i="51"/>
  <c r="U4" i="51"/>
  <c r="T4" i="51"/>
  <c r="X4" i="51"/>
  <c r="S4" i="51"/>
  <c r="W4" i="51"/>
  <c r="G2" i="51"/>
  <c r="J2" i="51"/>
  <c r="M2" i="51"/>
  <c r="P2" i="51"/>
  <c r="V17" i="52"/>
  <c r="V10" i="51"/>
  <c r="V9" i="51"/>
  <c r="V5" i="51"/>
  <c r="V13" i="51"/>
  <c r="W5" i="51"/>
  <c r="U17" i="51"/>
  <c r="W10" i="51"/>
  <c r="Y4" i="51"/>
  <c r="Y17" i="51"/>
  <c r="X17" i="51"/>
  <c r="V6" i="51"/>
  <c r="V14" i="51"/>
  <c r="C17" i="51"/>
  <c r="V4" i="51"/>
  <c r="V8" i="51"/>
  <c r="V12" i="51"/>
  <c r="V16" i="51"/>
  <c r="S17" i="51"/>
  <c r="V7" i="51"/>
  <c r="V11" i="51"/>
  <c r="V15" i="51"/>
  <c r="T17" i="51"/>
  <c r="U15" i="49"/>
  <c r="Y15" i="49"/>
  <c r="T15" i="49"/>
  <c r="X15" i="49"/>
  <c r="S15" i="49"/>
  <c r="W15" i="49"/>
  <c r="U13" i="49"/>
  <c r="Y13" i="49"/>
  <c r="T13" i="49"/>
  <c r="V13" i="49"/>
  <c r="S13" i="49"/>
  <c r="W13" i="49"/>
  <c r="U11" i="49"/>
  <c r="Y11" i="49"/>
  <c r="T11" i="49"/>
  <c r="X11" i="49"/>
  <c r="S11" i="49"/>
  <c r="W11" i="49"/>
  <c r="U9" i="49"/>
  <c r="Y9" i="49"/>
  <c r="T9" i="49"/>
  <c r="X9" i="49"/>
  <c r="S9" i="49"/>
  <c r="W9" i="49"/>
  <c r="U7" i="49"/>
  <c r="Y7" i="49"/>
  <c r="T7" i="49"/>
  <c r="X7" i="49"/>
  <c r="S7" i="49"/>
  <c r="W7" i="49"/>
  <c r="U5" i="49"/>
  <c r="Y5" i="49"/>
  <c r="T5" i="49"/>
  <c r="X5" i="49"/>
  <c r="S5" i="49"/>
  <c r="W5" i="49"/>
  <c r="U16" i="49"/>
  <c r="Y16" i="49"/>
  <c r="U14" i="49"/>
  <c r="Y14" i="49"/>
  <c r="U12" i="49"/>
  <c r="Y12" i="49"/>
  <c r="U10" i="49"/>
  <c r="Y10" i="49"/>
  <c r="U8" i="49"/>
  <c r="Y8" i="49"/>
  <c r="U6" i="49"/>
  <c r="Y6" i="49"/>
  <c r="T16" i="49"/>
  <c r="X16" i="49"/>
  <c r="T14" i="49"/>
  <c r="X14" i="49"/>
  <c r="T12" i="49"/>
  <c r="X12" i="49"/>
  <c r="T10" i="49"/>
  <c r="X10" i="49"/>
  <c r="T8" i="49"/>
  <c r="X8" i="49"/>
  <c r="T6" i="49"/>
  <c r="X6" i="49"/>
  <c r="S16" i="49"/>
  <c r="W16" i="49"/>
  <c r="S14" i="49"/>
  <c r="W14" i="49"/>
  <c r="S12" i="49"/>
  <c r="W12" i="49"/>
  <c r="S10" i="49"/>
  <c r="W10" i="49"/>
  <c r="S8" i="49"/>
  <c r="V8" i="49"/>
  <c r="S6" i="49"/>
  <c r="W6" i="49"/>
  <c r="U4" i="49"/>
  <c r="Y4" i="49"/>
  <c r="T4" i="49"/>
  <c r="X4" i="49"/>
  <c r="S4" i="49"/>
  <c r="C4" i="49"/>
  <c r="R17" i="49"/>
  <c r="Q17" i="49"/>
  <c r="P17" i="49"/>
  <c r="O17" i="49"/>
  <c r="N17" i="49"/>
  <c r="M17" i="49"/>
  <c r="L17" i="49"/>
  <c r="K17" i="49"/>
  <c r="J17" i="49"/>
  <c r="I17" i="49"/>
  <c r="H17" i="49"/>
  <c r="G17" i="49"/>
  <c r="F17" i="49"/>
  <c r="E17" i="49"/>
  <c r="D17" i="49"/>
  <c r="C17" i="49"/>
  <c r="G2" i="49"/>
  <c r="J2" i="49"/>
  <c r="M2" i="49"/>
  <c r="P2" i="49"/>
  <c r="U16" i="48"/>
  <c r="Y16" i="48"/>
  <c r="U15" i="48"/>
  <c r="U14" i="48"/>
  <c r="Y14" i="48"/>
  <c r="U13" i="48"/>
  <c r="Y13" i="48"/>
  <c r="U12" i="48"/>
  <c r="Y12" i="48"/>
  <c r="U11" i="48"/>
  <c r="Y11" i="48"/>
  <c r="U10" i="48"/>
  <c r="Y10" i="48"/>
  <c r="U9" i="48"/>
  <c r="Y9" i="48"/>
  <c r="U8" i="48"/>
  <c r="Y8" i="48"/>
  <c r="U7" i="48"/>
  <c r="Y7" i="48"/>
  <c r="U6" i="48"/>
  <c r="Y6" i="48"/>
  <c r="U5" i="48"/>
  <c r="Y5" i="48"/>
  <c r="T16" i="48"/>
  <c r="X16" i="48"/>
  <c r="T15" i="48"/>
  <c r="X15" i="48"/>
  <c r="T14" i="48"/>
  <c r="X14" i="48"/>
  <c r="T13" i="48"/>
  <c r="X13" i="48"/>
  <c r="T12" i="48"/>
  <c r="X12" i="48"/>
  <c r="T11" i="48"/>
  <c r="X11" i="48"/>
  <c r="T10" i="48"/>
  <c r="X10" i="48"/>
  <c r="T9" i="48"/>
  <c r="X9" i="48"/>
  <c r="T8" i="48"/>
  <c r="X8" i="48"/>
  <c r="T7" i="48"/>
  <c r="X7" i="48"/>
  <c r="T6" i="48"/>
  <c r="X6" i="48"/>
  <c r="T5" i="48"/>
  <c r="X5" i="48"/>
  <c r="S16" i="48"/>
  <c r="V16" i="48"/>
  <c r="S15" i="48"/>
  <c r="W15" i="48"/>
  <c r="S14" i="48"/>
  <c r="W14" i="48"/>
  <c r="S13" i="48"/>
  <c r="W13" i="48"/>
  <c r="S12" i="48"/>
  <c r="W12" i="48"/>
  <c r="S11" i="48"/>
  <c r="W11" i="48"/>
  <c r="S10" i="48"/>
  <c r="W10" i="48"/>
  <c r="S9" i="48"/>
  <c r="W9" i="48"/>
  <c r="S8" i="48"/>
  <c r="W8" i="48"/>
  <c r="S7" i="48"/>
  <c r="W7" i="48"/>
  <c r="S6" i="48"/>
  <c r="W6" i="48"/>
  <c r="S5" i="48"/>
  <c r="W5" i="48"/>
  <c r="U4" i="48"/>
  <c r="Y4" i="48"/>
  <c r="T4" i="48"/>
  <c r="X4" i="48"/>
  <c r="S4" i="48"/>
  <c r="W4" i="48"/>
  <c r="C16" i="48"/>
  <c r="C15" i="48"/>
  <c r="C14" i="48"/>
  <c r="C13" i="48"/>
  <c r="C12" i="48"/>
  <c r="C11" i="48"/>
  <c r="C10" i="48"/>
  <c r="C9" i="48"/>
  <c r="C8" i="48"/>
  <c r="C7" i="48"/>
  <c r="C6" i="48"/>
  <c r="C5" i="48"/>
  <c r="C4" i="48"/>
  <c r="V8" i="48"/>
  <c r="V9" i="48"/>
  <c r="V11" i="48"/>
  <c r="V13" i="48"/>
  <c r="R17" i="48"/>
  <c r="Q17" i="48"/>
  <c r="P17" i="48"/>
  <c r="O17" i="48"/>
  <c r="N17" i="48"/>
  <c r="M17" i="48"/>
  <c r="L17" i="48"/>
  <c r="K17" i="48"/>
  <c r="J17" i="48"/>
  <c r="I17" i="48"/>
  <c r="H17" i="48"/>
  <c r="G17" i="48"/>
  <c r="F17" i="48"/>
  <c r="E17" i="48"/>
  <c r="D17" i="48"/>
  <c r="C17" i="48"/>
  <c r="G2" i="48"/>
  <c r="J2" i="48"/>
  <c r="M2" i="48"/>
  <c r="P2" i="48"/>
  <c r="Y16" i="47"/>
  <c r="Y15" i="47"/>
  <c r="Y14" i="47"/>
  <c r="Y13" i="47"/>
  <c r="Y12" i="47"/>
  <c r="Y11" i="47"/>
  <c r="Y10" i="47"/>
  <c r="Y9" i="47"/>
  <c r="Y8" i="47"/>
  <c r="Y7" i="47"/>
  <c r="Y6" i="47"/>
  <c r="Y5" i="47"/>
  <c r="X16" i="47"/>
  <c r="X15" i="47"/>
  <c r="X14" i="47"/>
  <c r="X13" i="47"/>
  <c r="X12" i="47"/>
  <c r="X11" i="47"/>
  <c r="X10" i="47"/>
  <c r="X9" i="47"/>
  <c r="X8" i="47"/>
  <c r="X7" i="47"/>
  <c r="X6" i="47"/>
  <c r="X5" i="47"/>
  <c r="W16" i="47"/>
  <c r="W15" i="47"/>
  <c r="W14" i="47"/>
  <c r="W13" i="47"/>
  <c r="W12" i="47"/>
  <c r="W11" i="47"/>
  <c r="W10" i="47"/>
  <c r="W9" i="47"/>
  <c r="W8" i="47"/>
  <c r="W7" i="47"/>
  <c r="W6" i="47"/>
  <c r="W5" i="47"/>
  <c r="Y4" i="47"/>
  <c r="X4" i="47"/>
  <c r="W4" i="47"/>
  <c r="C16" i="47"/>
  <c r="C15" i="47"/>
  <c r="C14" i="47"/>
  <c r="C13" i="47"/>
  <c r="C12" i="47"/>
  <c r="C11" i="47"/>
  <c r="C10" i="47"/>
  <c r="C9" i="47"/>
  <c r="C8" i="47"/>
  <c r="C7" i="47"/>
  <c r="C6" i="47"/>
  <c r="C5" i="47"/>
  <c r="C4" i="47"/>
  <c r="AB16" i="47"/>
  <c r="AB15" i="47"/>
  <c r="AB14" i="47"/>
  <c r="AB13" i="47"/>
  <c r="AB12" i="47"/>
  <c r="AB11" i="47"/>
  <c r="AB10" i="47"/>
  <c r="AB9" i="47"/>
  <c r="AB8" i="47"/>
  <c r="AB7" i="47"/>
  <c r="AB6" i="47"/>
  <c r="AB5" i="47"/>
  <c r="AA16" i="47"/>
  <c r="AA15" i="47"/>
  <c r="AA14" i="47"/>
  <c r="AA13" i="47"/>
  <c r="AA12" i="47"/>
  <c r="AA11" i="47"/>
  <c r="AA10" i="47"/>
  <c r="AA9" i="47"/>
  <c r="AA8" i="47"/>
  <c r="AA7" i="47"/>
  <c r="AA6" i="47"/>
  <c r="AA5" i="47"/>
  <c r="Z16" i="47"/>
  <c r="Z15" i="47"/>
  <c r="Z14" i="47"/>
  <c r="Z13" i="47"/>
  <c r="Z12" i="47"/>
  <c r="Z11" i="47"/>
  <c r="Z10" i="47"/>
  <c r="Z9" i="47"/>
  <c r="Z8" i="47"/>
  <c r="Z7" i="47"/>
  <c r="Z6" i="47"/>
  <c r="Z5" i="47"/>
  <c r="AB4" i="47"/>
  <c r="AA4" i="47"/>
  <c r="Z4" i="47"/>
  <c r="R17" i="47"/>
  <c r="Q17" i="47"/>
  <c r="P17" i="47"/>
  <c r="O17" i="47"/>
  <c r="N17" i="47"/>
  <c r="M17" i="47"/>
  <c r="L17" i="47"/>
  <c r="K17" i="47"/>
  <c r="J17" i="47"/>
  <c r="I17" i="47"/>
  <c r="H17" i="47"/>
  <c r="G17" i="47"/>
  <c r="F17" i="47"/>
  <c r="E17" i="47"/>
  <c r="D17" i="47"/>
  <c r="U16" i="47"/>
  <c r="T16" i="47"/>
  <c r="S16" i="47"/>
  <c r="U15" i="47"/>
  <c r="T15" i="47"/>
  <c r="S15" i="47"/>
  <c r="U14" i="47"/>
  <c r="T14" i="47"/>
  <c r="S14" i="47"/>
  <c r="U13" i="47"/>
  <c r="T13" i="47"/>
  <c r="S13" i="47"/>
  <c r="U12" i="47"/>
  <c r="T12" i="47"/>
  <c r="S12" i="47"/>
  <c r="U11" i="47"/>
  <c r="T11" i="47"/>
  <c r="S11" i="47"/>
  <c r="U10" i="47"/>
  <c r="T10" i="47"/>
  <c r="S10" i="47"/>
  <c r="U9" i="47"/>
  <c r="T9" i="47"/>
  <c r="S9" i="47"/>
  <c r="U8" i="47"/>
  <c r="T8" i="47"/>
  <c r="S8" i="47"/>
  <c r="U7" i="47"/>
  <c r="T7" i="47"/>
  <c r="S7" i="47"/>
  <c r="U6" i="47"/>
  <c r="T6" i="47"/>
  <c r="S6" i="47"/>
  <c r="U5" i="47"/>
  <c r="T5" i="47"/>
  <c r="S5" i="47"/>
  <c r="U4" i="47"/>
  <c r="T4" i="47"/>
  <c r="S4" i="47"/>
  <c r="C17" i="47"/>
  <c r="G2" i="47"/>
  <c r="J2" i="47"/>
  <c r="M2" i="47"/>
  <c r="P2" i="47"/>
  <c r="V14" i="47"/>
  <c r="V8" i="47"/>
  <c r="V12" i="47"/>
  <c r="V10" i="47"/>
  <c r="V16" i="47"/>
  <c r="V7" i="47"/>
  <c r="V15" i="47"/>
  <c r="AA17" i="47"/>
  <c r="V6" i="47"/>
  <c r="U17" i="47"/>
  <c r="V5" i="47"/>
  <c r="V9" i="47"/>
  <c r="V13" i="47"/>
  <c r="T17" i="47"/>
  <c r="V11" i="47"/>
  <c r="S17" i="47"/>
  <c r="Z17" i="47"/>
  <c r="AB17" i="47"/>
  <c r="W17" i="47"/>
  <c r="X17" i="47"/>
  <c r="Y17" i="47"/>
  <c r="V4" i="47"/>
  <c r="C16" i="46"/>
  <c r="C15" i="46"/>
  <c r="C14" i="46"/>
  <c r="C13" i="46"/>
  <c r="C12" i="46"/>
  <c r="C11" i="46"/>
  <c r="C10" i="46"/>
  <c r="C9" i="46"/>
  <c r="C8" i="46"/>
  <c r="C7" i="46"/>
  <c r="C6" i="46"/>
  <c r="C5" i="46"/>
  <c r="C4" i="46"/>
  <c r="C17" i="46"/>
  <c r="R17" i="46"/>
  <c r="Q17" i="46"/>
  <c r="P17" i="46"/>
  <c r="O17" i="46"/>
  <c r="N17" i="46"/>
  <c r="M17" i="46"/>
  <c r="L17" i="46"/>
  <c r="K17" i="46"/>
  <c r="J17" i="46"/>
  <c r="I17" i="46"/>
  <c r="H17" i="46"/>
  <c r="G17" i="46"/>
  <c r="F17" i="46"/>
  <c r="E17" i="46"/>
  <c r="D17" i="46"/>
  <c r="U16" i="46"/>
  <c r="Y16" i="46"/>
  <c r="T16" i="46"/>
  <c r="X16" i="46"/>
  <c r="S16" i="46"/>
  <c r="W16" i="46"/>
  <c r="U15" i="46"/>
  <c r="Y15" i="46"/>
  <c r="T15" i="46"/>
  <c r="X15" i="46"/>
  <c r="S15" i="46"/>
  <c r="W15" i="46"/>
  <c r="U14" i="46"/>
  <c r="Y14" i="46"/>
  <c r="T14" i="46"/>
  <c r="S14" i="46"/>
  <c r="W14" i="46"/>
  <c r="U13" i="46"/>
  <c r="Y13" i="46"/>
  <c r="T13" i="46"/>
  <c r="S13" i="46"/>
  <c r="W13" i="46"/>
  <c r="U12" i="46"/>
  <c r="Y12" i="46"/>
  <c r="T12" i="46"/>
  <c r="X12" i="46"/>
  <c r="S12" i="46"/>
  <c r="W12" i="46"/>
  <c r="U11" i="46"/>
  <c r="Y11" i="46"/>
  <c r="T11" i="46"/>
  <c r="X11" i="46"/>
  <c r="S11" i="46"/>
  <c r="W11" i="46"/>
  <c r="U10" i="46"/>
  <c r="Y10" i="46"/>
  <c r="T10" i="46"/>
  <c r="S10" i="46"/>
  <c r="W10" i="46"/>
  <c r="U9" i="46"/>
  <c r="Y9" i="46"/>
  <c r="T9" i="46"/>
  <c r="S9" i="46"/>
  <c r="W9" i="46"/>
  <c r="U8" i="46"/>
  <c r="Y8" i="46"/>
  <c r="T8" i="46"/>
  <c r="X8" i="46"/>
  <c r="S8" i="46"/>
  <c r="W8" i="46"/>
  <c r="U7" i="46"/>
  <c r="Y7" i="46"/>
  <c r="T7" i="46"/>
  <c r="V7" i="46"/>
  <c r="S7" i="46"/>
  <c r="W7" i="46"/>
  <c r="U6" i="46"/>
  <c r="Y6" i="46"/>
  <c r="T6" i="46"/>
  <c r="S6" i="46"/>
  <c r="W6" i="46"/>
  <c r="U5" i="46"/>
  <c r="Y5" i="46"/>
  <c r="T5" i="46"/>
  <c r="S5" i="46"/>
  <c r="W5" i="46"/>
  <c r="U4" i="46"/>
  <c r="T4" i="46"/>
  <c r="X4" i="46"/>
  <c r="S4" i="46"/>
  <c r="G2" i="46"/>
  <c r="J2" i="46"/>
  <c r="M2" i="46"/>
  <c r="P2" i="46"/>
  <c r="V17" i="47"/>
  <c r="V5" i="46"/>
  <c r="V6" i="46"/>
  <c r="V10" i="46"/>
  <c r="V14" i="46"/>
  <c r="V9" i="46"/>
  <c r="V13" i="46"/>
  <c r="S17" i="46"/>
  <c r="X9" i="46"/>
  <c r="X13" i="46"/>
  <c r="V16" i="46"/>
  <c r="X5" i="46"/>
  <c r="U17" i="46"/>
  <c r="W4" i="46"/>
  <c r="W17" i="46"/>
  <c r="X6" i="46"/>
  <c r="X10" i="46"/>
  <c r="X14" i="46"/>
  <c r="V8" i="46"/>
  <c r="V11" i="46"/>
  <c r="V12" i="46"/>
  <c r="V15" i="46"/>
  <c r="X7" i="46"/>
  <c r="Y4" i="46"/>
  <c r="Y17" i="46"/>
  <c r="V4" i="46"/>
  <c r="T17" i="46"/>
  <c r="C16" i="45"/>
  <c r="C15" i="45"/>
  <c r="C14" i="45"/>
  <c r="C13" i="45"/>
  <c r="C12" i="45"/>
  <c r="C11" i="45"/>
  <c r="C10" i="45"/>
  <c r="C9" i="45"/>
  <c r="C8" i="45"/>
  <c r="C7" i="45"/>
  <c r="C6" i="45"/>
  <c r="C5" i="45"/>
  <c r="C4" i="45"/>
  <c r="R17" i="45"/>
  <c r="Q17" i="45"/>
  <c r="P17" i="45"/>
  <c r="O17" i="45"/>
  <c r="N17" i="45"/>
  <c r="M17" i="45"/>
  <c r="L17" i="45"/>
  <c r="K17" i="45"/>
  <c r="J17" i="45"/>
  <c r="I17" i="45"/>
  <c r="H17" i="45"/>
  <c r="G17" i="45"/>
  <c r="F17" i="45"/>
  <c r="E17" i="45"/>
  <c r="D17" i="45"/>
  <c r="U16" i="45"/>
  <c r="Y16" i="45"/>
  <c r="T16" i="45"/>
  <c r="X16" i="45"/>
  <c r="S16" i="45"/>
  <c r="W16" i="45"/>
  <c r="U15" i="45"/>
  <c r="Y15" i="45"/>
  <c r="T15" i="45"/>
  <c r="X15" i="45"/>
  <c r="S15" i="45"/>
  <c r="W15" i="45"/>
  <c r="U14" i="45"/>
  <c r="Y14" i="45"/>
  <c r="T14" i="45"/>
  <c r="S14" i="45"/>
  <c r="W14" i="45"/>
  <c r="U13" i="45"/>
  <c r="Y13" i="45"/>
  <c r="T13" i="45"/>
  <c r="S13" i="45"/>
  <c r="W13" i="45"/>
  <c r="U12" i="45"/>
  <c r="Y12" i="45"/>
  <c r="T12" i="45"/>
  <c r="X12" i="45"/>
  <c r="S12" i="45"/>
  <c r="W12" i="45"/>
  <c r="U11" i="45"/>
  <c r="Y11" i="45"/>
  <c r="T11" i="45"/>
  <c r="X11" i="45"/>
  <c r="S11" i="45"/>
  <c r="U10" i="45"/>
  <c r="Y10" i="45"/>
  <c r="T10" i="45"/>
  <c r="X10" i="45"/>
  <c r="S10" i="45"/>
  <c r="W10" i="45"/>
  <c r="U9" i="45"/>
  <c r="Y9" i="45"/>
  <c r="T9" i="45"/>
  <c r="X9" i="45"/>
  <c r="S9" i="45"/>
  <c r="W9" i="45"/>
  <c r="V9" i="45"/>
  <c r="U8" i="45"/>
  <c r="Y8" i="45"/>
  <c r="T8" i="45"/>
  <c r="X8" i="45"/>
  <c r="S8" i="45"/>
  <c r="W8" i="45"/>
  <c r="U7" i="45"/>
  <c r="Y7" i="45"/>
  <c r="T7" i="45"/>
  <c r="X7" i="45"/>
  <c r="S7" i="45"/>
  <c r="W7" i="45"/>
  <c r="U6" i="45"/>
  <c r="Y6" i="45"/>
  <c r="T6" i="45"/>
  <c r="X6" i="45"/>
  <c r="S6" i="45"/>
  <c r="W6" i="45"/>
  <c r="U5" i="45"/>
  <c r="Y5" i="45"/>
  <c r="T5" i="45"/>
  <c r="X5" i="45"/>
  <c r="S5" i="45"/>
  <c r="U4" i="45"/>
  <c r="T4" i="45"/>
  <c r="X4" i="45"/>
  <c r="S4" i="45"/>
  <c r="W4" i="45"/>
  <c r="G2" i="45"/>
  <c r="J2" i="45"/>
  <c r="M2" i="45"/>
  <c r="P2" i="45"/>
  <c r="X17" i="46"/>
  <c r="V17" i="46"/>
  <c r="V11" i="45"/>
  <c r="V5" i="45"/>
  <c r="U17" i="45"/>
  <c r="V8" i="45"/>
  <c r="V14" i="45"/>
  <c r="W5" i="45"/>
  <c r="V13" i="45"/>
  <c r="V16" i="45"/>
  <c r="X13" i="45"/>
  <c r="V6" i="45"/>
  <c r="V7" i="45"/>
  <c r="X14" i="45"/>
  <c r="V15" i="45"/>
  <c r="V10" i="45"/>
  <c r="W11" i="45"/>
  <c r="V12" i="45"/>
  <c r="Y4" i="45"/>
  <c r="Y17" i="45"/>
  <c r="C17" i="45"/>
  <c r="V4" i="45"/>
  <c r="S17" i="45"/>
  <c r="T17" i="45"/>
  <c r="R17" i="44"/>
  <c r="Q17" i="44"/>
  <c r="P17" i="44"/>
  <c r="O17" i="44"/>
  <c r="N17" i="44"/>
  <c r="M17" i="44"/>
  <c r="L17" i="44"/>
  <c r="K17" i="44"/>
  <c r="J17" i="44"/>
  <c r="I17" i="44"/>
  <c r="H17" i="44"/>
  <c r="G17" i="44"/>
  <c r="F17" i="44"/>
  <c r="E17" i="44"/>
  <c r="D17" i="44"/>
  <c r="U16" i="44"/>
  <c r="T16" i="44"/>
  <c r="S16" i="44"/>
  <c r="U15" i="44"/>
  <c r="T15" i="44"/>
  <c r="S15" i="44"/>
  <c r="U14" i="44"/>
  <c r="T14" i="44"/>
  <c r="S14" i="44"/>
  <c r="U13" i="44"/>
  <c r="T13" i="44"/>
  <c r="S13" i="44"/>
  <c r="U12" i="44"/>
  <c r="T12" i="44"/>
  <c r="S12" i="44"/>
  <c r="U11" i="44"/>
  <c r="T11" i="44"/>
  <c r="S11" i="44"/>
  <c r="U10" i="44"/>
  <c r="T10" i="44"/>
  <c r="S10" i="44"/>
  <c r="U9" i="44"/>
  <c r="T9" i="44"/>
  <c r="S9" i="44"/>
  <c r="U8" i="44"/>
  <c r="T8" i="44"/>
  <c r="S8" i="44"/>
  <c r="U7" i="44"/>
  <c r="T7" i="44"/>
  <c r="S7" i="44"/>
  <c r="U6" i="44"/>
  <c r="T6" i="44"/>
  <c r="S6" i="44"/>
  <c r="U5" i="44"/>
  <c r="T5" i="44"/>
  <c r="S5" i="44"/>
  <c r="U4" i="44"/>
  <c r="T4" i="44"/>
  <c r="S4" i="44"/>
  <c r="G2" i="44"/>
  <c r="J2" i="44"/>
  <c r="M2" i="44"/>
  <c r="P2" i="44"/>
  <c r="X17" i="45"/>
  <c r="W17" i="45"/>
  <c r="V17" i="45"/>
  <c r="Y15" i="44"/>
  <c r="Y8" i="44"/>
  <c r="W14" i="44"/>
  <c r="Y10" i="44"/>
  <c r="W16" i="44"/>
  <c r="U17" i="44"/>
  <c r="S17" i="44"/>
  <c r="W15" i="44"/>
  <c r="T17" i="44"/>
  <c r="Y15" i="42"/>
  <c r="X15" i="42"/>
  <c r="W15" i="42"/>
  <c r="Y13" i="42"/>
  <c r="X13" i="42"/>
  <c r="W13" i="42"/>
  <c r="Y11" i="42"/>
  <c r="X11" i="42"/>
  <c r="W11" i="42"/>
  <c r="Y9" i="42"/>
  <c r="X9" i="42"/>
  <c r="W9" i="42"/>
  <c r="Y7" i="42"/>
  <c r="X7" i="42"/>
  <c r="W7" i="42"/>
  <c r="Y5" i="42"/>
  <c r="X5" i="42"/>
  <c r="W5" i="42"/>
  <c r="AB16" i="42"/>
  <c r="Y16" i="44"/>
  <c r="AB15" i="42"/>
  <c r="AB14" i="42"/>
  <c r="Y14" i="44"/>
  <c r="AB13" i="42"/>
  <c r="Y13" i="44"/>
  <c r="AB12" i="42"/>
  <c r="Y12" i="44"/>
  <c r="AB11" i="42"/>
  <c r="Y11" i="44"/>
  <c r="AB10" i="42"/>
  <c r="AB9" i="42"/>
  <c r="Y9" i="44"/>
  <c r="AB8" i="42"/>
  <c r="AB7" i="42"/>
  <c r="Y7" i="44"/>
  <c r="AB6" i="42"/>
  <c r="Y6" i="44"/>
  <c r="AB5" i="42"/>
  <c r="Y5" i="44"/>
  <c r="AA16" i="42"/>
  <c r="X16" i="44"/>
  <c r="AA15" i="42"/>
  <c r="X15" i="44"/>
  <c r="AA14" i="42"/>
  <c r="X14" i="44"/>
  <c r="AA13" i="42"/>
  <c r="X13" i="44"/>
  <c r="AA12" i="42"/>
  <c r="X12" i="44"/>
  <c r="AA11" i="42"/>
  <c r="X11" i="44"/>
  <c r="AA10" i="42"/>
  <c r="X10" i="44"/>
  <c r="AA9" i="42"/>
  <c r="X9" i="44"/>
  <c r="AA8" i="42"/>
  <c r="X8" i="44"/>
  <c r="AA7" i="42"/>
  <c r="X7" i="44"/>
  <c r="AA6" i="42"/>
  <c r="X6" i="44"/>
  <c r="AA5" i="42"/>
  <c r="X5" i="44"/>
  <c r="Z16" i="42"/>
  <c r="Z15" i="42"/>
  <c r="Z14" i="42"/>
  <c r="Z13" i="42"/>
  <c r="W13" i="44"/>
  <c r="Z12" i="42"/>
  <c r="W12" i="44"/>
  <c r="Z11" i="42"/>
  <c r="W11" i="44"/>
  <c r="Z10" i="42"/>
  <c r="W10" i="44"/>
  <c r="Z9" i="42"/>
  <c r="W9" i="44"/>
  <c r="Z8" i="42"/>
  <c r="W8" i="44"/>
  <c r="Z7" i="42"/>
  <c r="W7" i="44"/>
  <c r="Z6" i="42"/>
  <c r="W6" i="44"/>
  <c r="Z5" i="42"/>
  <c r="W5" i="44"/>
  <c r="AB4" i="42"/>
  <c r="Y4" i="44"/>
  <c r="AA4" i="42"/>
  <c r="X4" i="44"/>
  <c r="Z4" i="42"/>
  <c r="W4" i="44"/>
  <c r="R17" i="42"/>
  <c r="Q17" i="42"/>
  <c r="P17" i="42"/>
  <c r="O17" i="42"/>
  <c r="N17" i="42"/>
  <c r="M17" i="42"/>
  <c r="L17" i="42"/>
  <c r="K17" i="42"/>
  <c r="J17" i="42"/>
  <c r="I17" i="42"/>
  <c r="H17" i="42"/>
  <c r="G17" i="42"/>
  <c r="F17" i="42"/>
  <c r="E17" i="42"/>
  <c r="D17" i="42"/>
  <c r="U16" i="42"/>
  <c r="T16" i="42"/>
  <c r="S16" i="42"/>
  <c r="U15" i="42"/>
  <c r="T15" i="42"/>
  <c r="S15" i="42"/>
  <c r="U14" i="42"/>
  <c r="T14" i="42"/>
  <c r="S14" i="42"/>
  <c r="U13" i="42"/>
  <c r="T13" i="42"/>
  <c r="S13" i="42"/>
  <c r="U12" i="42"/>
  <c r="T12" i="42"/>
  <c r="S12" i="42"/>
  <c r="U11" i="42"/>
  <c r="T11" i="42"/>
  <c r="S11" i="42"/>
  <c r="U10" i="42"/>
  <c r="T10" i="42"/>
  <c r="S10" i="42"/>
  <c r="U9" i="42"/>
  <c r="T9" i="42"/>
  <c r="S9" i="42"/>
  <c r="U8" i="42"/>
  <c r="T8" i="42"/>
  <c r="S8" i="42"/>
  <c r="U7" i="42"/>
  <c r="T7" i="42"/>
  <c r="S7" i="42"/>
  <c r="U6" i="42"/>
  <c r="T6" i="42"/>
  <c r="S6" i="42"/>
  <c r="U5" i="42"/>
  <c r="T5" i="42"/>
  <c r="S5" i="42"/>
  <c r="U4" i="42"/>
  <c r="T4" i="42"/>
  <c r="S4" i="42"/>
  <c r="G2" i="42"/>
  <c r="J2" i="42"/>
  <c r="M2" i="42"/>
  <c r="P2" i="42"/>
  <c r="X17" i="44"/>
  <c r="Y17" i="44"/>
  <c r="W17" i="44"/>
  <c r="AB17" i="42"/>
  <c r="AA17" i="42"/>
  <c r="Z17" i="42"/>
  <c r="S17" i="42"/>
  <c r="U17" i="42"/>
  <c r="T17" i="42"/>
  <c r="R17" i="41"/>
  <c r="Q17" i="41"/>
  <c r="P17" i="41"/>
  <c r="O17" i="41"/>
  <c r="N17" i="41"/>
  <c r="M17" i="41"/>
  <c r="L17" i="41"/>
  <c r="K17" i="41"/>
  <c r="J17" i="41"/>
  <c r="I17" i="41"/>
  <c r="H17" i="41"/>
  <c r="G17" i="41"/>
  <c r="F17" i="41"/>
  <c r="E17" i="41"/>
  <c r="D17" i="41"/>
  <c r="U16" i="41"/>
  <c r="T16" i="41"/>
  <c r="S16" i="41"/>
  <c r="U15" i="41"/>
  <c r="T15" i="41"/>
  <c r="S15" i="41"/>
  <c r="U14" i="41"/>
  <c r="T14" i="41"/>
  <c r="S14" i="41"/>
  <c r="U13" i="41"/>
  <c r="T13" i="41"/>
  <c r="S13" i="41"/>
  <c r="U12" i="41"/>
  <c r="T12" i="41"/>
  <c r="S12" i="41"/>
  <c r="U11" i="41"/>
  <c r="T11" i="41"/>
  <c r="S11" i="41"/>
  <c r="U10" i="41"/>
  <c r="T10" i="41"/>
  <c r="S10" i="41"/>
  <c r="U9" i="41"/>
  <c r="T9" i="41"/>
  <c r="S9" i="41"/>
  <c r="U8" i="41"/>
  <c r="T8" i="41"/>
  <c r="S8" i="41"/>
  <c r="U7" i="41"/>
  <c r="T7" i="41"/>
  <c r="S7" i="41"/>
  <c r="U6" i="41"/>
  <c r="T6" i="41"/>
  <c r="S6" i="41"/>
  <c r="U5" i="41"/>
  <c r="T5" i="41"/>
  <c r="S5" i="41"/>
  <c r="U4" i="41"/>
  <c r="T4" i="41"/>
  <c r="S4" i="41"/>
  <c r="G2" i="41"/>
  <c r="J2" i="41"/>
  <c r="M2" i="41"/>
  <c r="P2" i="41"/>
  <c r="T17" i="41"/>
  <c r="U17" i="41"/>
  <c r="S17" i="41"/>
  <c r="R17" i="40"/>
  <c r="Q17" i="40"/>
  <c r="P17" i="40"/>
  <c r="O17" i="40"/>
  <c r="N17" i="40"/>
  <c r="M17" i="40"/>
  <c r="L17" i="40"/>
  <c r="K17" i="40"/>
  <c r="J17" i="40"/>
  <c r="I17" i="40"/>
  <c r="H17" i="40"/>
  <c r="G17" i="40"/>
  <c r="F17" i="40"/>
  <c r="E17" i="40"/>
  <c r="D17" i="40"/>
  <c r="U16" i="40"/>
  <c r="T16" i="40"/>
  <c r="S16" i="40"/>
  <c r="U15" i="40"/>
  <c r="T15" i="40"/>
  <c r="S15" i="40"/>
  <c r="U14" i="40"/>
  <c r="T14" i="40"/>
  <c r="S14" i="40"/>
  <c r="U13" i="40"/>
  <c r="T13" i="40"/>
  <c r="S13" i="40"/>
  <c r="U12" i="40"/>
  <c r="T12" i="40"/>
  <c r="S12" i="40"/>
  <c r="U11" i="40"/>
  <c r="T11" i="40"/>
  <c r="S11" i="40"/>
  <c r="U10" i="40"/>
  <c r="T10" i="40"/>
  <c r="S10" i="40"/>
  <c r="U9" i="40"/>
  <c r="T9" i="40"/>
  <c r="S9" i="40"/>
  <c r="U8" i="40"/>
  <c r="T8" i="40"/>
  <c r="S8" i="40"/>
  <c r="U7" i="40"/>
  <c r="T7" i="40"/>
  <c r="S7" i="40"/>
  <c r="U6" i="40"/>
  <c r="T6" i="40"/>
  <c r="S6" i="40"/>
  <c r="U5" i="40"/>
  <c r="T5" i="40"/>
  <c r="S5" i="40"/>
  <c r="U4" i="40"/>
  <c r="T4" i="40"/>
  <c r="S4" i="40"/>
  <c r="G2" i="40"/>
  <c r="J2" i="40"/>
  <c r="M2" i="40"/>
  <c r="P2" i="40"/>
  <c r="T17" i="40"/>
  <c r="U17" i="40"/>
  <c r="S17" i="40"/>
  <c r="R17" i="39"/>
  <c r="Q17" i="39"/>
  <c r="P17" i="39"/>
  <c r="O17" i="39"/>
  <c r="N17" i="39"/>
  <c r="M17" i="39"/>
  <c r="L17" i="39"/>
  <c r="K17" i="39"/>
  <c r="J17" i="39"/>
  <c r="I17" i="39"/>
  <c r="H17" i="39"/>
  <c r="G17" i="39"/>
  <c r="F17" i="39"/>
  <c r="E17" i="39"/>
  <c r="D17" i="39"/>
  <c r="U16" i="39"/>
  <c r="T16" i="39"/>
  <c r="S16" i="39"/>
  <c r="U15" i="39"/>
  <c r="T15" i="39"/>
  <c r="S15" i="39"/>
  <c r="U14" i="39"/>
  <c r="T14" i="39"/>
  <c r="S14" i="39"/>
  <c r="U13" i="39"/>
  <c r="T13" i="39"/>
  <c r="S13" i="39"/>
  <c r="U12" i="39"/>
  <c r="T12" i="39"/>
  <c r="S12" i="39"/>
  <c r="U11" i="39"/>
  <c r="T11" i="39"/>
  <c r="S11" i="39"/>
  <c r="U10" i="39"/>
  <c r="T10" i="39"/>
  <c r="S10" i="39"/>
  <c r="U9" i="39"/>
  <c r="T9" i="39"/>
  <c r="S9" i="39"/>
  <c r="U8" i="39"/>
  <c r="T8" i="39"/>
  <c r="S8" i="39"/>
  <c r="U7" i="39"/>
  <c r="T7" i="39"/>
  <c r="S7" i="39"/>
  <c r="U6" i="39"/>
  <c r="T6" i="39"/>
  <c r="S6" i="39"/>
  <c r="U5" i="39"/>
  <c r="T5" i="39"/>
  <c r="S5" i="39"/>
  <c r="U4" i="39"/>
  <c r="T4" i="39"/>
  <c r="S4" i="39"/>
  <c r="G2" i="39"/>
  <c r="J2" i="39"/>
  <c r="M2" i="39"/>
  <c r="P2" i="39"/>
  <c r="X4" i="39"/>
  <c r="X4" i="40"/>
  <c r="X4" i="41"/>
  <c r="Y4" i="39"/>
  <c r="Y4" i="40"/>
  <c r="Y4" i="41"/>
  <c r="S17" i="39"/>
  <c r="T17" i="39"/>
  <c r="U17" i="39"/>
  <c r="R17" i="37"/>
  <c r="Q17" i="37"/>
  <c r="P17" i="37"/>
  <c r="O17" i="37"/>
  <c r="N17" i="37"/>
  <c r="M17" i="37"/>
  <c r="L17" i="37"/>
  <c r="K17" i="37"/>
  <c r="J17" i="37"/>
  <c r="I17" i="37"/>
  <c r="H17" i="37"/>
  <c r="G17" i="37"/>
  <c r="F17" i="37"/>
  <c r="E17" i="37"/>
  <c r="D17" i="37"/>
  <c r="U16" i="37"/>
  <c r="T16" i="37"/>
  <c r="S16" i="37"/>
  <c r="U15" i="37"/>
  <c r="T15" i="37"/>
  <c r="S15" i="37"/>
  <c r="U14" i="37"/>
  <c r="Y14" i="37"/>
  <c r="Y14" i="39"/>
  <c r="Y14" i="40"/>
  <c r="Y14" i="41"/>
  <c r="T14" i="37"/>
  <c r="X14" i="37"/>
  <c r="X14" i="39"/>
  <c r="X14" i="40"/>
  <c r="X14" i="41"/>
  <c r="S14" i="37"/>
  <c r="W14" i="37"/>
  <c r="W14" i="39"/>
  <c r="W14" i="40"/>
  <c r="W14" i="41"/>
  <c r="U13" i="37"/>
  <c r="T13" i="37"/>
  <c r="S13" i="37"/>
  <c r="U12" i="37"/>
  <c r="Y12" i="37"/>
  <c r="Y12" i="39"/>
  <c r="Y12" i="40"/>
  <c r="Y12" i="41"/>
  <c r="T12" i="37"/>
  <c r="X12" i="37"/>
  <c r="X12" i="39"/>
  <c r="X12" i="40"/>
  <c r="X12" i="41"/>
  <c r="S12" i="37"/>
  <c r="W12" i="37"/>
  <c r="W12" i="39"/>
  <c r="W12" i="40"/>
  <c r="W12" i="41"/>
  <c r="U11" i="37"/>
  <c r="T11" i="37"/>
  <c r="S11" i="37"/>
  <c r="U10" i="37"/>
  <c r="Y10" i="37"/>
  <c r="Y10" i="39"/>
  <c r="Y10" i="40"/>
  <c r="Y10" i="41"/>
  <c r="T10" i="37"/>
  <c r="X10" i="37"/>
  <c r="X10" i="39"/>
  <c r="X10" i="40"/>
  <c r="X10" i="41"/>
  <c r="S10" i="37"/>
  <c r="W10" i="37"/>
  <c r="W10" i="39"/>
  <c r="W10" i="40"/>
  <c r="W10" i="41"/>
  <c r="U9" i="37"/>
  <c r="T9" i="37"/>
  <c r="S9" i="37"/>
  <c r="U8" i="37"/>
  <c r="Y8" i="37"/>
  <c r="Y8" i="39"/>
  <c r="Y8" i="40"/>
  <c r="Y8" i="41"/>
  <c r="T8" i="37"/>
  <c r="X8" i="37"/>
  <c r="X8" i="39"/>
  <c r="X8" i="40"/>
  <c r="X8" i="41"/>
  <c r="S8" i="37"/>
  <c r="W8" i="37"/>
  <c r="W8" i="39"/>
  <c r="W8" i="40"/>
  <c r="W8" i="41"/>
  <c r="U7" i="37"/>
  <c r="T7" i="37"/>
  <c r="S7" i="37"/>
  <c r="U6" i="37"/>
  <c r="Y6" i="37"/>
  <c r="Y6" i="39"/>
  <c r="Y6" i="40"/>
  <c r="Y6" i="41"/>
  <c r="T6" i="37"/>
  <c r="X6" i="37"/>
  <c r="X6" i="39"/>
  <c r="X6" i="40"/>
  <c r="X6" i="41"/>
  <c r="S6" i="37"/>
  <c r="W6" i="37"/>
  <c r="W6" i="39"/>
  <c r="W6" i="40"/>
  <c r="W6" i="41"/>
  <c r="U5" i="37"/>
  <c r="T5" i="37"/>
  <c r="S5" i="37"/>
  <c r="U4" i="37"/>
  <c r="Y4" i="37"/>
  <c r="T4" i="37"/>
  <c r="X4" i="37"/>
  <c r="S4" i="37"/>
  <c r="W4" i="37"/>
  <c r="W4" i="39"/>
  <c r="G2" i="37"/>
  <c r="J2" i="37"/>
  <c r="M2" i="37"/>
  <c r="P2" i="37"/>
  <c r="X10" i="42"/>
  <c r="X12" i="42"/>
  <c r="Y8" i="42"/>
  <c r="W4" i="40"/>
  <c r="W7" i="37"/>
  <c r="W7" i="39"/>
  <c r="W7" i="40"/>
  <c r="W7" i="41"/>
  <c r="W6" i="42"/>
  <c r="W11" i="37"/>
  <c r="W11" i="39"/>
  <c r="W11" i="40"/>
  <c r="W11" i="41"/>
  <c r="W10" i="42"/>
  <c r="W15" i="37"/>
  <c r="W15" i="39"/>
  <c r="W15" i="40"/>
  <c r="W15" i="41"/>
  <c r="W14" i="42"/>
  <c r="X7" i="37"/>
  <c r="X7" i="39"/>
  <c r="X7" i="40"/>
  <c r="X7" i="41"/>
  <c r="X6" i="42"/>
  <c r="X17" i="42"/>
  <c r="X11" i="37"/>
  <c r="X11" i="39"/>
  <c r="X11" i="40"/>
  <c r="X11" i="41"/>
  <c r="X15" i="37"/>
  <c r="X15" i="39"/>
  <c r="X15" i="40"/>
  <c r="X15" i="41"/>
  <c r="X14" i="42"/>
  <c r="Y7" i="37"/>
  <c r="Y7" i="39"/>
  <c r="Y7" i="40"/>
  <c r="Y7" i="41"/>
  <c r="Y6" i="42"/>
  <c r="Y11" i="37"/>
  <c r="Y11" i="39"/>
  <c r="Y11" i="40"/>
  <c r="Y11" i="41"/>
  <c r="Y10" i="42"/>
  <c r="Y15" i="37"/>
  <c r="Y15" i="39"/>
  <c r="Y15" i="40"/>
  <c r="Y15" i="41"/>
  <c r="Y14" i="42"/>
  <c r="W16" i="37"/>
  <c r="W16" i="39"/>
  <c r="W16" i="40"/>
  <c r="W16" i="41"/>
  <c r="W16" i="42"/>
  <c r="X16" i="37"/>
  <c r="X16" i="39"/>
  <c r="X16" i="40"/>
  <c r="X16" i="41"/>
  <c r="X16" i="42"/>
  <c r="Y16" i="37"/>
  <c r="Y16" i="39"/>
  <c r="Y16" i="40"/>
  <c r="Y16" i="41"/>
  <c r="Y16" i="42"/>
  <c r="W5" i="37"/>
  <c r="W5" i="39"/>
  <c r="W5" i="40"/>
  <c r="W5" i="41"/>
  <c r="W9" i="37"/>
  <c r="W9" i="39"/>
  <c r="W9" i="40"/>
  <c r="W9" i="41"/>
  <c r="W8" i="42"/>
  <c r="W13" i="37"/>
  <c r="W13" i="39"/>
  <c r="W13" i="40"/>
  <c r="W13" i="41"/>
  <c r="W12" i="42"/>
  <c r="X5" i="37"/>
  <c r="X5" i="39"/>
  <c r="X5" i="40"/>
  <c r="X5" i="41"/>
  <c r="X4" i="42"/>
  <c r="X9" i="37"/>
  <c r="X9" i="39"/>
  <c r="X9" i="40"/>
  <c r="X9" i="41"/>
  <c r="X8" i="42"/>
  <c r="X13" i="37"/>
  <c r="X13" i="39"/>
  <c r="X13" i="40"/>
  <c r="X13" i="41"/>
  <c r="Y5" i="37"/>
  <c r="Y5" i="39"/>
  <c r="Y5" i="40"/>
  <c r="Y5" i="41"/>
  <c r="Y17" i="41"/>
  <c r="Y9" i="37"/>
  <c r="Y9" i="39"/>
  <c r="Y9" i="40"/>
  <c r="Y9" i="41"/>
  <c r="Y13" i="37"/>
  <c r="Y13" i="39"/>
  <c r="Y13" i="40"/>
  <c r="Y13" i="41"/>
  <c r="Y12" i="42"/>
  <c r="U17" i="37"/>
  <c r="S17" i="37"/>
  <c r="T17" i="37"/>
  <c r="R17" i="36"/>
  <c r="Q17" i="36"/>
  <c r="P17" i="36"/>
  <c r="O17" i="36"/>
  <c r="N17" i="36"/>
  <c r="M17" i="36"/>
  <c r="L17" i="36"/>
  <c r="K17" i="36"/>
  <c r="J17" i="36"/>
  <c r="I17" i="36"/>
  <c r="H17" i="36"/>
  <c r="G17" i="36"/>
  <c r="F17" i="36"/>
  <c r="E17" i="36"/>
  <c r="D17" i="36"/>
  <c r="U16" i="36"/>
  <c r="T16" i="36"/>
  <c r="S16" i="36"/>
  <c r="U15" i="36"/>
  <c r="T15" i="36"/>
  <c r="S15" i="36"/>
  <c r="U14" i="36"/>
  <c r="T14" i="36"/>
  <c r="S14" i="36"/>
  <c r="U13" i="36"/>
  <c r="T13" i="36"/>
  <c r="S13" i="36"/>
  <c r="U12" i="36"/>
  <c r="T12" i="36"/>
  <c r="S12" i="36"/>
  <c r="U11" i="36"/>
  <c r="T11" i="36"/>
  <c r="S11" i="36"/>
  <c r="U10" i="36"/>
  <c r="T10" i="36"/>
  <c r="S10" i="36"/>
  <c r="U9" i="36"/>
  <c r="T9" i="36"/>
  <c r="S9" i="36"/>
  <c r="U8" i="36"/>
  <c r="T8" i="36"/>
  <c r="S8" i="36"/>
  <c r="U7" i="36"/>
  <c r="T7" i="36"/>
  <c r="S7" i="36"/>
  <c r="U6" i="36"/>
  <c r="T6" i="36"/>
  <c r="S6" i="36"/>
  <c r="U5" i="36"/>
  <c r="T5" i="36"/>
  <c r="S5" i="36"/>
  <c r="U4" i="36"/>
  <c r="T4" i="36"/>
  <c r="S4" i="36"/>
  <c r="G2" i="36"/>
  <c r="J2" i="36"/>
  <c r="M2" i="36"/>
  <c r="P2" i="36"/>
  <c r="W17" i="39"/>
  <c r="X17" i="40"/>
  <c r="Y17" i="39"/>
  <c r="Y17" i="40"/>
  <c r="Y4" i="42"/>
  <c r="Y17" i="42"/>
  <c r="X17" i="41"/>
  <c r="X17" i="39"/>
  <c r="W4" i="41"/>
  <c r="W17" i="40"/>
  <c r="X17" i="37"/>
  <c r="Y17" i="37"/>
  <c r="W17" i="37"/>
  <c r="T17" i="36"/>
  <c r="U17" i="36"/>
  <c r="S17" i="36"/>
  <c r="R17" i="35"/>
  <c r="Q17" i="35"/>
  <c r="P17" i="35"/>
  <c r="O17" i="35"/>
  <c r="N17" i="35"/>
  <c r="M17" i="35"/>
  <c r="L17" i="35"/>
  <c r="K17" i="35"/>
  <c r="J17" i="35"/>
  <c r="I17" i="35"/>
  <c r="H17" i="35"/>
  <c r="G17" i="35"/>
  <c r="F17" i="35"/>
  <c r="E17" i="35"/>
  <c r="D17" i="35"/>
  <c r="U16" i="35"/>
  <c r="T16" i="35"/>
  <c r="S16" i="35"/>
  <c r="U15" i="35"/>
  <c r="T15" i="35"/>
  <c r="S15" i="35"/>
  <c r="U14" i="35"/>
  <c r="T14" i="35"/>
  <c r="S14" i="35"/>
  <c r="U13" i="35"/>
  <c r="T13" i="35"/>
  <c r="S13" i="35"/>
  <c r="U12" i="35"/>
  <c r="T12" i="35"/>
  <c r="S12" i="35"/>
  <c r="U11" i="35"/>
  <c r="T11" i="35"/>
  <c r="S11" i="35"/>
  <c r="U10" i="35"/>
  <c r="T10" i="35"/>
  <c r="S10" i="35"/>
  <c r="U9" i="35"/>
  <c r="T9" i="35"/>
  <c r="S9" i="35"/>
  <c r="U8" i="35"/>
  <c r="T8" i="35"/>
  <c r="S8" i="35"/>
  <c r="U7" i="35"/>
  <c r="T7" i="35"/>
  <c r="S7" i="35"/>
  <c r="U6" i="35"/>
  <c r="T6" i="35"/>
  <c r="S6" i="35"/>
  <c r="U5" i="35"/>
  <c r="T5" i="35"/>
  <c r="S5" i="35"/>
  <c r="U4" i="35"/>
  <c r="T4" i="35"/>
  <c r="S4" i="35"/>
  <c r="G2" i="35"/>
  <c r="J2" i="35"/>
  <c r="M2" i="35"/>
  <c r="P2" i="35"/>
  <c r="W4" i="42"/>
  <c r="W17" i="42"/>
  <c r="W17" i="41"/>
  <c r="T17" i="35"/>
  <c r="U17" i="35"/>
  <c r="S17" i="35"/>
  <c r="R17" i="34"/>
  <c r="Q17" i="34"/>
  <c r="P17" i="34"/>
  <c r="O17" i="34"/>
  <c r="N17" i="34"/>
  <c r="M17" i="34"/>
  <c r="L17" i="34"/>
  <c r="K17" i="34"/>
  <c r="J17" i="34"/>
  <c r="I17" i="34"/>
  <c r="H17" i="34"/>
  <c r="G17" i="34"/>
  <c r="F17" i="34"/>
  <c r="E17" i="34"/>
  <c r="D17" i="34"/>
  <c r="U16" i="34"/>
  <c r="T16" i="34"/>
  <c r="S16" i="34"/>
  <c r="U15" i="34"/>
  <c r="Y15" i="34"/>
  <c r="Y15" i="35"/>
  <c r="Y15" i="36"/>
  <c r="T15" i="34"/>
  <c r="X15" i="34"/>
  <c r="X15" i="35"/>
  <c r="X15" i="36"/>
  <c r="S15" i="34"/>
  <c r="W15" i="34"/>
  <c r="W15" i="35"/>
  <c r="W15" i="36"/>
  <c r="U14" i="34"/>
  <c r="T14" i="34"/>
  <c r="S14" i="34"/>
  <c r="U13" i="34"/>
  <c r="Y13" i="34"/>
  <c r="Y13" i="35"/>
  <c r="Y13" i="36"/>
  <c r="T13" i="34"/>
  <c r="X13" i="34"/>
  <c r="X13" i="35"/>
  <c r="X13" i="36"/>
  <c r="S13" i="34"/>
  <c r="W13" i="34"/>
  <c r="W13" i="35"/>
  <c r="W13" i="36"/>
  <c r="U12" i="34"/>
  <c r="T12" i="34"/>
  <c r="S12" i="34"/>
  <c r="U11" i="34"/>
  <c r="Y11" i="34"/>
  <c r="Y11" i="35"/>
  <c r="Y11" i="36"/>
  <c r="T11" i="34"/>
  <c r="X11" i="34"/>
  <c r="X11" i="35"/>
  <c r="X11" i="36"/>
  <c r="S11" i="34"/>
  <c r="W11" i="34"/>
  <c r="W11" i="35"/>
  <c r="W11" i="36"/>
  <c r="U10" i="34"/>
  <c r="T10" i="34"/>
  <c r="S10" i="34"/>
  <c r="U9" i="34"/>
  <c r="Y9" i="34"/>
  <c r="Y9" i="35"/>
  <c r="Y9" i="36"/>
  <c r="T9" i="34"/>
  <c r="X9" i="34"/>
  <c r="X9" i="35"/>
  <c r="X9" i="36"/>
  <c r="S9" i="34"/>
  <c r="W9" i="34"/>
  <c r="W9" i="35"/>
  <c r="W9" i="36"/>
  <c r="U8" i="34"/>
  <c r="T8" i="34"/>
  <c r="S8" i="34"/>
  <c r="U7" i="34"/>
  <c r="Y7" i="34"/>
  <c r="Y7" i="35"/>
  <c r="Y7" i="36"/>
  <c r="T7" i="34"/>
  <c r="X7" i="34"/>
  <c r="X7" i="35"/>
  <c r="X7" i="36"/>
  <c r="S7" i="34"/>
  <c r="W7" i="34"/>
  <c r="W7" i="35"/>
  <c r="W7" i="36"/>
  <c r="U6" i="34"/>
  <c r="T6" i="34"/>
  <c r="S6" i="34"/>
  <c r="U5" i="34"/>
  <c r="Y5" i="34"/>
  <c r="Y5" i="35"/>
  <c r="Y5" i="36"/>
  <c r="T5" i="34"/>
  <c r="X5" i="34"/>
  <c r="X5" i="35"/>
  <c r="X5" i="36"/>
  <c r="S5" i="34"/>
  <c r="W5" i="34"/>
  <c r="W5" i="35"/>
  <c r="W5" i="36"/>
  <c r="U4" i="34"/>
  <c r="T4" i="34"/>
  <c r="S4" i="34"/>
  <c r="G2" i="34"/>
  <c r="J2" i="34"/>
  <c r="M2" i="34"/>
  <c r="P2" i="34"/>
  <c r="U17" i="34"/>
  <c r="S17" i="34"/>
  <c r="T17" i="34"/>
  <c r="R17" i="33"/>
  <c r="Q17" i="33"/>
  <c r="P17" i="33"/>
  <c r="O17" i="33"/>
  <c r="N17" i="33"/>
  <c r="M17" i="33"/>
  <c r="L17" i="33"/>
  <c r="K17" i="33"/>
  <c r="J17" i="33"/>
  <c r="I17" i="33"/>
  <c r="H17" i="33"/>
  <c r="G17" i="33"/>
  <c r="F17" i="33"/>
  <c r="E17" i="33"/>
  <c r="D17" i="33"/>
  <c r="U16" i="33"/>
  <c r="T16" i="33"/>
  <c r="S16" i="33"/>
  <c r="U15" i="33"/>
  <c r="T15" i="33"/>
  <c r="S15" i="33"/>
  <c r="U14" i="33"/>
  <c r="T14" i="33"/>
  <c r="S14" i="33"/>
  <c r="U13" i="33"/>
  <c r="T13" i="33"/>
  <c r="S13" i="33"/>
  <c r="U12" i="33"/>
  <c r="T12" i="33"/>
  <c r="S12" i="33"/>
  <c r="U11" i="33"/>
  <c r="T11" i="33"/>
  <c r="S11" i="33"/>
  <c r="U10" i="33"/>
  <c r="T10" i="33"/>
  <c r="S10" i="33"/>
  <c r="U9" i="33"/>
  <c r="T9" i="33"/>
  <c r="S9" i="33"/>
  <c r="U8" i="33"/>
  <c r="T8" i="33"/>
  <c r="S8" i="33"/>
  <c r="U7" i="33"/>
  <c r="T7" i="33"/>
  <c r="S7" i="33"/>
  <c r="U6" i="33"/>
  <c r="T6" i="33"/>
  <c r="S6" i="33"/>
  <c r="U5" i="33"/>
  <c r="T5" i="33"/>
  <c r="S5" i="33"/>
  <c r="U4" i="33"/>
  <c r="T4" i="33"/>
  <c r="S4" i="33"/>
  <c r="G2" i="33"/>
  <c r="J2" i="33"/>
  <c r="M2" i="33"/>
  <c r="P2" i="33"/>
  <c r="S17" i="33"/>
  <c r="T17" i="33"/>
  <c r="U17" i="33"/>
  <c r="AB16" i="31"/>
  <c r="Y16" i="33"/>
  <c r="Y16" i="34"/>
  <c r="Y16" i="35"/>
  <c r="Y16" i="36"/>
  <c r="AB15" i="31"/>
  <c r="Y15" i="33"/>
  <c r="AB14" i="31"/>
  <c r="Y14" i="33"/>
  <c r="AB13" i="31"/>
  <c r="Y13" i="33"/>
  <c r="AB12" i="31"/>
  <c r="Y12" i="33"/>
  <c r="AB11" i="31"/>
  <c r="Y11" i="33"/>
  <c r="AB10" i="31"/>
  <c r="Y10" i="33"/>
  <c r="AB9" i="31"/>
  <c r="Y9" i="33"/>
  <c r="AB8" i="31"/>
  <c r="Y8" i="33"/>
  <c r="AB7" i="31"/>
  <c r="Y7" i="33"/>
  <c r="AB6" i="31"/>
  <c r="Y6" i="33"/>
  <c r="AB5" i="31"/>
  <c r="Y5" i="33"/>
  <c r="AA16" i="31"/>
  <c r="X16" i="33"/>
  <c r="X16" i="34"/>
  <c r="X16" i="35"/>
  <c r="X16" i="36"/>
  <c r="AA15" i="31"/>
  <c r="X15" i="33"/>
  <c r="X14" i="34"/>
  <c r="X14" i="35"/>
  <c r="X14" i="36"/>
  <c r="AA14" i="37"/>
  <c r="AA14" i="31"/>
  <c r="X14" i="33"/>
  <c r="AA13" i="31"/>
  <c r="X13" i="33"/>
  <c r="AA12" i="31"/>
  <c r="X12" i="33"/>
  <c r="AA11" i="31"/>
  <c r="X11" i="33"/>
  <c r="AA10" i="31"/>
  <c r="X10" i="33"/>
  <c r="AA9" i="31"/>
  <c r="X9" i="33"/>
  <c r="AA8" i="31"/>
  <c r="X8" i="33"/>
  <c r="AA7" i="31"/>
  <c r="X7" i="33"/>
  <c r="X6" i="34"/>
  <c r="X6" i="35"/>
  <c r="X6" i="36"/>
  <c r="AA6" i="37"/>
  <c r="AA6" i="31"/>
  <c r="X6" i="33"/>
  <c r="AA5" i="31"/>
  <c r="X5" i="33"/>
  <c r="Z16" i="31"/>
  <c r="W16" i="33"/>
  <c r="W16" i="34"/>
  <c r="W16" i="35"/>
  <c r="W16" i="36"/>
  <c r="Z15" i="31"/>
  <c r="W15" i="33"/>
  <c r="W14" i="34"/>
  <c r="W14" i="35"/>
  <c r="W14" i="36"/>
  <c r="Z14" i="37"/>
  <c r="Z14" i="31"/>
  <c r="W14" i="33"/>
  <c r="Z13" i="31"/>
  <c r="W13" i="33"/>
  <c r="Z12" i="31"/>
  <c r="W12" i="33"/>
  <c r="Z11" i="31"/>
  <c r="W11" i="33"/>
  <c r="W10" i="34"/>
  <c r="W10" i="35"/>
  <c r="W10" i="36"/>
  <c r="Z10" i="37"/>
  <c r="Z10" i="31"/>
  <c r="W10" i="33"/>
  <c r="Z9" i="31"/>
  <c r="W9" i="33"/>
  <c r="Z8" i="31"/>
  <c r="W8" i="33"/>
  <c r="Z7" i="31"/>
  <c r="W7" i="33"/>
  <c r="W6" i="34"/>
  <c r="W6" i="35"/>
  <c r="W6" i="36"/>
  <c r="Z6" i="37"/>
  <c r="Z6" i="31"/>
  <c r="W6" i="33"/>
  <c r="Z5" i="31"/>
  <c r="W5" i="33"/>
  <c r="AB4" i="31"/>
  <c r="Y4" i="33"/>
  <c r="AA4" i="31"/>
  <c r="X4" i="33"/>
  <c r="Z4" i="31"/>
  <c r="W4" i="33"/>
  <c r="R17" i="31"/>
  <c r="Q17" i="31"/>
  <c r="P17" i="31"/>
  <c r="O17" i="31"/>
  <c r="N17" i="31"/>
  <c r="M17" i="31"/>
  <c r="L17" i="31"/>
  <c r="K17" i="31"/>
  <c r="J17" i="31"/>
  <c r="I17" i="31"/>
  <c r="H17" i="31"/>
  <c r="G17" i="31"/>
  <c r="F17" i="31"/>
  <c r="E17" i="31"/>
  <c r="D17" i="31"/>
  <c r="U16" i="31"/>
  <c r="T16" i="31"/>
  <c r="S16" i="31"/>
  <c r="U15" i="31"/>
  <c r="T15" i="31"/>
  <c r="S15" i="31"/>
  <c r="U14" i="31"/>
  <c r="T14" i="31"/>
  <c r="S14" i="31"/>
  <c r="U13" i="31"/>
  <c r="T13" i="31"/>
  <c r="S13" i="31"/>
  <c r="U12" i="31"/>
  <c r="T12" i="31"/>
  <c r="S12" i="31"/>
  <c r="U11" i="31"/>
  <c r="T11" i="31"/>
  <c r="S11" i="31"/>
  <c r="U10" i="31"/>
  <c r="T10" i="31"/>
  <c r="S10" i="31"/>
  <c r="U9" i="31"/>
  <c r="T9" i="31"/>
  <c r="S9" i="31"/>
  <c r="U8" i="31"/>
  <c r="T8" i="31"/>
  <c r="S8" i="31"/>
  <c r="U7" i="31"/>
  <c r="T7" i="31"/>
  <c r="S7" i="31"/>
  <c r="U6" i="31"/>
  <c r="T6" i="31"/>
  <c r="S6" i="31"/>
  <c r="U5" i="31"/>
  <c r="T5" i="31"/>
  <c r="S5" i="31"/>
  <c r="U4" i="31"/>
  <c r="T4" i="31"/>
  <c r="S4" i="31"/>
  <c r="G2" i="31"/>
  <c r="J2" i="31"/>
  <c r="M2" i="31"/>
  <c r="P2" i="31"/>
  <c r="Y17" i="33"/>
  <c r="W4" i="34"/>
  <c r="W8" i="34"/>
  <c r="W8" i="35"/>
  <c r="W8" i="36"/>
  <c r="Z8" i="37"/>
  <c r="W12" i="34"/>
  <c r="W12" i="35"/>
  <c r="W12" i="36"/>
  <c r="Z12" i="37"/>
  <c r="X8" i="34"/>
  <c r="X8" i="35"/>
  <c r="X8" i="36"/>
  <c r="AA8" i="37"/>
  <c r="X12" i="34"/>
  <c r="X12" i="35"/>
  <c r="X12" i="36"/>
  <c r="AA12" i="37"/>
  <c r="Y8" i="34"/>
  <c r="Y8" i="35"/>
  <c r="Y8" i="36"/>
  <c r="AB8" i="37"/>
  <c r="Y12" i="34"/>
  <c r="Y12" i="35"/>
  <c r="Y12" i="36"/>
  <c r="AB12" i="37"/>
  <c r="W4" i="35"/>
  <c r="W4" i="36"/>
  <c r="Y6" i="34"/>
  <c r="Y6" i="35"/>
  <c r="Y6" i="36"/>
  <c r="AB6" i="37"/>
  <c r="Y10" i="34"/>
  <c r="Y10" i="35"/>
  <c r="Y10" i="36"/>
  <c r="AB10" i="37"/>
  <c r="X4" i="34"/>
  <c r="X4" i="35"/>
  <c r="X4" i="36"/>
  <c r="X17" i="33"/>
  <c r="Y4" i="34"/>
  <c r="Y4" i="35"/>
  <c r="Y4" i="36"/>
  <c r="W17" i="33"/>
  <c r="X10" i="34"/>
  <c r="X10" i="35"/>
  <c r="X10" i="36"/>
  <c r="AA10" i="37"/>
  <c r="Y14" i="34"/>
  <c r="Y14" i="35"/>
  <c r="Y14" i="36"/>
  <c r="AB14" i="37"/>
  <c r="AA17" i="31"/>
  <c r="AB17" i="31"/>
  <c r="Z17" i="31"/>
  <c r="U17" i="31"/>
  <c r="S17" i="31"/>
  <c r="T17" i="31"/>
  <c r="R17" i="30"/>
  <c r="Q17" i="30"/>
  <c r="P17" i="30"/>
  <c r="O17" i="30"/>
  <c r="N17" i="30"/>
  <c r="M17" i="30"/>
  <c r="L17" i="30"/>
  <c r="K17" i="30"/>
  <c r="J17" i="30"/>
  <c r="I17" i="30"/>
  <c r="H17" i="30"/>
  <c r="G17" i="30"/>
  <c r="F17" i="30"/>
  <c r="E17" i="30"/>
  <c r="D17" i="30"/>
  <c r="U16" i="30"/>
  <c r="T16" i="30"/>
  <c r="S16" i="30"/>
  <c r="U15" i="30"/>
  <c r="T15" i="30"/>
  <c r="S15" i="30"/>
  <c r="U14" i="30"/>
  <c r="T14" i="30"/>
  <c r="S14" i="30"/>
  <c r="U13" i="30"/>
  <c r="T13" i="30"/>
  <c r="S13" i="30"/>
  <c r="U12" i="30"/>
  <c r="T12" i="30"/>
  <c r="S12" i="30"/>
  <c r="U11" i="30"/>
  <c r="T11" i="30"/>
  <c r="S11" i="30"/>
  <c r="U10" i="30"/>
  <c r="T10" i="30"/>
  <c r="S10" i="30"/>
  <c r="U9" i="30"/>
  <c r="T9" i="30"/>
  <c r="S9" i="30"/>
  <c r="U8" i="30"/>
  <c r="T8" i="30"/>
  <c r="S8" i="30"/>
  <c r="U7" i="30"/>
  <c r="T7" i="30"/>
  <c r="S7" i="30"/>
  <c r="U6" i="30"/>
  <c r="T6" i="30"/>
  <c r="S6" i="30"/>
  <c r="U5" i="30"/>
  <c r="T5" i="30"/>
  <c r="S5" i="30"/>
  <c r="U4" i="30"/>
  <c r="T4" i="30"/>
  <c r="S4" i="30"/>
  <c r="G2" i="30"/>
  <c r="J2" i="30"/>
  <c r="M2" i="30"/>
  <c r="P2" i="30"/>
  <c r="W17" i="34"/>
  <c r="X17" i="36"/>
  <c r="AA4" i="37"/>
  <c r="AA17" i="37"/>
  <c r="Z4" i="37"/>
  <c r="Z17" i="37"/>
  <c r="W17" i="36"/>
  <c r="Y17" i="36"/>
  <c r="AB4" i="37"/>
  <c r="AB17" i="37"/>
  <c r="W17" i="35"/>
  <c r="X17" i="35"/>
  <c r="Y17" i="35"/>
  <c r="Y17" i="34"/>
  <c r="X17" i="34"/>
  <c r="U17" i="30"/>
  <c r="S17" i="30"/>
  <c r="T17" i="30"/>
  <c r="U16" i="29"/>
  <c r="U15" i="29"/>
  <c r="U14" i="29"/>
  <c r="U13" i="29"/>
  <c r="U12" i="29"/>
  <c r="U11" i="29"/>
  <c r="U10" i="29"/>
  <c r="U9" i="29"/>
  <c r="U8" i="29"/>
  <c r="U7" i="29"/>
  <c r="U6" i="29"/>
  <c r="U5" i="29"/>
  <c r="T16" i="29"/>
  <c r="T15" i="29"/>
  <c r="T14" i="29"/>
  <c r="T13" i="29"/>
  <c r="T12" i="29"/>
  <c r="T11" i="29"/>
  <c r="T10" i="29"/>
  <c r="T9" i="29"/>
  <c r="T8" i="29"/>
  <c r="T7" i="29"/>
  <c r="T6" i="29"/>
  <c r="T5" i="29"/>
  <c r="S16" i="29"/>
  <c r="S15" i="29"/>
  <c r="S14" i="29"/>
  <c r="S13" i="29"/>
  <c r="S12" i="29"/>
  <c r="S11" i="29"/>
  <c r="S10" i="29"/>
  <c r="S9" i="29"/>
  <c r="S8" i="29"/>
  <c r="S7" i="29"/>
  <c r="S6" i="29"/>
  <c r="S5" i="29"/>
  <c r="U4" i="29"/>
  <c r="T4" i="29"/>
  <c r="S4" i="29"/>
  <c r="R17" i="29"/>
  <c r="Q17" i="29"/>
  <c r="P17" i="29"/>
  <c r="O17" i="29"/>
  <c r="N17" i="29"/>
  <c r="M17" i="29"/>
  <c r="L17" i="29"/>
  <c r="K17" i="29"/>
  <c r="J17" i="29"/>
  <c r="I17" i="29"/>
  <c r="H17" i="29"/>
  <c r="G17" i="29"/>
  <c r="F17" i="29"/>
  <c r="E17" i="29"/>
  <c r="D17" i="29"/>
  <c r="G2" i="29"/>
  <c r="J2" i="29"/>
  <c r="M2" i="29"/>
  <c r="P2" i="29"/>
  <c r="R17" i="28"/>
  <c r="Q17" i="28"/>
  <c r="P17" i="28"/>
  <c r="O17" i="28"/>
  <c r="N17" i="28"/>
  <c r="M17" i="28"/>
  <c r="L17" i="28"/>
  <c r="K17" i="28"/>
  <c r="J17" i="28"/>
  <c r="I17" i="28"/>
  <c r="H17" i="28"/>
  <c r="G17" i="28"/>
  <c r="F17" i="28"/>
  <c r="E17" i="28"/>
  <c r="D17" i="28"/>
  <c r="U16" i="28"/>
  <c r="T16" i="28"/>
  <c r="S16" i="28"/>
  <c r="U15" i="28"/>
  <c r="T15" i="28"/>
  <c r="S15" i="28"/>
  <c r="U14" i="28"/>
  <c r="T14" i="28"/>
  <c r="S14" i="28"/>
  <c r="U13" i="28"/>
  <c r="T13" i="28"/>
  <c r="S13" i="28"/>
  <c r="U12" i="28"/>
  <c r="T12" i="28"/>
  <c r="S12" i="28"/>
  <c r="U11" i="28"/>
  <c r="T11" i="28"/>
  <c r="S11" i="28"/>
  <c r="U10" i="28"/>
  <c r="T10" i="28"/>
  <c r="S10" i="28"/>
  <c r="U9" i="28"/>
  <c r="T9" i="28"/>
  <c r="S9" i="28"/>
  <c r="U8" i="28"/>
  <c r="T8" i="28"/>
  <c r="S8" i="28"/>
  <c r="U7" i="28"/>
  <c r="T7" i="28"/>
  <c r="S7" i="28"/>
  <c r="U6" i="28"/>
  <c r="T6" i="28"/>
  <c r="S6" i="28"/>
  <c r="U5" i="28"/>
  <c r="T5" i="28"/>
  <c r="S5" i="28"/>
  <c r="U4" i="28"/>
  <c r="T4" i="28"/>
  <c r="S4" i="28"/>
  <c r="G2" i="28"/>
  <c r="J2" i="28"/>
  <c r="M2" i="28"/>
  <c r="P2" i="28"/>
  <c r="R17" i="26"/>
  <c r="Q17" i="26"/>
  <c r="P17" i="26"/>
  <c r="O17" i="26"/>
  <c r="N17" i="26"/>
  <c r="M17" i="26"/>
  <c r="L17" i="26"/>
  <c r="K17" i="26"/>
  <c r="J17" i="26"/>
  <c r="I17" i="26"/>
  <c r="H17" i="26"/>
  <c r="G17" i="26"/>
  <c r="F17" i="26"/>
  <c r="E17" i="26"/>
  <c r="D17" i="26"/>
  <c r="U16" i="26"/>
  <c r="Y16" i="26"/>
  <c r="Y16" i="28"/>
  <c r="T16" i="26"/>
  <c r="X16" i="26"/>
  <c r="S16" i="26"/>
  <c r="W16" i="26"/>
  <c r="U15" i="26"/>
  <c r="Y15" i="26"/>
  <c r="Y15" i="28"/>
  <c r="Y15" i="29"/>
  <c r="Y15" i="30"/>
  <c r="Y15" i="31"/>
  <c r="T15" i="26"/>
  <c r="X15" i="26"/>
  <c r="X15" i="28"/>
  <c r="X15" i="29"/>
  <c r="X15" i="30"/>
  <c r="X15" i="31"/>
  <c r="S15" i="26"/>
  <c r="W15" i="26"/>
  <c r="U14" i="26"/>
  <c r="Y14" i="26"/>
  <c r="T14" i="26"/>
  <c r="X14" i="26"/>
  <c r="X14" i="28"/>
  <c r="X14" i="29"/>
  <c r="X14" i="30"/>
  <c r="X14" i="31"/>
  <c r="S14" i="26"/>
  <c r="W14" i="26"/>
  <c r="W14" i="28"/>
  <c r="U13" i="26"/>
  <c r="Y13" i="26"/>
  <c r="T13" i="26"/>
  <c r="X13" i="26"/>
  <c r="S13" i="26"/>
  <c r="W13" i="26"/>
  <c r="W13" i="28"/>
  <c r="U12" i="26"/>
  <c r="Y12" i="26"/>
  <c r="Y12" i="28"/>
  <c r="T12" i="26"/>
  <c r="X12" i="26"/>
  <c r="S12" i="26"/>
  <c r="W12" i="26"/>
  <c r="U11" i="26"/>
  <c r="Y11" i="26"/>
  <c r="Y11" i="28"/>
  <c r="Y11" i="29"/>
  <c r="Y11" i="30"/>
  <c r="Y11" i="31"/>
  <c r="T11" i="26"/>
  <c r="X11" i="26"/>
  <c r="X11" i="28"/>
  <c r="X11" i="29"/>
  <c r="X11" i="30"/>
  <c r="X11" i="31"/>
  <c r="S11" i="26"/>
  <c r="W11" i="26"/>
  <c r="U10" i="26"/>
  <c r="Y10" i="26"/>
  <c r="T10" i="26"/>
  <c r="X10" i="26"/>
  <c r="X10" i="28"/>
  <c r="S10" i="26"/>
  <c r="W10" i="26"/>
  <c r="W10" i="28"/>
  <c r="U9" i="26"/>
  <c r="Y9" i="26"/>
  <c r="T9" i="26"/>
  <c r="X9" i="26"/>
  <c r="S9" i="26"/>
  <c r="W9" i="26"/>
  <c r="W9" i="28"/>
  <c r="U8" i="26"/>
  <c r="Y8" i="26"/>
  <c r="Y8" i="28"/>
  <c r="T8" i="26"/>
  <c r="X8" i="26"/>
  <c r="S8" i="26"/>
  <c r="W8" i="26"/>
  <c r="U7" i="26"/>
  <c r="Y7" i="26"/>
  <c r="Y7" i="28"/>
  <c r="Y7" i="29"/>
  <c r="Y7" i="30"/>
  <c r="Y7" i="31"/>
  <c r="T7" i="26"/>
  <c r="X7" i="26"/>
  <c r="X7" i="28"/>
  <c r="X7" i="29"/>
  <c r="X7" i="30"/>
  <c r="X7" i="31"/>
  <c r="S7" i="26"/>
  <c r="W7" i="26"/>
  <c r="U6" i="26"/>
  <c r="Y6" i="26"/>
  <c r="T6" i="26"/>
  <c r="X6" i="26"/>
  <c r="X6" i="28"/>
  <c r="S6" i="26"/>
  <c r="W6" i="26"/>
  <c r="W6" i="28"/>
  <c r="U5" i="26"/>
  <c r="Y5" i="26"/>
  <c r="T5" i="26"/>
  <c r="X5" i="26"/>
  <c r="S5" i="26"/>
  <c r="W5" i="26"/>
  <c r="W5" i="28"/>
  <c r="U4" i="26"/>
  <c r="Y4" i="26"/>
  <c r="T4" i="26"/>
  <c r="X4" i="26"/>
  <c r="S4" i="26"/>
  <c r="W4" i="26"/>
  <c r="W17" i="26"/>
  <c r="G2" i="26"/>
  <c r="J2" i="26"/>
  <c r="M2" i="26"/>
  <c r="P2" i="26"/>
  <c r="R17" i="25"/>
  <c r="Q17" i="25"/>
  <c r="P17" i="25"/>
  <c r="O17" i="25"/>
  <c r="N17" i="25"/>
  <c r="M17" i="25"/>
  <c r="L17" i="25"/>
  <c r="K17" i="25"/>
  <c r="J17" i="25"/>
  <c r="I17" i="25"/>
  <c r="H17" i="25"/>
  <c r="G17" i="25"/>
  <c r="F17" i="25"/>
  <c r="E17" i="25"/>
  <c r="D17" i="25"/>
  <c r="U16" i="25"/>
  <c r="T16" i="25"/>
  <c r="S16" i="25"/>
  <c r="U15" i="25"/>
  <c r="T15" i="25"/>
  <c r="S15" i="25"/>
  <c r="U14" i="25"/>
  <c r="T14" i="25"/>
  <c r="S14" i="25"/>
  <c r="U13" i="25"/>
  <c r="T13" i="25"/>
  <c r="S13" i="25"/>
  <c r="U12" i="25"/>
  <c r="T12" i="25"/>
  <c r="S12" i="25"/>
  <c r="U11" i="25"/>
  <c r="T11" i="25"/>
  <c r="S11" i="25"/>
  <c r="U10" i="25"/>
  <c r="T10" i="25"/>
  <c r="S10" i="25"/>
  <c r="U9" i="25"/>
  <c r="T9" i="25"/>
  <c r="S9" i="25"/>
  <c r="U8" i="25"/>
  <c r="T8" i="25"/>
  <c r="S8" i="25"/>
  <c r="U7" i="25"/>
  <c r="T7" i="25"/>
  <c r="S7" i="25"/>
  <c r="U6" i="25"/>
  <c r="T6" i="25"/>
  <c r="S6" i="25"/>
  <c r="U5" i="25"/>
  <c r="T5" i="25"/>
  <c r="S5" i="25"/>
  <c r="U4" i="25"/>
  <c r="T4" i="25"/>
  <c r="S4" i="25"/>
  <c r="G2" i="25"/>
  <c r="J2" i="25"/>
  <c r="M2" i="25"/>
  <c r="P2" i="25"/>
  <c r="S6" i="24"/>
  <c r="R17" i="24"/>
  <c r="Q17" i="24"/>
  <c r="P17" i="24"/>
  <c r="O17" i="24"/>
  <c r="N17" i="24"/>
  <c r="M17" i="24"/>
  <c r="L17" i="24"/>
  <c r="K17" i="24"/>
  <c r="J17" i="24"/>
  <c r="I17" i="24"/>
  <c r="H17" i="24"/>
  <c r="G17" i="24"/>
  <c r="F17" i="24"/>
  <c r="E17" i="24"/>
  <c r="D17" i="24"/>
  <c r="U16" i="24"/>
  <c r="T16" i="24"/>
  <c r="S16" i="24"/>
  <c r="U15" i="24"/>
  <c r="Y15" i="24"/>
  <c r="Y15" i="25"/>
  <c r="T15" i="24"/>
  <c r="X15" i="24"/>
  <c r="X15" i="25"/>
  <c r="S15" i="24"/>
  <c r="W15" i="24"/>
  <c r="W15" i="25"/>
  <c r="U14" i="24"/>
  <c r="T14" i="24"/>
  <c r="S14" i="24"/>
  <c r="U13" i="24"/>
  <c r="Y13" i="24"/>
  <c r="Y13" i="25"/>
  <c r="T13" i="24"/>
  <c r="X13" i="24"/>
  <c r="S13" i="24"/>
  <c r="U12" i="24"/>
  <c r="T12" i="24"/>
  <c r="S12" i="24"/>
  <c r="U11" i="24"/>
  <c r="Y11" i="24"/>
  <c r="T11" i="24"/>
  <c r="X11" i="24"/>
  <c r="X11" i="25"/>
  <c r="S11" i="24"/>
  <c r="W11" i="24"/>
  <c r="W11" i="25"/>
  <c r="U10" i="24"/>
  <c r="T10" i="24"/>
  <c r="S10" i="24"/>
  <c r="U9" i="24"/>
  <c r="Y9" i="24"/>
  <c r="Y9" i="25"/>
  <c r="T9" i="24"/>
  <c r="X9" i="24"/>
  <c r="S9" i="24"/>
  <c r="V9" i="24"/>
  <c r="C9" i="25"/>
  <c r="W9" i="24"/>
  <c r="W9" i="25"/>
  <c r="U8" i="24"/>
  <c r="T8" i="24"/>
  <c r="S8" i="24"/>
  <c r="U7" i="24"/>
  <c r="Y7" i="24"/>
  <c r="Y7" i="25"/>
  <c r="T7" i="24"/>
  <c r="X7" i="24"/>
  <c r="X7" i="25"/>
  <c r="S7" i="24"/>
  <c r="W7" i="24"/>
  <c r="W7" i="25"/>
  <c r="U6" i="24"/>
  <c r="T6" i="24"/>
  <c r="T17" i="24"/>
  <c r="U5" i="24"/>
  <c r="Y5" i="24"/>
  <c r="T5" i="24"/>
  <c r="X5" i="24"/>
  <c r="S5" i="24"/>
  <c r="W5" i="24"/>
  <c r="U4" i="24"/>
  <c r="U17" i="24"/>
  <c r="T4" i="24"/>
  <c r="S4" i="24"/>
  <c r="G2" i="24"/>
  <c r="J2" i="24"/>
  <c r="M2" i="24"/>
  <c r="P2" i="24"/>
  <c r="R17" i="23"/>
  <c r="Q17" i="23"/>
  <c r="P17" i="23"/>
  <c r="O17" i="23"/>
  <c r="N17" i="23"/>
  <c r="M17" i="23"/>
  <c r="L17" i="23"/>
  <c r="K17" i="23"/>
  <c r="J17" i="23"/>
  <c r="I17" i="23"/>
  <c r="H17" i="23"/>
  <c r="G17" i="23"/>
  <c r="F17" i="23"/>
  <c r="E17" i="23"/>
  <c r="D17" i="23"/>
  <c r="U16" i="23"/>
  <c r="T16" i="23"/>
  <c r="S16" i="23"/>
  <c r="U15" i="23"/>
  <c r="T15" i="23"/>
  <c r="S15" i="23"/>
  <c r="U14" i="23"/>
  <c r="T14" i="23"/>
  <c r="S14" i="23"/>
  <c r="U13" i="23"/>
  <c r="T13" i="23"/>
  <c r="S13" i="23"/>
  <c r="U12" i="23"/>
  <c r="T12" i="23"/>
  <c r="S12" i="23"/>
  <c r="U11" i="23"/>
  <c r="T11" i="23"/>
  <c r="S11" i="23"/>
  <c r="U10" i="23"/>
  <c r="T10" i="23"/>
  <c r="S10" i="23"/>
  <c r="U9" i="23"/>
  <c r="T9" i="23"/>
  <c r="S9" i="23"/>
  <c r="U8" i="23"/>
  <c r="T8" i="23"/>
  <c r="S8" i="23"/>
  <c r="U7" i="23"/>
  <c r="T7" i="23"/>
  <c r="S7" i="23"/>
  <c r="U6" i="23"/>
  <c r="T6" i="23"/>
  <c r="S6" i="23"/>
  <c r="U5" i="23"/>
  <c r="T5" i="23"/>
  <c r="S5" i="23"/>
  <c r="U4" i="23"/>
  <c r="T4" i="23"/>
  <c r="S4" i="23"/>
  <c r="G2" i="23"/>
  <c r="J2" i="23"/>
  <c r="M2" i="23"/>
  <c r="P2" i="23"/>
  <c r="G2" i="21"/>
  <c r="J2" i="21"/>
  <c r="M2" i="21"/>
  <c r="P2" i="21"/>
  <c r="R17" i="21"/>
  <c r="Q17" i="21"/>
  <c r="P17" i="21"/>
  <c r="O17" i="21"/>
  <c r="N17" i="21"/>
  <c r="M17" i="21"/>
  <c r="L17" i="21"/>
  <c r="K17" i="21"/>
  <c r="J17" i="21"/>
  <c r="I17" i="21"/>
  <c r="H17" i="21"/>
  <c r="G17" i="21"/>
  <c r="F17" i="21"/>
  <c r="E17" i="21"/>
  <c r="D17" i="21"/>
  <c r="U16" i="21"/>
  <c r="T16" i="21"/>
  <c r="S16" i="21"/>
  <c r="U15" i="21"/>
  <c r="T15" i="21"/>
  <c r="S15" i="21"/>
  <c r="U14" i="21"/>
  <c r="T14" i="21"/>
  <c r="S14" i="21"/>
  <c r="U13" i="21"/>
  <c r="T13" i="21"/>
  <c r="S13" i="21"/>
  <c r="U12" i="21"/>
  <c r="T12" i="21"/>
  <c r="S12" i="21"/>
  <c r="U11" i="21"/>
  <c r="T11" i="21"/>
  <c r="S11" i="21"/>
  <c r="U10" i="21"/>
  <c r="T10" i="21"/>
  <c r="S10" i="21"/>
  <c r="U9" i="21"/>
  <c r="T9" i="21"/>
  <c r="S9" i="21"/>
  <c r="U8" i="21"/>
  <c r="T8" i="21"/>
  <c r="S8" i="21"/>
  <c r="U7" i="21"/>
  <c r="T7" i="21"/>
  <c r="S7" i="21"/>
  <c r="U6" i="21"/>
  <c r="T6" i="21"/>
  <c r="S6" i="21"/>
  <c r="U5" i="21"/>
  <c r="Y5" i="21"/>
  <c r="T5" i="21"/>
  <c r="S5" i="21"/>
  <c r="U4" i="21"/>
  <c r="T4" i="21"/>
  <c r="S4" i="21"/>
  <c r="AB16" i="20"/>
  <c r="AB15" i="20"/>
  <c r="AB14" i="20"/>
  <c r="Y14" i="21"/>
  <c r="Y14" i="23"/>
  <c r="AB13" i="20"/>
  <c r="Y13" i="21"/>
  <c r="AB12" i="20"/>
  <c r="AB11" i="20"/>
  <c r="AB10" i="20"/>
  <c r="Y10" i="21"/>
  <c r="Y10" i="23"/>
  <c r="AB9" i="20"/>
  <c r="AB8" i="20"/>
  <c r="AB7" i="20"/>
  <c r="AB6" i="20"/>
  <c r="Y6" i="21"/>
  <c r="Y6" i="23"/>
  <c r="AB5" i="20"/>
  <c r="AA16" i="20"/>
  <c r="X16" i="21"/>
  <c r="AA15" i="20"/>
  <c r="AA14" i="20"/>
  <c r="X14" i="21"/>
  <c r="X14" i="23"/>
  <c r="AA13" i="20"/>
  <c r="X13" i="21"/>
  <c r="X13" i="23"/>
  <c r="AA12" i="20"/>
  <c r="X12" i="21"/>
  <c r="AA11" i="20"/>
  <c r="AA10" i="20"/>
  <c r="AA9" i="20"/>
  <c r="X9" i="21"/>
  <c r="X9" i="23"/>
  <c r="AA8" i="20"/>
  <c r="X8" i="21"/>
  <c r="AA7" i="20"/>
  <c r="AA6" i="20"/>
  <c r="AA5" i="20"/>
  <c r="X5" i="23"/>
  <c r="Z16" i="20"/>
  <c r="W16" i="21"/>
  <c r="W16" i="23"/>
  <c r="W16" i="24"/>
  <c r="W16" i="25"/>
  <c r="Z15" i="20"/>
  <c r="W15" i="21"/>
  <c r="Z14" i="20"/>
  <c r="Z13" i="20"/>
  <c r="W13" i="21"/>
  <c r="W13" i="23"/>
  <c r="Z12" i="20"/>
  <c r="Z11" i="20"/>
  <c r="W11" i="21"/>
  <c r="Z10" i="20"/>
  <c r="W10" i="21"/>
  <c r="Z9" i="20"/>
  <c r="Z8" i="20"/>
  <c r="Z7" i="20"/>
  <c r="W7" i="21"/>
  <c r="Z6" i="20"/>
  <c r="Z5" i="20"/>
  <c r="AB4" i="20"/>
  <c r="AA4" i="20"/>
  <c r="Z4" i="20"/>
  <c r="W4" i="21"/>
  <c r="W4" i="23"/>
  <c r="W4" i="24"/>
  <c r="X5" i="21"/>
  <c r="R17" i="20"/>
  <c r="Q17" i="20"/>
  <c r="P17" i="20"/>
  <c r="O17" i="20"/>
  <c r="N17" i="20"/>
  <c r="M17" i="20"/>
  <c r="L17" i="20"/>
  <c r="K17" i="20"/>
  <c r="J17" i="20"/>
  <c r="I17" i="20"/>
  <c r="H17" i="20"/>
  <c r="G17" i="20"/>
  <c r="F17" i="20"/>
  <c r="E17" i="20"/>
  <c r="D17" i="20"/>
  <c r="U16" i="20"/>
  <c r="T16" i="20"/>
  <c r="S16" i="20"/>
  <c r="U15" i="20"/>
  <c r="T15" i="20"/>
  <c r="S15" i="20"/>
  <c r="U14" i="20"/>
  <c r="T14" i="20"/>
  <c r="S14" i="20"/>
  <c r="U13" i="20"/>
  <c r="T13" i="20"/>
  <c r="X13" i="20"/>
  <c r="S13" i="20"/>
  <c r="U12" i="20"/>
  <c r="T12" i="20"/>
  <c r="S12" i="20"/>
  <c r="U11" i="20"/>
  <c r="T11" i="20"/>
  <c r="S11" i="20"/>
  <c r="U10" i="20"/>
  <c r="T10" i="20"/>
  <c r="S10" i="20"/>
  <c r="U9" i="20"/>
  <c r="T9" i="20"/>
  <c r="S9" i="20"/>
  <c r="U8" i="20"/>
  <c r="T8" i="20"/>
  <c r="S8" i="20"/>
  <c r="U7" i="20"/>
  <c r="T7" i="20"/>
  <c r="S7" i="20"/>
  <c r="U6" i="20"/>
  <c r="T6" i="20"/>
  <c r="S6" i="20"/>
  <c r="U5" i="20"/>
  <c r="T5" i="20"/>
  <c r="S5" i="20"/>
  <c r="U4" i="20"/>
  <c r="T4" i="20"/>
  <c r="S4" i="20"/>
  <c r="G2" i="20"/>
  <c r="J2" i="20"/>
  <c r="M2" i="20"/>
  <c r="P2" i="20"/>
  <c r="U16" i="19"/>
  <c r="U15" i="19"/>
  <c r="U14" i="19"/>
  <c r="U13" i="19"/>
  <c r="Y13" i="19"/>
  <c r="U12" i="19"/>
  <c r="U11" i="19"/>
  <c r="Y11" i="19"/>
  <c r="Y11" i="20"/>
  <c r="T10" i="19"/>
  <c r="T16" i="19"/>
  <c r="T15" i="19"/>
  <c r="X15" i="19"/>
  <c r="X15" i="20"/>
  <c r="T14" i="19"/>
  <c r="T13" i="19"/>
  <c r="X13" i="19"/>
  <c r="T12" i="19"/>
  <c r="T11" i="19"/>
  <c r="X11" i="19"/>
  <c r="S16" i="19"/>
  <c r="S15" i="19"/>
  <c r="W15" i="19"/>
  <c r="S14" i="19"/>
  <c r="S13" i="19"/>
  <c r="W13" i="19"/>
  <c r="W13" i="20"/>
  <c r="S12" i="19"/>
  <c r="S11" i="19"/>
  <c r="U9" i="19"/>
  <c r="Y9" i="19"/>
  <c r="Y9" i="20"/>
  <c r="T9" i="19"/>
  <c r="S9" i="19"/>
  <c r="U7" i="19"/>
  <c r="T7" i="19"/>
  <c r="X7" i="19"/>
  <c r="X7" i="20"/>
  <c r="S7" i="19"/>
  <c r="W7" i="19"/>
  <c r="U5" i="19"/>
  <c r="T5" i="19"/>
  <c r="X5" i="19"/>
  <c r="S5" i="19"/>
  <c r="W5" i="19"/>
  <c r="W5" i="20"/>
  <c r="R17" i="19"/>
  <c r="Q17" i="19"/>
  <c r="P17" i="19"/>
  <c r="O17" i="19"/>
  <c r="N17" i="19"/>
  <c r="M17" i="19"/>
  <c r="L17" i="19"/>
  <c r="K17" i="19"/>
  <c r="J17" i="19"/>
  <c r="I17" i="19"/>
  <c r="H17" i="19"/>
  <c r="G17" i="19"/>
  <c r="F17" i="19"/>
  <c r="E17" i="19"/>
  <c r="D17" i="19"/>
  <c r="U10" i="19"/>
  <c r="S10" i="19"/>
  <c r="U8" i="19"/>
  <c r="T8" i="19"/>
  <c r="S8" i="19"/>
  <c r="U6" i="19"/>
  <c r="T6" i="19"/>
  <c r="S6" i="19"/>
  <c r="U4" i="19"/>
  <c r="T4" i="19"/>
  <c r="S4" i="19"/>
  <c r="G2" i="19"/>
  <c r="J2" i="19"/>
  <c r="M2" i="19"/>
  <c r="P2" i="19"/>
  <c r="W9" i="19"/>
  <c r="W9" i="20"/>
  <c r="V13" i="19"/>
  <c r="C13" i="20"/>
  <c r="U12" i="17"/>
  <c r="U11" i="17"/>
  <c r="U10" i="17"/>
  <c r="T14" i="17"/>
  <c r="T13" i="17"/>
  <c r="T12" i="17"/>
  <c r="T11" i="17"/>
  <c r="T10" i="17"/>
  <c r="T9" i="17"/>
  <c r="T8" i="16"/>
  <c r="T8" i="17"/>
  <c r="T6" i="17"/>
  <c r="T5" i="17"/>
  <c r="S14" i="17"/>
  <c r="S13" i="17"/>
  <c r="W13" i="17"/>
  <c r="S12" i="17"/>
  <c r="S11" i="17"/>
  <c r="S10" i="17"/>
  <c r="S9" i="17"/>
  <c r="S15" i="17"/>
  <c r="S8" i="17"/>
  <c r="S6" i="17"/>
  <c r="S5" i="17"/>
  <c r="T4" i="17"/>
  <c r="T15" i="17"/>
  <c r="S4" i="17"/>
  <c r="U4" i="17"/>
  <c r="U5" i="17"/>
  <c r="U6" i="17"/>
  <c r="U15" i="17"/>
  <c r="U7" i="17"/>
  <c r="U8" i="17"/>
  <c r="U9" i="17"/>
  <c r="U13" i="17"/>
  <c r="U14" i="17"/>
  <c r="T7" i="17"/>
  <c r="S7" i="17"/>
  <c r="R15" i="17"/>
  <c r="Q15" i="17"/>
  <c r="P15" i="17"/>
  <c r="O15" i="17"/>
  <c r="N15" i="17"/>
  <c r="M15" i="17"/>
  <c r="L15" i="17"/>
  <c r="K15" i="17"/>
  <c r="J15" i="17"/>
  <c r="I15" i="17"/>
  <c r="H15" i="17"/>
  <c r="G15" i="17"/>
  <c r="F15" i="17"/>
  <c r="E15" i="17"/>
  <c r="D15" i="17"/>
  <c r="G2" i="17"/>
  <c r="J2" i="17"/>
  <c r="M2" i="17"/>
  <c r="P2" i="17"/>
  <c r="R15" i="16"/>
  <c r="Q15" i="16"/>
  <c r="P15" i="16"/>
  <c r="O15" i="16"/>
  <c r="N15" i="16"/>
  <c r="M15" i="16"/>
  <c r="L15" i="16"/>
  <c r="K15" i="16"/>
  <c r="J15" i="16"/>
  <c r="I15" i="16"/>
  <c r="H15" i="16"/>
  <c r="G15" i="16"/>
  <c r="F15" i="16"/>
  <c r="E15" i="16"/>
  <c r="D15" i="16"/>
  <c r="S14" i="16"/>
  <c r="U12" i="16"/>
  <c r="T12" i="16"/>
  <c r="S12" i="16"/>
  <c r="U8" i="16"/>
  <c r="S8" i="16"/>
  <c r="U5" i="16"/>
  <c r="T5" i="16"/>
  <c r="S5" i="16"/>
  <c r="S9" i="14"/>
  <c r="U14" i="16"/>
  <c r="U13" i="16"/>
  <c r="U11" i="16"/>
  <c r="U10" i="16"/>
  <c r="U9" i="16"/>
  <c r="U7" i="16"/>
  <c r="U6" i="16"/>
  <c r="U4" i="16"/>
  <c r="T14" i="16"/>
  <c r="T13" i="16"/>
  <c r="T11" i="16"/>
  <c r="T10" i="16"/>
  <c r="T9" i="16"/>
  <c r="T7" i="16"/>
  <c r="T6" i="16"/>
  <c r="T4" i="16"/>
  <c r="S13" i="16"/>
  <c r="S11" i="16"/>
  <c r="S10" i="16"/>
  <c r="S9" i="16"/>
  <c r="S7" i="16"/>
  <c r="S6" i="16"/>
  <c r="S4" i="16"/>
  <c r="G2" i="16"/>
  <c r="J2" i="16"/>
  <c r="M2" i="16"/>
  <c r="P2" i="16"/>
  <c r="AB19" i="14"/>
  <c r="AB18" i="14"/>
  <c r="AB17" i="14"/>
  <c r="AB16" i="14"/>
  <c r="AB15" i="14"/>
  <c r="AB14" i="14"/>
  <c r="AB13" i="14"/>
  <c r="Y9" i="16"/>
  <c r="Y9" i="17"/>
  <c r="AB12" i="14"/>
  <c r="AB11" i="14"/>
  <c r="AB10" i="14"/>
  <c r="AB9" i="14"/>
  <c r="AB8" i="14"/>
  <c r="Y6" i="16"/>
  <c r="AB7" i="14"/>
  <c r="AB6" i="14"/>
  <c r="Y5" i="16"/>
  <c r="AB5" i="14"/>
  <c r="AA19" i="14"/>
  <c r="AA18" i="14"/>
  <c r="AA17" i="14"/>
  <c r="AA16" i="14"/>
  <c r="AA15" i="14"/>
  <c r="X11" i="16"/>
  <c r="X11" i="17"/>
  <c r="AA14" i="14"/>
  <c r="AA13" i="14"/>
  <c r="AA12" i="14"/>
  <c r="AA11" i="14"/>
  <c r="AA10" i="14"/>
  <c r="X7" i="16"/>
  <c r="X7" i="17"/>
  <c r="X8" i="19"/>
  <c r="AA9" i="14"/>
  <c r="AA8" i="14"/>
  <c r="AA7" i="14"/>
  <c r="AA6" i="14"/>
  <c r="AA5" i="14"/>
  <c r="Z19" i="14"/>
  <c r="W14" i="16"/>
  <c r="Z18" i="14"/>
  <c r="W13" i="16"/>
  <c r="Z17" i="14"/>
  <c r="Z16" i="14"/>
  <c r="Z15" i="14"/>
  <c r="W11" i="16"/>
  <c r="Z14" i="14"/>
  <c r="Z13" i="14"/>
  <c r="Z12" i="14"/>
  <c r="Z11" i="14"/>
  <c r="Z10" i="14"/>
  <c r="Z9" i="14"/>
  <c r="Z8" i="14"/>
  <c r="W6" i="16"/>
  <c r="W6" i="17"/>
  <c r="Z7" i="14"/>
  <c r="Z20" i="14"/>
  <c r="Z6" i="14"/>
  <c r="Z5" i="14"/>
  <c r="AB4" i="14"/>
  <c r="AA4" i="14"/>
  <c r="Z4" i="14"/>
  <c r="R20" i="14"/>
  <c r="Q20" i="14"/>
  <c r="P20" i="14"/>
  <c r="O20" i="14"/>
  <c r="N20" i="14"/>
  <c r="M20" i="14"/>
  <c r="L20" i="14"/>
  <c r="K20" i="14"/>
  <c r="J20" i="14"/>
  <c r="I20" i="14"/>
  <c r="H20" i="14"/>
  <c r="G20" i="14"/>
  <c r="F20" i="14"/>
  <c r="E20" i="14"/>
  <c r="D20" i="14"/>
  <c r="U19" i="14"/>
  <c r="T19" i="14"/>
  <c r="S19" i="14"/>
  <c r="U18" i="14"/>
  <c r="T18" i="14"/>
  <c r="S18" i="14"/>
  <c r="U17" i="14"/>
  <c r="T17" i="14"/>
  <c r="S17" i="14"/>
  <c r="U16" i="14"/>
  <c r="T16" i="14"/>
  <c r="S16" i="14"/>
  <c r="U15" i="14"/>
  <c r="T15" i="14"/>
  <c r="S15" i="14"/>
  <c r="U14" i="14"/>
  <c r="T14" i="14"/>
  <c r="S14" i="14"/>
  <c r="U13" i="14"/>
  <c r="T13" i="14"/>
  <c r="S13" i="14"/>
  <c r="U12" i="14"/>
  <c r="T12" i="14"/>
  <c r="S12" i="14"/>
  <c r="U11" i="14"/>
  <c r="T11" i="14"/>
  <c r="S11" i="14"/>
  <c r="U10" i="14"/>
  <c r="T10" i="14"/>
  <c r="S10" i="14"/>
  <c r="U9" i="14"/>
  <c r="T9" i="14"/>
  <c r="U8" i="14"/>
  <c r="T8" i="14"/>
  <c r="S8" i="14"/>
  <c r="U7" i="14"/>
  <c r="T7" i="14"/>
  <c r="S7" i="14"/>
  <c r="U6" i="14"/>
  <c r="T6" i="14"/>
  <c r="S6" i="14"/>
  <c r="U5" i="14"/>
  <c r="T5" i="14"/>
  <c r="S5" i="14"/>
  <c r="U4" i="14"/>
  <c r="T4" i="14"/>
  <c r="S4" i="14"/>
  <c r="G2" i="14"/>
  <c r="J2" i="14"/>
  <c r="M2" i="14"/>
  <c r="P2" i="14"/>
  <c r="U15" i="13"/>
  <c r="Y15" i="13"/>
  <c r="T15" i="13"/>
  <c r="X15" i="13"/>
  <c r="S15" i="13"/>
  <c r="V15" i="13"/>
  <c r="C15" i="14"/>
  <c r="V15" i="14"/>
  <c r="C11" i="16"/>
  <c r="V11" i="16"/>
  <c r="C11" i="17"/>
  <c r="U10" i="13"/>
  <c r="Y10" i="13"/>
  <c r="T10" i="13"/>
  <c r="S10" i="13"/>
  <c r="W10" i="13"/>
  <c r="U18" i="13"/>
  <c r="Y18" i="13"/>
  <c r="T18" i="13"/>
  <c r="X18" i="13"/>
  <c r="S18" i="13"/>
  <c r="W18" i="13"/>
  <c r="U13" i="13"/>
  <c r="T13" i="13"/>
  <c r="S13" i="13"/>
  <c r="U8" i="13"/>
  <c r="Y8" i="13"/>
  <c r="T8" i="13"/>
  <c r="X8" i="13"/>
  <c r="S8" i="13"/>
  <c r="U5" i="13"/>
  <c r="Y5" i="13"/>
  <c r="Y5" i="14"/>
  <c r="T5" i="13"/>
  <c r="X5" i="13"/>
  <c r="S5" i="13"/>
  <c r="W5" i="13"/>
  <c r="W5" i="14"/>
  <c r="R20" i="13"/>
  <c r="Q20" i="13"/>
  <c r="P20" i="13"/>
  <c r="O20" i="13"/>
  <c r="N20" i="13"/>
  <c r="M20" i="13"/>
  <c r="L20" i="13"/>
  <c r="K20" i="13"/>
  <c r="J20" i="13"/>
  <c r="I20" i="13"/>
  <c r="H20" i="13"/>
  <c r="G20" i="13"/>
  <c r="F20" i="13"/>
  <c r="E20" i="13"/>
  <c r="D20" i="13"/>
  <c r="U19" i="13"/>
  <c r="T19" i="13"/>
  <c r="S19" i="13"/>
  <c r="U17" i="13"/>
  <c r="T17" i="13"/>
  <c r="S17" i="13"/>
  <c r="U16" i="13"/>
  <c r="T16" i="13"/>
  <c r="S16" i="13"/>
  <c r="U14" i="13"/>
  <c r="T14" i="13"/>
  <c r="S14" i="13"/>
  <c r="U12" i="13"/>
  <c r="T12" i="13"/>
  <c r="S12" i="13"/>
  <c r="U11" i="13"/>
  <c r="T11" i="13"/>
  <c r="S11" i="13"/>
  <c r="U9" i="13"/>
  <c r="T9" i="13"/>
  <c r="S9" i="13"/>
  <c r="U7" i="13"/>
  <c r="T7" i="13"/>
  <c r="S7" i="13"/>
  <c r="U6" i="13"/>
  <c r="T6" i="13"/>
  <c r="S6" i="13"/>
  <c r="U4" i="13"/>
  <c r="T4" i="13"/>
  <c r="S4" i="13"/>
  <c r="G2" i="13"/>
  <c r="J2" i="13"/>
  <c r="M2" i="13"/>
  <c r="P2" i="13"/>
  <c r="R14" i="12"/>
  <c r="Q14" i="12"/>
  <c r="P14" i="12"/>
  <c r="O14" i="12"/>
  <c r="N14" i="12"/>
  <c r="M14" i="12"/>
  <c r="L14" i="12"/>
  <c r="K14" i="12"/>
  <c r="J14" i="12"/>
  <c r="I14" i="12"/>
  <c r="H14" i="12"/>
  <c r="G14" i="12"/>
  <c r="F14" i="12"/>
  <c r="E14" i="12"/>
  <c r="D14" i="12"/>
  <c r="U13" i="12"/>
  <c r="T13" i="12"/>
  <c r="S13" i="12"/>
  <c r="U12" i="12"/>
  <c r="T12" i="12"/>
  <c r="X17" i="13"/>
  <c r="X17" i="14"/>
  <c r="S12" i="12"/>
  <c r="U11" i="12"/>
  <c r="T11" i="12"/>
  <c r="S11" i="12"/>
  <c r="U10" i="12"/>
  <c r="T10" i="12"/>
  <c r="S10" i="12"/>
  <c r="U9" i="12"/>
  <c r="T9" i="12"/>
  <c r="S9" i="12"/>
  <c r="U8" i="12"/>
  <c r="T8" i="12"/>
  <c r="S8" i="12"/>
  <c r="U7" i="12"/>
  <c r="T7" i="12"/>
  <c r="S7" i="12"/>
  <c r="U6" i="12"/>
  <c r="T6" i="12"/>
  <c r="S6" i="12"/>
  <c r="W6" i="12"/>
  <c r="U5" i="12"/>
  <c r="T5" i="12"/>
  <c r="S5" i="12"/>
  <c r="S14" i="12"/>
  <c r="U4" i="12"/>
  <c r="T4" i="12"/>
  <c r="S4" i="12"/>
  <c r="G2" i="12"/>
  <c r="J2" i="12"/>
  <c r="M2" i="12"/>
  <c r="P2" i="12"/>
  <c r="R14" i="11"/>
  <c r="Q14" i="11"/>
  <c r="P14" i="11"/>
  <c r="O14" i="11"/>
  <c r="N14" i="11"/>
  <c r="M14" i="11"/>
  <c r="L14" i="11"/>
  <c r="K14" i="11"/>
  <c r="J14" i="11"/>
  <c r="I14" i="11"/>
  <c r="H14" i="11"/>
  <c r="G14" i="11"/>
  <c r="F14" i="11"/>
  <c r="E14" i="11"/>
  <c r="D14" i="11"/>
  <c r="U13" i="11"/>
  <c r="T13" i="11"/>
  <c r="S13" i="11"/>
  <c r="U12" i="11"/>
  <c r="T12" i="11"/>
  <c r="S12" i="11"/>
  <c r="U11" i="11"/>
  <c r="T11" i="11"/>
  <c r="S11" i="11"/>
  <c r="U10" i="11"/>
  <c r="T10" i="11"/>
  <c r="S10" i="11"/>
  <c r="U9" i="11"/>
  <c r="T9" i="11"/>
  <c r="S9" i="11"/>
  <c r="W12" i="13"/>
  <c r="W12" i="14"/>
  <c r="U8" i="11"/>
  <c r="T8" i="11"/>
  <c r="S8" i="11"/>
  <c r="U7" i="11"/>
  <c r="T7" i="11"/>
  <c r="S7" i="11"/>
  <c r="U6" i="11"/>
  <c r="T6" i="11"/>
  <c r="S6" i="11"/>
  <c r="U5" i="11"/>
  <c r="T5" i="11"/>
  <c r="S5" i="11"/>
  <c r="U4" i="11"/>
  <c r="T4" i="11"/>
  <c r="S4" i="11"/>
  <c r="G2" i="11"/>
  <c r="J2" i="11"/>
  <c r="M2" i="11"/>
  <c r="P2" i="11"/>
  <c r="S13" i="9"/>
  <c r="R14" i="9"/>
  <c r="Q14" i="9"/>
  <c r="P14" i="9"/>
  <c r="O14" i="9"/>
  <c r="N14" i="9"/>
  <c r="M14" i="9"/>
  <c r="L14" i="9"/>
  <c r="K14" i="9"/>
  <c r="J14" i="9"/>
  <c r="I14" i="9"/>
  <c r="H14" i="9"/>
  <c r="G14" i="9"/>
  <c r="F14" i="9"/>
  <c r="E14" i="9"/>
  <c r="D14" i="9"/>
  <c r="U13" i="9"/>
  <c r="T13" i="9"/>
  <c r="U12" i="9"/>
  <c r="Y12" i="9"/>
  <c r="T12" i="9"/>
  <c r="S12" i="9"/>
  <c r="U11" i="9"/>
  <c r="T11" i="9"/>
  <c r="X11" i="11"/>
  <c r="S11" i="9"/>
  <c r="U10" i="9"/>
  <c r="T10" i="9"/>
  <c r="S10" i="9"/>
  <c r="W10" i="9"/>
  <c r="U9" i="9"/>
  <c r="T9" i="9"/>
  <c r="S9" i="9"/>
  <c r="W9" i="9"/>
  <c r="U8" i="9"/>
  <c r="Y8" i="9"/>
  <c r="T8" i="9"/>
  <c r="X8" i="9"/>
  <c r="S8" i="9"/>
  <c r="W8" i="12"/>
  <c r="U7" i="9"/>
  <c r="Y7" i="12"/>
  <c r="T7" i="9"/>
  <c r="S7" i="9"/>
  <c r="U6" i="9"/>
  <c r="T6" i="9"/>
  <c r="X6" i="9"/>
  <c r="S6" i="9"/>
  <c r="W6" i="9"/>
  <c r="U5" i="9"/>
  <c r="T5" i="9"/>
  <c r="X5" i="9"/>
  <c r="S5" i="9"/>
  <c r="U4" i="9"/>
  <c r="Y4" i="11"/>
  <c r="T4" i="9"/>
  <c r="S4" i="9"/>
  <c r="W4" i="9"/>
  <c r="G2" i="9"/>
  <c r="J2" i="9"/>
  <c r="M2" i="9"/>
  <c r="P2" i="9"/>
  <c r="R14" i="7"/>
  <c r="Q14" i="7"/>
  <c r="P14" i="7"/>
  <c r="O14" i="7"/>
  <c r="N14" i="7"/>
  <c r="M14" i="7"/>
  <c r="L14" i="7"/>
  <c r="K14" i="7"/>
  <c r="J14" i="7"/>
  <c r="I14" i="7"/>
  <c r="H14" i="7"/>
  <c r="G14" i="7"/>
  <c r="F14" i="7"/>
  <c r="E14" i="7"/>
  <c r="D14" i="7"/>
  <c r="U13" i="7"/>
  <c r="T13" i="7"/>
  <c r="S13" i="7"/>
  <c r="U12" i="7"/>
  <c r="T12" i="7"/>
  <c r="S12" i="7"/>
  <c r="U11" i="7"/>
  <c r="T11" i="7"/>
  <c r="S11" i="7"/>
  <c r="U10" i="7"/>
  <c r="T10" i="7"/>
  <c r="S10" i="7"/>
  <c r="U9" i="7"/>
  <c r="T9" i="7"/>
  <c r="S9" i="7"/>
  <c r="U8" i="7"/>
  <c r="T8" i="7"/>
  <c r="S8" i="7"/>
  <c r="U7" i="7"/>
  <c r="T7" i="7"/>
  <c r="S7" i="7"/>
  <c r="U6" i="7"/>
  <c r="T6" i="7"/>
  <c r="S6" i="7"/>
  <c r="U5" i="7"/>
  <c r="T5" i="7"/>
  <c r="S5" i="7"/>
  <c r="U4" i="7"/>
  <c r="Y4" i="7"/>
  <c r="T4" i="7"/>
  <c r="S4" i="7"/>
  <c r="G2" i="7"/>
  <c r="J2" i="7"/>
  <c r="M2" i="7"/>
  <c r="P2" i="7"/>
  <c r="R14" i="6"/>
  <c r="Q14" i="6"/>
  <c r="P14" i="6"/>
  <c r="O14" i="6"/>
  <c r="N14" i="6"/>
  <c r="M14" i="6"/>
  <c r="L14" i="6"/>
  <c r="K14" i="6"/>
  <c r="J14" i="6"/>
  <c r="I14" i="6"/>
  <c r="H14" i="6"/>
  <c r="G14" i="6"/>
  <c r="F14" i="6"/>
  <c r="E14" i="6"/>
  <c r="D14" i="6"/>
  <c r="U13" i="6"/>
  <c r="T13" i="6"/>
  <c r="S13" i="6"/>
  <c r="U12" i="6"/>
  <c r="T12" i="6"/>
  <c r="S12" i="6"/>
  <c r="U11" i="6"/>
  <c r="T11" i="6"/>
  <c r="S11" i="6"/>
  <c r="U10" i="6"/>
  <c r="T10" i="6"/>
  <c r="S10" i="6"/>
  <c r="U9" i="6"/>
  <c r="Y9" i="7"/>
  <c r="T9" i="6"/>
  <c r="S9" i="6"/>
  <c r="U8" i="6"/>
  <c r="T8" i="6"/>
  <c r="S8" i="6"/>
  <c r="U7" i="6"/>
  <c r="T7" i="6"/>
  <c r="S7" i="6"/>
  <c r="U6" i="6"/>
  <c r="T6" i="6"/>
  <c r="S6" i="6"/>
  <c r="U5" i="6"/>
  <c r="T5" i="6"/>
  <c r="S5" i="6"/>
  <c r="U4" i="6"/>
  <c r="T4" i="6"/>
  <c r="S4" i="6"/>
  <c r="G2" i="6"/>
  <c r="J2" i="6"/>
  <c r="M2" i="6"/>
  <c r="P2" i="6"/>
  <c r="U12" i="5"/>
  <c r="T12" i="5"/>
  <c r="X12" i="7"/>
  <c r="S12" i="5"/>
  <c r="U9" i="5"/>
  <c r="T9" i="5"/>
  <c r="S9" i="5"/>
  <c r="W9" i="7"/>
  <c r="U6" i="5"/>
  <c r="U14" i="5"/>
  <c r="T6" i="5"/>
  <c r="S6" i="5"/>
  <c r="R14" i="5"/>
  <c r="Q14" i="5"/>
  <c r="P14" i="5"/>
  <c r="O14" i="5"/>
  <c r="N14" i="5"/>
  <c r="M14" i="5"/>
  <c r="L14" i="5"/>
  <c r="K14" i="5"/>
  <c r="J14" i="5"/>
  <c r="I14" i="5"/>
  <c r="H14" i="5"/>
  <c r="G14" i="5"/>
  <c r="F14" i="5"/>
  <c r="E14" i="5"/>
  <c r="D14" i="5"/>
  <c r="U13" i="5"/>
  <c r="Y13" i="7"/>
  <c r="T13" i="5"/>
  <c r="X13" i="7"/>
  <c r="S13" i="5"/>
  <c r="U11" i="5"/>
  <c r="T11" i="5"/>
  <c r="S11" i="5"/>
  <c r="W11" i="7"/>
  <c r="U10" i="5"/>
  <c r="T10" i="5"/>
  <c r="S10" i="5"/>
  <c r="W10" i="7"/>
  <c r="U8" i="5"/>
  <c r="T8" i="5"/>
  <c r="S8" i="5"/>
  <c r="U7" i="5"/>
  <c r="T7" i="5"/>
  <c r="S7" i="5"/>
  <c r="U5" i="5"/>
  <c r="Y5" i="7"/>
  <c r="T5" i="5"/>
  <c r="X5" i="7"/>
  <c r="S5" i="5"/>
  <c r="U4" i="5"/>
  <c r="T4" i="5"/>
  <c r="X4" i="7"/>
  <c r="S4" i="5"/>
  <c r="G2" i="5"/>
  <c r="J2" i="5"/>
  <c r="M2" i="5"/>
  <c r="P2" i="5"/>
  <c r="S4" i="4"/>
  <c r="S5" i="4"/>
  <c r="U10" i="4"/>
  <c r="T10" i="4"/>
  <c r="S10" i="4"/>
  <c r="U9" i="4"/>
  <c r="T9" i="4"/>
  <c r="S9" i="4"/>
  <c r="V9" i="4"/>
  <c r="C11" i="5"/>
  <c r="U8" i="4"/>
  <c r="T8" i="4"/>
  <c r="S8" i="4"/>
  <c r="V8" i="4"/>
  <c r="C10" i="5"/>
  <c r="V10" i="5"/>
  <c r="C10" i="6"/>
  <c r="V10" i="6"/>
  <c r="C10" i="7"/>
  <c r="V10" i="7"/>
  <c r="C10" i="9"/>
  <c r="V10" i="9"/>
  <c r="C10" i="11"/>
  <c r="V10" i="11"/>
  <c r="C10" i="12"/>
  <c r="V10" i="12"/>
  <c r="C14" i="13"/>
  <c r="V14" i="13"/>
  <c r="C14" i="14"/>
  <c r="V14" i="14"/>
  <c r="C10" i="16"/>
  <c r="V10" i="16"/>
  <c r="C10" i="17"/>
  <c r="V10" i="17"/>
  <c r="C12" i="19"/>
  <c r="V12" i="19"/>
  <c r="C12" i="20"/>
  <c r="V12" i="20"/>
  <c r="C12" i="21"/>
  <c r="V12" i="21"/>
  <c r="C12" i="23"/>
  <c r="V12" i="23"/>
  <c r="C12" i="24"/>
  <c r="V12" i="24"/>
  <c r="C12" i="25"/>
  <c r="V12" i="25"/>
  <c r="C12" i="26"/>
  <c r="V12" i="26"/>
  <c r="C12" i="28"/>
  <c r="V12" i="28"/>
  <c r="C12" i="29"/>
  <c r="U7" i="4"/>
  <c r="T7" i="4"/>
  <c r="S7" i="4"/>
  <c r="V7" i="4"/>
  <c r="C8" i="5"/>
  <c r="V8" i="5"/>
  <c r="U6" i="4"/>
  <c r="T6" i="4"/>
  <c r="S6" i="4"/>
  <c r="U5" i="4"/>
  <c r="T5" i="4"/>
  <c r="U4" i="4"/>
  <c r="T4" i="4"/>
  <c r="R11" i="4"/>
  <c r="Q11" i="4"/>
  <c r="L11" i="4"/>
  <c r="I11" i="4"/>
  <c r="F11" i="4"/>
  <c r="P11" i="4"/>
  <c r="O11" i="4"/>
  <c r="N11" i="4"/>
  <c r="M11" i="4"/>
  <c r="K11" i="4"/>
  <c r="J11" i="4"/>
  <c r="H11" i="4"/>
  <c r="G11" i="4"/>
  <c r="E11" i="4"/>
  <c r="D11" i="4"/>
  <c r="C11" i="4"/>
  <c r="G2" i="4"/>
  <c r="J2" i="4"/>
  <c r="M2" i="4"/>
  <c r="P2" i="4"/>
  <c r="V5" i="13"/>
  <c r="C5" i="14"/>
  <c r="V5" i="14"/>
  <c r="C4" i="16"/>
  <c r="X7" i="11"/>
  <c r="X7" i="9"/>
  <c r="X11" i="9"/>
  <c r="W6" i="11"/>
  <c r="V6" i="9"/>
  <c r="C6" i="11"/>
  <c r="V6" i="11"/>
  <c r="C6" i="12"/>
  <c r="V6" i="12"/>
  <c r="C7" i="13"/>
  <c r="V7" i="13"/>
  <c r="C7" i="14"/>
  <c r="V7" i="14"/>
  <c r="W15" i="13"/>
  <c r="Y4" i="9"/>
  <c r="Y12" i="11"/>
  <c r="Y6" i="17"/>
  <c r="Y11" i="9"/>
  <c r="W17" i="13"/>
  <c r="W17" i="14"/>
  <c r="Y13" i="11"/>
  <c r="W12" i="9"/>
  <c r="X10" i="13"/>
  <c r="Y6" i="13"/>
  <c r="Y6" i="14"/>
  <c r="X8" i="11"/>
  <c r="W5" i="9"/>
  <c r="W13" i="9"/>
  <c r="Y9" i="9"/>
  <c r="Y7" i="11"/>
  <c r="W11" i="13"/>
  <c r="W11" i="14"/>
  <c r="W14" i="17"/>
  <c r="W16" i="19"/>
  <c r="W16" i="20"/>
  <c r="X17" i="26"/>
  <c r="S17" i="26"/>
  <c r="X6" i="11"/>
  <c r="Y7" i="9"/>
  <c r="V10" i="4"/>
  <c r="C13" i="5"/>
  <c r="V13" i="5"/>
  <c r="C13" i="6"/>
  <c r="V13" i="6"/>
  <c r="C13" i="7"/>
  <c r="V13" i="7"/>
  <c r="C13" i="9"/>
  <c r="V13" i="9"/>
  <c r="C13" i="11"/>
  <c r="V13" i="11"/>
  <c r="C13" i="12"/>
  <c r="V13" i="12"/>
  <c r="C19" i="13"/>
  <c r="V19" i="13"/>
  <c r="C19" i="14"/>
  <c r="V19" i="14"/>
  <c r="C14" i="16"/>
  <c r="V14" i="16"/>
  <c r="C14" i="17"/>
  <c r="V14" i="17"/>
  <c r="C16" i="19"/>
  <c r="V16" i="19"/>
  <c r="C16" i="20"/>
  <c r="V16" i="20"/>
  <c r="C16" i="21"/>
  <c r="V16" i="21"/>
  <c r="C16" i="23"/>
  <c r="V16" i="23"/>
  <c r="C16" i="24"/>
  <c r="V16" i="24"/>
  <c r="C16" i="25"/>
  <c r="V16" i="25"/>
  <c r="C16" i="26"/>
  <c r="V16" i="26"/>
  <c r="C16" i="28"/>
  <c r="V16" i="28"/>
  <c r="C16" i="29"/>
  <c r="V16" i="29"/>
  <c r="C16" i="30"/>
  <c r="V16" i="30"/>
  <c r="C16" i="31"/>
  <c r="V16" i="31"/>
  <c r="C16" i="33"/>
  <c r="V16" i="33"/>
  <c r="C16" i="34"/>
  <c r="V16" i="34"/>
  <c r="C16" i="35"/>
  <c r="V16" i="35"/>
  <c r="C16" i="36"/>
  <c r="V16" i="36"/>
  <c r="C16" i="37"/>
  <c r="V16" i="37"/>
  <c r="C16" i="39"/>
  <c r="V16" i="39"/>
  <c r="C16" i="40"/>
  <c r="V16" i="40"/>
  <c r="C16" i="41"/>
  <c r="V16" i="41"/>
  <c r="C16" i="42"/>
  <c r="V16" i="42"/>
  <c r="C16" i="44"/>
  <c r="V16" i="44"/>
  <c r="T17" i="26"/>
  <c r="X8" i="7"/>
  <c r="U14" i="6"/>
  <c r="Y12" i="7"/>
  <c r="Y10" i="7"/>
  <c r="W12" i="12"/>
  <c r="Y12" i="13"/>
  <c r="Y12" i="14"/>
  <c r="X6" i="12"/>
  <c r="Y9" i="12"/>
  <c r="Y8" i="11"/>
  <c r="W10" i="11"/>
  <c r="U20" i="13"/>
  <c r="Y8" i="7"/>
  <c r="W13" i="7"/>
  <c r="W5" i="7"/>
  <c r="W5" i="11"/>
  <c r="X8" i="16"/>
  <c r="X8" i="17"/>
  <c r="X13" i="16"/>
  <c r="Y8" i="16"/>
  <c r="Y8" i="17"/>
  <c r="Y10" i="19"/>
  <c r="Y10" i="20"/>
  <c r="X14" i="16"/>
  <c r="X14" i="17"/>
  <c r="X16" i="19"/>
  <c r="X16" i="20"/>
  <c r="W8" i="21"/>
  <c r="W8" i="23"/>
  <c r="W8" i="24"/>
  <c r="W8" i="25"/>
  <c r="W12" i="21"/>
  <c r="W12" i="23"/>
  <c r="X10" i="21"/>
  <c r="X10" i="23"/>
  <c r="Y9" i="21"/>
  <c r="Y15" i="21"/>
  <c r="Y15" i="23"/>
  <c r="U17" i="21"/>
  <c r="X11" i="21"/>
  <c r="X11" i="23"/>
  <c r="Y11" i="25"/>
  <c r="W9" i="29"/>
  <c r="W9" i="30"/>
  <c r="W9" i="31"/>
  <c r="W13" i="29"/>
  <c r="W13" i="30"/>
  <c r="W13" i="31"/>
  <c r="T17" i="28"/>
  <c r="V5" i="4"/>
  <c r="C5" i="5"/>
  <c r="Y6" i="7"/>
  <c r="X4" i="13"/>
  <c r="X4" i="14"/>
  <c r="Y5" i="12"/>
  <c r="W4" i="11"/>
  <c r="X5" i="11"/>
  <c r="U14" i="12"/>
  <c r="Y8" i="12"/>
  <c r="W10" i="12"/>
  <c r="Y12" i="12"/>
  <c r="S20" i="13"/>
  <c r="V11" i="17"/>
  <c r="Y4" i="16"/>
  <c r="Y4" i="17"/>
  <c r="Y4" i="19"/>
  <c r="W4" i="16"/>
  <c r="W4" i="17"/>
  <c r="W4" i="19"/>
  <c r="W10" i="23"/>
  <c r="Y7" i="21"/>
  <c r="Y7" i="23"/>
  <c r="Y6" i="24"/>
  <c r="Y6" i="25"/>
  <c r="W5" i="25"/>
  <c r="V9" i="25"/>
  <c r="C9" i="26"/>
  <c r="V9" i="26"/>
  <c r="C9" i="28"/>
  <c r="X4" i="28"/>
  <c r="Y5" i="28"/>
  <c r="Y5" i="29"/>
  <c r="Y5" i="30"/>
  <c r="Y5" i="31"/>
  <c r="W7" i="28"/>
  <c r="W7" i="29"/>
  <c r="W7" i="30"/>
  <c r="W7" i="31"/>
  <c r="X8" i="28"/>
  <c r="Y9" i="28"/>
  <c r="Y9" i="29"/>
  <c r="Y9" i="30"/>
  <c r="Y9" i="31"/>
  <c r="W11" i="28"/>
  <c r="W11" i="29"/>
  <c r="W11" i="30"/>
  <c r="W11" i="31"/>
  <c r="X12" i="28"/>
  <c r="Y13" i="28"/>
  <c r="Y13" i="29"/>
  <c r="Y13" i="30"/>
  <c r="Y13" i="31"/>
  <c r="W15" i="28"/>
  <c r="W15" i="29"/>
  <c r="W15" i="30"/>
  <c r="W15" i="31"/>
  <c r="X16" i="28"/>
  <c r="X16" i="30"/>
  <c r="X16" i="31"/>
  <c r="V11" i="5"/>
  <c r="C11" i="6"/>
  <c r="V11" i="6"/>
  <c r="C11" i="7"/>
  <c r="V11" i="7"/>
  <c r="C11" i="9"/>
  <c r="V11" i="9"/>
  <c r="C11" i="11"/>
  <c r="V11" i="11"/>
  <c r="C11" i="12"/>
  <c r="V11" i="12"/>
  <c r="C16" i="13"/>
  <c r="V16" i="13"/>
  <c r="C16" i="14"/>
  <c r="V16" i="14"/>
  <c r="C12" i="16"/>
  <c r="V12" i="16"/>
  <c r="C12" i="17"/>
  <c r="V12" i="17"/>
  <c r="C14" i="19"/>
  <c r="V14" i="19"/>
  <c r="C14" i="20"/>
  <c r="V14" i="20"/>
  <c r="C14" i="21"/>
  <c r="V14" i="21"/>
  <c r="C14" i="23"/>
  <c r="V14" i="23"/>
  <c r="C14" i="24"/>
  <c r="V14" i="24"/>
  <c r="C14" i="25"/>
  <c r="V14" i="25"/>
  <c r="C14" i="26"/>
  <c r="V14" i="26"/>
  <c r="C14" i="28"/>
  <c r="V14" i="28"/>
  <c r="C14" i="29"/>
  <c r="V10" i="13"/>
  <c r="C10" i="14"/>
  <c r="W7" i="7"/>
  <c r="X7" i="7"/>
  <c r="X11" i="7"/>
  <c r="Y9" i="13"/>
  <c r="W9" i="16"/>
  <c r="W9" i="17"/>
  <c r="X10" i="16"/>
  <c r="X10" i="17"/>
  <c r="Y10" i="16"/>
  <c r="Y10" i="17"/>
  <c r="Y7" i="16"/>
  <c r="Y7" i="17"/>
  <c r="Y8" i="19"/>
  <c r="Y8" i="20"/>
  <c r="W11" i="17"/>
  <c r="W8" i="13"/>
  <c r="V8" i="13"/>
  <c r="C8" i="14"/>
  <c r="V8" i="14"/>
  <c r="C6" i="16"/>
  <c r="V6" i="16"/>
  <c r="C6" i="17"/>
  <c r="V6" i="17"/>
  <c r="X10" i="9"/>
  <c r="X14" i="13"/>
  <c r="X14" i="14"/>
  <c r="X13" i="11"/>
  <c r="X13" i="12"/>
  <c r="X13" i="9"/>
  <c r="X5" i="12"/>
  <c r="Y17" i="13"/>
  <c r="Y17" i="14"/>
  <c r="V6" i="5"/>
  <c r="C6" i="6"/>
  <c r="V6" i="6"/>
  <c r="C6" i="7"/>
  <c r="V6" i="7"/>
  <c r="W6" i="7"/>
  <c r="S14" i="7"/>
  <c r="W7" i="11"/>
  <c r="S14" i="9"/>
  <c r="X9" i="11"/>
  <c r="X12" i="13"/>
  <c r="X12" i="14"/>
  <c r="Y13" i="9"/>
  <c r="Y19" i="13"/>
  <c r="Y19" i="14"/>
  <c r="T14" i="11"/>
  <c r="X11" i="13"/>
  <c r="X11" i="14"/>
  <c r="X8" i="12"/>
  <c r="W16" i="13"/>
  <c r="W16" i="14"/>
  <c r="W11" i="12"/>
  <c r="T20" i="13"/>
  <c r="X12" i="19"/>
  <c r="X12" i="20"/>
  <c r="W15" i="20"/>
  <c r="W7" i="23"/>
  <c r="U17" i="28"/>
  <c r="W9" i="11"/>
  <c r="W9" i="12"/>
  <c r="Y15" i="19"/>
  <c r="Y15" i="20"/>
  <c r="V15" i="19"/>
  <c r="C15" i="20"/>
  <c r="V15" i="20"/>
  <c r="C15" i="21"/>
  <c r="V15" i="21"/>
  <c r="C15" i="23"/>
  <c r="V15" i="23"/>
  <c r="C15" i="24"/>
  <c r="V15" i="24"/>
  <c r="C15" i="25"/>
  <c r="V15" i="25"/>
  <c r="C15" i="26"/>
  <c r="V15" i="26"/>
  <c r="C15" i="28"/>
  <c r="V15" i="28"/>
  <c r="C15" i="29"/>
  <c r="V15" i="29"/>
  <c r="C15" i="30"/>
  <c r="V15" i="30"/>
  <c r="C15" i="31"/>
  <c r="V15" i="31"/>
  <c r="C15" i="33"/>
  <c r="V15" i="33"/>
  <c r="C15" i="34"/>
  <c r="V15" i="34"/>
  <c r="C15" i="35"/>
  <c r="V15" i="35"/>
  <c r="C15" i="36"/>
  <c r="V15" i="36"/>
  <c r="C15" i="37"/>
  <c r="V15" i="37"/>
  <c r="C15" i="39"/>
  <c r="V15" i="39"/>
  <c r="C15" i="40"/>
  <c r="V15" i="40"/>
  <c r="C15" i="41"/>
  <c r="V15" i="41"/>
  <c r="C15" i="42"/>
  <c r="V15" i="42"/>
  <c r="C15" i="44"/>
  <c r="V15" i="44"/>
  <c r="W13" i="24"/>
  <c r="W13" i="25"/>
  <c r="V13" i="24"/>
  <c r="C13" i="25"/>
  <c r="V13" i="25"/>
  <c r="C13" i="26"/>
  <c r="V13" i="26"/>
  <c r="C13" i="28"/>
  <c r="V13" i="28"/>
  <c r="C13" i="29"/>
  <c r="V13" i="29"/>
  <c r="C13" i="30"/>
  <c r="V13" i="30"/>
  <c r="C13" i="31"/>
  <c r="V13" i="31"/>
  <c r="C13" i="33"/>
  <c r="V13" i="33"/>
  <c r="C13" i="34"/>
  <c r="V13" i="34"/>
  <c r="C13" i="35"/>
  <c r="V13" i="35"/>
  <c r="C13" i="36"/>
  <c r="V13" i="36"/>
  <c r="C13" i="37"/>
  <c r="V13" i="37"/>
  <c r="C13" i="39"/>
  <c r="V13" i="39"/>
  <c r="C13" i="40"/>
  <c r="V13" i="40"/>
  <c r="C13" i="41"/>
  <c r="V13" i="41"/>
  <c r="C13" i="42"/>
  <c r="V13" i="42"/>
  <c r="C13" i="44"/>
  <c r="V13" i="44"/>
  <c r="X6" i="13"/>
  <c r="X6" i="14"/>
  <c r="X19" i="13"/>
  <c r="X19" i="14"/>
  <c r="T11" i="4"/>
  <c r="Y7" i="7"/>
  <c r="Y14" i="7"/>
  <c r="W13" i="11"/>
  <c r="W19" i="13"/>
  <c r="W19" i="14"/>
  <c r="W13" i="12"/>
  <c r="Y13" i="12"/>
  <c r="T14" i="7"/>
  <c r="T17" i="19"/>
  <c r="Y4" i="21"/>
  <c r="Y4" i="23"/>
  <c r="Y4" i="24"/>
  <c r="AB17" i="20"/>
  <c r="X7" i="21"/>
  <c r="X7" i="23"/>
  <c r="Y8" i="21"/>
  <c r="Y8" i="23"/>
  <c r="Y8" i="24"/>
  <c r="Y8" i="25"/>
  <c r="V9" i="28"/>
  <c r="C9" i="29"/>
  <c r="V9" i="29"/>
  <c r="C9" i="30"/>
  <c r="V9" i="30"/>
  <c r="C9" i="31"/>
  <c r="V9" i="31"/>
  <c r="C9" i="33"/>
  <c r="V9" i="33"/>
  <c r="C9" i="34"/>
  <c r="V9" i="34"/>
  <c r="C9" i="35"/>
  <c r="V9" i="35"/>
  <c r="C9" i="36"/>
  <c r="V9" i="36"/>
  <c r="C9" i="37"/>
  <c r="V9" i="37"/>
  <c r="C9" i="39"/>
  <c r="V9" i="39"/>
  <c r="C9" i="40"/>
  <c r="V9" i="40"/>
  <c r="C9" i="41"/>
  <c r="V9" i="41"/>
  <c r="C9" i="42"/>
  <c r="V9" i="42"/>
  <c r="C9" i="44"/>
  <c r="V9" i="44"/>
  <c r="X4" i="9"/>
  <c r="X4" i="12"/>
  <c r="X4" i="11"/>
  <c r="Y6" i="9"/>
  <c r="Y6" i="11"/>
  <c r="Y6" i="12"/>
  <c r="Y11" i="11"/>
  <c r="Y16" i="13"/>
  <c r="Y16" i="14"/>
  <c r="X7" i="12"/>
  <c r="X9" i="13"/>
  <c r="X16" i="13"/>
  <c r="X16" i="14"/>
  <c r="X11" i="12"/>
  <c r="W14" i="13"/>
  <c r="W14" i="14"/>
  <c r="W4" i="7"/>
  <c r="S14" i="5"/>
  <c r="Y4" i="13"/>
  <c r="Y4" i="14"/>
  <c r="U14" i="9"/>
  <c r="W8" i="11"/>
  <c r="W8" i="9"/>
  <c r="Y10" i="9"/>
  <c r="Y14" i="13"/>
  <c r="Y14" i="14"/>
  <c r="W5" i="12"/>
  <c r="W6" i="13"/>
  <c r="W6" i="14"/>
  <c r="X8" i="20"/>
  <c r="W7" i="12"/>
  <c r="X9" i="9"/>
  <c r="Y11" i="12"/>
  <c r="Y4" i="12"/>
  <c r="V18" i="13"/>
  <c r="C18" i="14"/>
  <c r="V18" i="14"/>
  <c r="C13" i="16"/>
  <c r="V13" i="16"/>
  <c r="C13" i="17"/>
  <c r="V13" i="17"/>
  <c r="T14" i="5"/>
  <c r="W8" i="7"/>
  <c r="V12" i="5"/>
  <c r="C12" i="6"/>
  <c r="V12" i="6"/>
  <c r="C12" i="7"/>
  <c r="V12" i="7"/>
  <c r="C12" i="9"/>
  <c r="V12" i="9"/>
  <c r="C12" i="11"/>
  <c r="V12" i="11"/>
  <c r="C12" i="12"/>
  <c r="V12" i="12"/>
  <c r="C17" i="13"/>
  <c r="V17" i="13"/>
  <c r="C17" i="14"/>
  <c r="V17" i="14"/>
  <c r="T14" i="12"/>
  <c r="Y5" i="9"/>
  <c r="W12" i="11"/>
  <c r="W9" i="13"/>
  <c r="W4" i="13"/>
  <c r="X10" i="11"/>
  <c r="X10" i="12"/>
  <c r="X7" i="13"/>
  <c r="X7" i="14"/>
  <c r="T14" i="9"/>
  <c r="Y11" i="13"/>
  <c r="Y11" i="14"/>
  <c r="W7" i="13"/>
  <c r="W7" i="14"/>
  <c r="S14" i="11"/>
  <c r="Y11" i="7"/>
  <c r="W12" i="7"/>
  <c r="S14" i="6"/>
  <c r="AA20" i="14"/>
  <c r="W4" i="25"/>
  <c r="Y9" i="23"/>
  <c r="Y12" i="21"/>
  <c r="Y12" i="23"/>
  <c r="T17" i="25"/>
  <c r="S20" i="14"/>
  <c r="X13" i="17"/>
  <c r="Y13" i="16"/>
  <c r="Y13" i="17"/>
  <c r="V5" i="19"/>
  <c r="C5" i="20"/>
  <c r="V5" i="20"/>
  <c r="Z17" i="20"/>
  <c r="W11" i="23"/>
  <c r="W10" i="24"/>
  <c r="W10" i="25"/>
  <c r="X8" i="23"/>
  <c r="X8" i="24"/>
  <c r="X8" i="25"/>
  <c r="X15" i="21"/>
  <c r="X15" i="23"/>
  <c r="X14" i="24"/>
  <c r="X14" i="25"/>
  <c r="Y13" i="23"/>
  <c r="Y16" i="21"/>
  <c r="Y16" i="23"/>
  <c r="Y16" i="24"/>
  <c r="Y16" i="25"/>
  <c r="S17" i="21"/>
  <c r="T17" i="21"/>
  <c r="U17" i="23"/>
  <c r="X13" i="25"/>
  <c r="U17" i="25"/>
  <c r="Y8" i="29"/>
  <c r="Y8" i="30"/>
  <c r="Y8" i="31"/>
  <c r="Y16" i="29"/>
  <c r="Y16" i="30"/>
  <c r="Y16" i="31"/>
  <c r="V4" i="4"/>
  <c r="C4" i="5"/>
  <c r="V6" i="4"/>
  <c r="C7" i="5"/>
  <c r="V7" i="5"/>
  <c r="C7" i="6"/>
  <c r="V7" i="6"/>
  <c r="C7" i="7"/>
  <c r="V7" i="7"/>
  <c r="C7" i="9"/>
  <c r="V7" i="9"/>
  <c r="C7" i="11"/>
  <c r="V7" i="11"/>
  <c r="C7" i="12"/>
  <c r="V7" i="12"/>
  <c r="C9" i="13"/>
  <c r="V9" i="13"/>
  <c r="C9" i="14"/>
  <c r="V9" i="14"/>
  <c r="X10" i="7"/>
  <c r="X9" i="7"/>
  <c r="T14" i="6"/>
  <c r="Y9" i="11"/>
  <c r="W11" i="11"/>
  <c r="X12" i="11"/>
  <c r="U14" i="11"/>
  <c r="T20" i="14"/>
  <c r="X4" i="16"/>
  <c r="X4" i="17"/>
  <c r="X4" i="19"/>
  <c r="Y14" i="16"/>
  <c r="Y14" i="17"/>
  <c r="Y16" i="19"/>
  <c r="Y16" i="20"/>
  <c r="W7" i="16"/>
  <c r="W7" i="17"/>
  <c r="W8" i="19"/>
  <c r="W8" i="20"/>
  <c r="X6" i="16"/>
  <c r="W7" i="20"/>
  <c r="Y13" i="20"/>
  <c r="W6" i="21"/>
  <c r="W6" i="23"/>
  <c r="W9" i="21"/>
  <c r="W9" i="23"/>
  <c r="W14" i="21"/>
  <c r="W14" i="23"/>
  <c r="X16" i="23"/>
  <c r="X16" i="24"/>
  <c r="X16" i="25"/>
  <c r="S17" i="24"/>
  <c r="X5" i="25"/>
  <c r="X9" i="25"/>
  <c r="V10" i="14"/>
  <c r="C7" i="16"/>
  <c r="V7" i="16"/>
  <c r="C7" i="17"/>
  <c r="V7" i="17"/>
  <c r="C8" i="19"/>
  <c r="V8" i="19"/>
  <c r="C8" i="20"/>
  <c r="V8" i="20"/>
  <c r="C8" i="21"/>
  <c r="V8" i="21"/>
  <c r="C8" i="23"/>
  <c r="V8" i="23"/>
  <c r="C8" i="24"/>
  <c r="V8" i="24"/>
  <c r="C8" i="25"/>
  <c r="V8" i="25"/>
  <c r="C8" i="26"/>
  <c r="V8" i="26"/>
  <c r="C8" i="28"/>
  <c r="V8" i="28"/>
  <c r="C8" i="29"/>
  <c r="V8" i="29"/>
  <c r="C8" i="30"/>
  <c r="V8" i="30"/>
  <c r="C8" i="31"/>
  <c r="V8" i="31"/>
  <c r="C8" i="33"/>
  <c r="V8" i="33"/>
  <c r="C8" i="34"/>
  <c r="V8" i="34"/>
  <c r="C8" i="35"/>
  <c r="V8" i="35"/>
  <c r="C8" i="36"/>
  <c r="V8" i="36"/>
  <c r="C8" i="37"/>
  <c r="V8" i="37"/>
  <c r="C8" i="39"/>
  <c r="V8" i="39"/>
  <c r="C8" i="40"/>
  <c r="V8" i="40"/>
  <c r="C8" i="41"/>
  <c r="V8" i="41"/>
  <c r="C8" i="42"/>
  <c r="V8" i="42"/>
  <c r="C8" i="44"/>
  <c r="V8" i="44"/>
  <c r="X6" i="7"/>
  <c r="U14" i="7"/>
  <c r="V13" i="13"/>
  <c r="C13" i="14"/>
  <c r="V13" i="14"/>
  <c r="C9" i="16"/>
  <c r="V9" i="16"/>
  <c r="C9" i="17"/>
  <c r="V9" i="17"/>
  <c r="U20" i="14"/>
  <c r="W5" i="16"/>
  <c r="W5" i="17"/>
  <c r="W6" i="19"/>
  <c r="W6" i="20"/>
  <c r="W10" i="16"/>
  <c r="W10" i="17"/>
  <c r="X5" i="16"/>
  <c r="X5" i="17"/>
  <c r="X9" i="16"/>
  <c r="X9" i="17"/>
  <c r="X10" i="19"/>
  <c r="X10" i="20"/>
  <c r="X12" i="16"/>
  <c r="X12" i="17"/>
  <c r="Y12" i="16"/>
  <c r="Y12" i="17"/>
  <c r="V13" i="20"/>
  <c r="C13" i="21"/>
  <c r="V13" i="21"/>
  <c r="C13" i="23"/>
  <c r="V13" i="23"/>
  <c r="X11" i="20"/>
  <c r="S17" i="20"/>
  <c r="T17" i="20"/>
  <c r="W15" i="23"/>
  <c r="X12" i="23"/>
  <c r="X12" i="24"/>
  <c r="X12" i="25"/>
  <c r="Y5" i="23"/>
  <c r="Y11" i="21"/>
  <c r="Y11" i="23"/>
  <c r="Y10" i="24"/>
  <c r="Y10" i="25"/>
  <c r="S17" i="23"/>
  <c r="T17" i="23"/>
  <c r="Y5" i="25"/>
  <c r="S17" i="25"/>
  <c r="W4" i="28"/>
  <c r="X5" i="28"/>
  <c r="X5" i="29"/>
  <c r="X5" i="30"/>
  <c r="X5" i="31"/>
  <c r="Y6" i="28"/>
  <c r="Y6" i="29"/>
  <c r="Y6" i="30"/>
  <c r="Y6" i="31"/>
  <c r="W8" i="28"/>
  <c r="X9" i="28"/>
  <c r="X9" i="29"/>
  <c r="X9" i="30"/>
  <c r="X9" i="31"/>
  <c r="Y10" i="28"/>
  <c r="Y10" i="29"/>
  <c r="Y10" i="30"/>
  <c r="Y10" i="31"/>
  <c r="W12" i="28"/>
  <c r="W12" i="29"/>
  <c r="W12" i="30"/>
  <c r="W12" i="31"/>
  <c r="X13" i="28"/>
  <c r="X13" i="29"/>
  <c r="X13" i="30"/>
  <c r="X13" i="31"/>
  <c r="Y14" i="28"/>
  <c r="Y14" i="29"/>
  <c r="Y14" i="30"/>
  <c r="Y14" i="31"/>
  <c r="W16" i="28"/>
  <c r="W16" i="29"/>
  <c r="W16" i="30"/>
  <c r="W16" i="31"/>
  <c r="S17" i="28"/>
  <c r="X5" i="14"/>
  <c r="X6" i="17"/>
  <c r="X6" i="19"/>
  <c r="X6" i="20"/>
  <c r="V5" i="5"/>
  <c r="C5" i="6"/>
  <c r="V5" i="6"/>
  <c r="C5" i="7"/>
  <c r="V5" i="7"/>
  <c r="Y5" i="17"/>
  <c r="Y6" i="19"/>
  <c r="Y6" i="20"/>
  <c r="V9" i="5"/>
  <c r="C9" i="6"/>
  <c r="V9" i="6"/>
  <c r="C9" i="7"/>
  <c r="V9" i="7"/>
  <c r="C9" i="9"/>
  <c r="V9" i="9"/>
  <c r="C9" i="11"/>
  <c r="V9" i="11"/>
  <c r="C9" i="12"/>
  <c r="V9" i="12"/>
  <c r="C12" i="13"/>
  <c r="V12" i="13"/>
  <c r="C12" i="14"/>
  <c r="V12" i="14"/>
  <c r="X9" i="12"/>
  <c r="Y10" i="11"/>
  <c r="W7" i="9"/>
  <c r="Y5" i="11"/>
  <c r="X12" i="12"/>
  <c r="W8" i="16"/>
  <c r="W8" i="17"/>
  <c r="W10" i="19"/>
  <c r="W10" i="20"/>
  <c r="Y11" i="16"/>
  <c r="Y11" i="17"/>
  <c r="Y12" i="19"/>
  <c r="U15" i="16"/>
  <c r="X5" i="20"/>
  <c r="V9" i="19"/>
  <c r="C9" i="20"/>
  <c r="V9" i="20"/>
  <c r="C9" i="21"/>
  <c r="V9" i="21"/>
  <c r="C9" i="23"/>
  <c r="V9" i="23"/>
  <c r="X9" i="19"/>
  <c r="X9" i="20"/>
  <c r="W5" i="21"/>
  <c r="W5" i="23"/>
  <c r="X10" i="24"/>
  <c r="X10" i="25"/>
  <c r="Y14" i="24"/>
  <c r="Y14" i="25"/>
  <c r="S11" i="4"/>
  <c r="Y10" i="12"/>
  <c r="W11" i="9"/>
  <c r="X12" i="9"/>
  <c r="X14" i="9"/>
  <c r="AB20" i="14"/>
  <c r="W12" i="16"/>
  <c r="W12" i="17"/>
  <c r="W14" i="19"/>
  <c r="W14" i="20"/>
  <c r="S15" i="16"/>
  <c r="S17" i="19"/>
  <c r="X4" i="21"/>
  <c r="X4" i="23"/>
  <c r="X4" i="24"/>
  <c r="X4" i="25"/>
  <c r="AA17" i="20"/>
  <c r="W6" i="24"/>
  <c r="W6" i="25"/>
  <c r="U11" i="4"/>
  <c r="W4" i="12"/>
  <c r="Y7" i="13"/>
  <c r="Y7" i="14"/>
  <c r="T15" i="16"/>
  <c r="U17" i="19"/>
  <c r="Y5" i="19"/>
  <c r="Y5" i="20"/>
  <c r="V7" i="19"/>
  <c r="C7" i="20"/>
  <c r="V7" i="20"/>
  <c r="C7" i="21"/>
  <c r="V7" i="21"/>
  <c r="C7" i="23"/>
  <c r="V7" i="23"/>
  <c r="C7" i="24"/>
  <c r="V7" i="24"/>
  <c r="C7" i="25"/>
  <c r="V7" i="25"/>
  <c r="C7" i="26"/>
  <c r="V7" i="26"/>
  <c r="C7" i="28"/>
  <c r="V7" i="28"/>
  <c r="C7" i="29"/>
  <c r="V7" i="29"/>
  <c r="C7" i="30"/>
  <c r="V7" i="30"/>
  <c r="C7" i="31"/>
  <c r="V7" i="31"/>
  <c r="C7" i="33"/>
  <c r="V7" i="33"/>
  <c r="C7" i="34"/>
  <c r="V7" i="34"/>
  <c r="C7" i="35"/>
  <c r="V7" i="35"/>
  <c r="C7" i="36"/>
  <c r="V7" i="36"/>
  <c r="C7" i="37"/>
  <c r="V7" i="37"/>
  <c r="C7" i="39"/>
  <c r="V7" i="39"/>
  <c r="C7" i="40"/>
  <c r="V7" i="40"/>
  <c r="C7" i="41"/>
  <c r="V7" i="41"/>
  <c r="C7" i="42"/>
  <c r="V7" i="42"/>
  <c r="C7" i="44"/>
  <c r="V7" i="44"/>
  <c r="Y7" i="19"/>
  <c r="Y7" i="20"/>
  <c r="W11" i="19"/>
  <c r="W11" i="20"/>
  <c r="V11" i="19"/>
  <c r="C11" i="20"/>
  <c r="V11" i="20"/>
  <c r="C11" i="21"/>
  <c r="V11" i="21"/>
  <c r="C11" i="23"/>
  <c r="V11" i="23"/>
  <c r="C11" i="24"/>
  <c r="V11" i="24"/>
  <c r="C11" i="25"/>
  <c r="V11" i="25"/>
  <c r="C11" i="26"/>
  <c r="V11" i="26"/>
  <c r="C11" i="28"/>
  <c r="V11" i="28"/>
  <c r="C11" i="29"/>
  <c r="V11" i="29"/>
  <c r="C11" i="30"/>
  <c r="V11" i="30"/>
  <c r="C11" i="31"/>
  <c r="V11" i="31"/>
  <c r="C11" i="33"/>
  <c r="V11" i="33"/>
  <c r="C11" i="34"/>
  <c r="V11" i="34"/>
  <c r="C11" i="35"/>
  <c r="V11" i="35"/>
  <c r="C11" i="36"/>
  <c r="V11" i="36"/>
  <c r="C11" i="37"/>
  <c r="V11" i="37"/>
  <c r="C11" i="39"/>
  <c r="V11" i="39"/>
  <c r="C11" i="40"/>
  <c r="V11" i="40"/>
  <c r="C11" i="41"/>
  <c r="V11" i="41"/>
  <c r="C11" i="42"/>
  <c r="V11" i="42"/>
  <c r="C11" i="44"/>
  <c r="V11" i="44"/>
  <c r="U17" i="20"/>
  <c r="Y4" i="28"/>
  <c r="Y4" i="29"/>
  <c r="Y4" i="30"/>
  <c r="Y4" i="31"/>
  <c r="Y17" i="26"/>
  <c r="X6" i="21"/>
  <c r="X6" i="23"/>
  <c r="V5" i="24"/>
  <c r="C5" i="25"/>
  <c r="V5" i="25"/>
  <c r="C5" i="26"/>
  <c r="V5" i="26"/>
  <c r="C5" i="28"/>
  <c r="V5" i="28"/>
  <c r="C5" i="29"/>
  <c r="V5" i="29"/>
  <c r="C5" i="30"/>
  <c r="V5" i="30"/>
  <c r="C5" i="31"/>
  <c r="V5" i="31"/>
  <c r="C5" i="33"/>
  <c r="V5" i="33"/>
  <c r="C5" i="34"/>
  <c r="V5" i="34"/>
  <c r="C5" i="35"/>
  <c r="V5" i="35"/>
  <c r="C5" i="36"/>
  <c r="V5" i="36"/>
  <c r="C5" i="37"/>
  <c r="V5" i="37"/>
  <c r="C5" i="39"/>
  <c r="V5" i="39"/>
  <c r="C5" i="40"/>
  <c r="V5" i="40"/>
  <c r="C5" i="41"/>
  <c r="V5" i="41"/>
  <c r="C5" i="42"/>
  <c r="V5" i="42"/>
  <c r="C5" i="44"/>
  <c r="V5" i="44"/>
  <c r="U17" i="26"/>
  <c r="U17" i="29"/>
  <c r="W4" i="20"/>
  <c r="C8" i="6"/>
  <c r="V8" i="6"/>
  <c r="C8" i="7"/>
  <c r="V8" i="7"/>
  <c r="C8" i="9"/>
  <c r="V8" i="9"/>
  <c r="C8" i="11"/>
  <c r="V8" i="11"/>
  <c r="C8" i="12"/>
  <c r="V8" i="12"/>
  <c r="C11" i="13"/>
  <c r="V11" i="13"/>
  <c r="C11" i="14"/>
  <c r="V11" i="14"/>
  <c r="C8" i="16"/>
  <c r="V8" i="16"/>
  <c r="C8" i="17"/>
  <c r="V8" i="17"/>
  <c r="C10" i="19"/>
  <c r="V10" i="19"/>
  <c r="C10" i="20"/>
  <c r="V10" i="20"/>
  <c r="C10" i="21"/>
  <c r="V10" i="21"/>
  <c r="C10" i="23"/>
  <c r="V10" i="23"/>
  <c r="C10" i="24"/>
  <c r="V10" i="24"/>
  <c r="C10" i="25"/>
  <c r="V10" i="25"/>
  <c r="C10" i="26"/>
  <c r="V10" i="26"/>
  <c r="C10" i="28"/>
  <c r="V10" i="28"/>
  <c r="C10" i="29"/>
  <c r="V10" i="29"/>
  <c r="C10" i="30"/>
  <c r="V10" i="30"/>
  <c r="C10" i="31"/>
  <c r="V10" i="31"/>
  <c r="C10" i="33"/>
  <c r="V10" i="33"/>
  <c r="C10" i="34"/>
  <c r="V10" i="34"/>
  <c r="C10" i="35"/>
  <c r="V10" i="35"/>
  <c r="C10" i="36"/>
  <c r="V10" i="36"/>
  <c r="C10" i="37"/>
  <c r="V10" i="37"/>
  <c r="C10" i="39"/>
  <c r="V10" i="39"/>
  <c r="C10" i="40"/>
  <c r="V10" i="40"/>
  <c r="C10" i="41"/>
  <c r="V10" i="41"/>
  <c r="C10" i="42"/>
  <c r="V10" i="42"/>
  <c r="C10" i="44"/>
  <c r="V10" i="44"/>
  <c r="C5" i="23"/>
  <c r="V5" i="23"/>
  <c r="C5" i="21"/>
  <c r="V5" i="21"/>
  <c r="W12" i="24"/>
  <c r="W12" i="25"/>
  <c r="V4" i="16"/>
  <c r="Y4" i="20"/>
  <c r="X4" i="20"/>
  <c r="W5" i="29"/>
  <c r="W5" i="30"/>
  <c r="W5" i="31"/>
  <c r="W8" i="29"/>
  <c r="W8" i="30"/>
  <c r="W8" i="31"/>
  <c r="X10" i="29"/>
  <c r="X10" i="30"/>
  <c r="X10" i="31"/>
  <c r="W10" i="29"/>
  <c r="W10" i="30"/>
  <c r="W10" i="31"/>
  <c r="X6" i="29"/>
  <c r="X6" i="30"/>
  <c r="X6" i="31"/>
  <c r="X12" i="29"/>
  <c r="X12" i="30"/>
  <c r="X12" i="31"/>
  <c r="X8" i="29"/>
  <c r="X8" i="30"/>
  <c r="X8" i="31"/>
  <c r="X4" i="29"/>
  <c r="X4" i="30"/>
  <c r="W6" i="29"/>
  <c r="W6" i="30"/>
  <c r="W6" i="31"/>
  <c r="W14" i="29"/>
  <c r="W14" i="30"/>
  <c r="W14" i="31"/>
  <c r="Y12" i="29"/>
  <c r="Y12" i="30"/>
  <c r="Y12" i="31"/>
  <c r="T17" i="29"/>
  <c r="V12" i="29"/>
  <c r="C12" i="30"/>
  <c r="V12" i="30"/>
  <c r="C12" i="31"/>
  <c r="V12" i="31"/>
  <c r="C12" i="33"/>
  <c r="V12" i="33"/>
  <c r="C12" i="34"/>
  <c r="V12" i="34"/>
  <c r="C12" i="35"/>
  <c r="V12" i="35"/>
  <c r="C12" i="36"/>
  <c r="V12" i="36"/>
  <c r="C12" i="37"/>
  <c r="V12" i="37"/>
  <c r="C12" i="39"/>
  <c r="V12" i="39"/>
  <c r="C12" i="40"/>
  <c r="V12" i="40"/>
  <c r="C12" i="41"/>
  <c r="V12" i="41"/>
  <c r="C12" i="42"/>
  <c r="V12" i="42"/>
  <c r="C12" i="44"/>
  <c r="V12" i="44"/>
  <c r="S17" i="29"/>
  <c r="V14" i="29"/>
  <c r="C14" i="30"/>
  <c r="V14" i="30"/>
  <c r="C14" i="31"/>
  <c r="V14" i="31"/>
  <c r="C14" i="33"/>
  <c r="V14" i="33"/>
  <c r="C14" i="34"/>
  <c r="V14" i="34"/>
  <c r="C14" i="35"/>
  <c r="V14" i="35"/>
  <c r="C14" i="36"/>
  <c r="V14" i="36"/>
  <c r="C14" i="37"/>
  <c r="V14" i="37"/>
  <c r="C14" i="39"/>
  <c r="V14" i="39"/>
  <c r="C14" i="40"/>
  <c r="V14" i="40"/>
  <c r="C14" i="41"/>
  <c r="V14" i="41"/>
  <c r="C14" i="42"/>
  <c r="V14" i="42"/>
  <c r="C14" i="44"/>
  <c r="V14" i="44"/>
  <c r="V11" i="4"/>
  <c r="X16" i="29"/>
  <c r="X14" i="19"/>
  <c r="X14" i="20"/>
  <c r="Y14" i="11"/>
  <c r="X14" i="7"/>
  <c r="Y14" i="19"/>
  <c r="Y14" i="20"/>
  <c r="Y17" i="23"/>
  <c r="W12" i="19"/>
  <c r="W12" i="20"/>
  <c r="W14" i="11"/>
  <c r="W14" i="7"/>
  <c r="X20" i="14"/>
  <c r="X14" i="11"/>
  <c r="Y17" i="28"/>
  <c r="Y20" i="14"/>
  <c r="W17" i="28"/>
  <c r="W17" i="23"/>
  <c r="V4" i="5"/>
  <c r="C14" i="5"/>
  <c r="W14" i="24"/>
  <c r="W14" i="25"/>
  <c r="W17" i="25"/>
  <c r="W17" i="19"/>
  <c r="X20" i="13"/>
  <c r="Y17" i="21"/>
  <c r="Y12" i="24"/>
  <c r="Y12" i="25"/>
  <c r="W14" i="12"/>
  <c r="W14" i="9"/>
  <c r="X15" i="17"/>
  <c r="Y15" i="17"/>
  <c r="W17" i="20"/>
  <c r="X17" i="23"/>
  <c r="Y14" i="12"/>
  <c r="W20" i="13"/>
  <c r="W4" i="14"/>
  <c r="W20" i="14"/>
  <c r="X17" i="28"/>
  <c r="W15" i="17"/>
  <c r="W4" i="29"/>
  <c r="W4" i="30"/>
  <c r="C5" i="9"/>
  <c r="V5" i="9"/>
  <c r="C5" i="11"/>
  <c r="V5" i="11"/>
  <c r="C5" i="12"/>
  <c r="V5" i="12"/>
  <c r="C6" i="13"/>
  <c r="V6" i="13"/>
  <c r="C6" i="14"/>
  <c r="V6" i="14"/>
  <c r="C5" i="16"/>
  <c r="V5" i="16"/>
  <c r="C5" i="17"/>
  <c r="V5" i="17"/>
  <c r="C6" i="19"/>
  <c r="V6" i="19"/>
  <c r="C6" i="20"/>
  <c r="V6" i="20"/>
  <c r="C6" i="21"/>
  <c r="V6" i="21"/>
  <c r="C6" i="23"/>
  <c r="V6" i="23"/>
  <c r="C6" i="24"/>
  <c r="V6" i="24"/>
  <c r="C6" i="25"/>
  <c r="V6" i="25"/>
  <c r="C6" i="26"/>
  <c r="V6" i="26"/>
  <c r="C6" i="28"/>
  <c r="V6" i="28"/>
  <c r="C6" i="29"/>
  <c r="V6" i="29"/>
  <c r="C6" i="30"/>
  <c r="V6" i="30"/>
  <c r="C6" i="31"/>
  <c r="V6" i="31"/>
  <c r="C6" i="33"/>
  <c r="V6" i="33"/>
  <c r="C6" i="34"/>
  <c r="V6" i="34"/>
  <c r="C6" i="35"/>
  <c r="V6" i="35"/>
  <c r="C6" i="36"/>
  <c r="V6" i="36"/>
  <c r="C6" i="37"/>
  <c r="V6" i="37"/>
  <c r="C6" i="39"/>
  <c r="V6" i="39"/>
  <c r="C6" i="40"/>
  <c r="V6" i="40"/>
  <c r="C6" i="41"/>
  <c r="V6" i="41"/>
  <c r="C6" i="42"/>
  <c r="V6" i="42"/>
  <c r="C6" i="44"/>
  <c r="V6" i="44"/>
  <c r="W17" i="21"/>
  <c r="X14" i="12"/>
  <c r="X15" i="16"/>
  <c r="Y14" i="9"/>
  <c r="Y12" i="20"/>
  <c r="Y17" i="19"/>
  <c r="X6" i="24"/>
  <c r="Y15" i="16"/>
  <c r="W15" i="16"/>
  <c r="X17" i="29"/>
  <c r="Y17" i="29"/>
  <c r="Y17" i="20"/>
  <c r="X17" i="21"/>
  <c r="Y20" i="13"/>
  <c r="W17" i="29"/>
  <c r="C4" i="17"/>
  <c r="Y17" i="30"/>
  <c r="X4" i="31"/>
  <c r="X17" i="31"/>
  <c r="X17" i="30"/>
  <c r="Y17" i="31"/>
  <c r="Y4" i="25"/>
  <c r="Y17" i="24"/>
  <c r="X17" i="20"/>
  <c r="Y17" i="25"/>
  <c r="X17" i="19"/>
  <c r="V15" i="16"/>
  <c r="C15" i="16"/>
  <c r="W17" i="24"/>
  <c r="C4" i="6"/>
  <c r="V14" i="5"/>
  <c r="X6" i="25"/>
  <c r="X17" i="25"/>
  <c r="X17" i="24"/>
  <c r="W4" i="31"/>
  <c r="W17" i="31"/>
  <c r="W17" i="30"/>
  <c r="V4" i="17"/>
  <c r="C15" i="17"/>
  <c r="V4" i="6"/>
  <c r="C14" i="6"/>
  <c r="C4" i="19"/>
  <c r="V15" i="17"/>
  <c r="C4" i="7"/>
  <c r="V14" i="6"/>
  <c r="V4" i="19"/>
  <c r="C17" i="19"/>
  <c r="V4" i="7"/>
  <c r="C14" i="7"/>
  <c r="C4" i="20"/>
  <c r="V17" i="19"/>
  <c r="C4" i="9"/>
  <c r="V14" i="7"/>
  <c r="V4" i="20"/>
  <c r="C17" i="20"/>
  <c r="V4" i="9"/>
  <c r="C14" i="9"/>
  <c r="C4" i="21"/>
  <c r="V17" i="20"/>
  <c r="V14" i="9"/>
  <c r="C4" i="11"/>
  <c r="V4" i="21"/>
  <c r="C17" i="21"/>
  <c r="C14" i="11"/>
  <c r="V4" i="11"/>
  <c r="C4" i="23"/>
  <c r="V17" i="21"/>
  <c r="V14" i="11"/>
  <c r="C4" i="12"/>
  <c r="V4" i="23"/>
  <c r="C17" i="23"/>
  <c r="C14" i="12"/>
  <c r="V4" i="12"/>
  <c r="C4" i="24"/>
  <c r="V17" i="23"/>
  <c r="V14" i="12"/>
  <c r="C4" i="13"/>
  <c r="V4" i="24"/>
  <c r="C17" i="24"/>
  <c r="V4" i="13"/>
  <c r="C20" i="13"/>
  <c r="C4" i="25"/>
  <c r="V17" i="24"/>
  <c r="V20" i="13"/>
  <c r="C4" i="14"/>
  <c r="C17" i="25"/>
  <c r="V4" i="25"/>
  <c r="C20" i="14"/>
  <c r="V4" i="14"/>
  <c r="V20" i="14"/>
  <c r="C4" i="26"/>
  <c r="V17" i="25"/>
  <c r="C17" i="26"/>
  <c r="V4" i="26"/>
  <c r="V17" i="26"/>
  <c r="C4" i="28"/>
  <c r="V4" i="28"/>
  <c r="C17" i="28"/>
  <c r="C4" i="29"/>
  <c r="V17" i="28"/>
  <c r="C17" i="29"/>
  <c r="V4" i="29"/>
  <c r="C4" i="30"/>
  <c r="V17" i="29"/>
  <c r="C17" i="30"/>
  <c r="V4" i="30"/>
  <c r="C4" i="31"/>
  <c r="V17" i="30"/>
  <c r="C17" i="31"/>
  <c r="V4" i="31"/>
  <c r="C4" i="33"/>
  <c r="V17" i="31"/>
  <c r="V4" i="33"/>
  <c r="C17" i="33"/>
  <c r="C4" i="34"/>
  <c r="V17" i="33"/>
  <c r="C17" i="34"/>
  <c r="V4" i="34"/>
  <c r="V17" i="34"/>
  <c r="C4" i="35"/>
  <c r="C17" i="35"/>
  <c r="V4" i="35"/>
  <c r="V17" i="35"/>
  <c r="C4" i="36"/>
  <c r="V4" i="36"/>
  <c r="C17" i="36"/>
  <c r="C4" i="37"/>
  <c r="V17" i="36"/>
  <c r="V4" i="37"/>
  <c r="C17" i="37"/>
  <c r="C4" i="39"/>
  <c r="V17" i="37"/>
  <c r="V4" i="39"/>
  <c r="C17" i="39"/>
  <c r="C4" i="40"/>
  <c r="V17" i="39"/>
  <c r="V4" i="40"/>
  <c r="C17" i="40"/>
  <c r="C4" i="41"/>
  <c r="V17" i="40"/>
  <c r="C17" i="41"/>
  <c r="V4" i="41"/>
  <c r="C4" i="42"/>
  <c r="V17" i="41"/>
  <c r="C17" i="42"/>
  <c r="V4" i="42"/>
  <c r="C4" i="44"/>
  <c r="V17" i="42"/>
  <c r="V4" i="44"/>
  <c r="V17" i="44"/>
  <c r="C17" i="44"/>
  <c r="W16" i="48"/>
  <c r="W17" i="48"/>
  <c r="V14" i="48"/>
  <c r="V10" i="48"/>
  <c r="V12" i="48"/>
  <c r="V7" i="48"/>
  <c r="V6" i="48"/>
  <c r="V5" i="48"/>
  <c r="U17" i="48"/>
  <c r="V4" i="48"/>
  <c r="T17" i="48"/>
  <c r="S17" i="48"/>
  <c r="X17" i="48"/>
  <c r="V15" i="48"/>
  <c r="Y15" i="48"/>
  <c r="Y17" i="48"/>
  <c r="V17" i="48"/>
  <c r="W17" i="51"/>
  <c r="V17" i="51"/>
  <c r="W8" i="49"/>
  <c r="W17" i="49"/>
  <c r="V16" i="49"/>
  <c r="Y17" i="49"/>
  <c r="U17" i="49"/>
  <c r="V4" i="49"/>
  <c r="V5" i="49"/>
  <c r="V7" i="49"/>
  <c r="V9" i="49"/>
  <c r="V12" i="49"/>
  <c r="X13" i="49"/>
  <c r="V15" i="49"/>
  <c r="X17" i="49"/>
  <c r="V14" i="49"/>
  <c r="V11" i="49"/>
  <c r="V10" i="49"/>
  <c r="W4" i="49"/>
  <c r="T17" i="49"/>
  <c r="S17" i="49"/>
  <c r="V6" i="49"/>
  <c r="V17" i="49"/>
  <c r="V17" i="55"/>
  <c r="X17" i="55"/>
  <c r="V4" i="53"/>
  <c r="V8" i="53"/>
  <c r="V14" i="53"/>
  <c r="S17" i="53"/>
  <c r="W6" i="53"/>
  <c r="W17" i="53"/>
  <c r="U17" i="53"/>
  <c r="Y17" i="53"/>
  <c r="V6" i="53"/>
  <c r="X10" i="53"/>
  <c r="X6" i="53"/>
  <c r="T17" i="53"/>
  <c r="V17" i="53"/>
  <c r="X17" i="53"/>
</calcChain>
</file>

<file path=xl/sharedStrings.xml><?xml version="1.0" encoding="utf-8"?>
<sst xmlns="http://schemas.openxmlformats.org/spreadsheetml/2006/main" count="2490" uniqueCount="415">
  <si>
    <t>SHOP manual enrollments received via CSLs</t>
  </si>
  <si>
    <t>Other</t>
  </si>
  <si>
    <t>Grand Totals:</t>
  </si>
  <si>
    <t>Remaining
Pending</t>
  </si>
  <si>
    <t>Rec'd</t>
  </si>
  <si>
    <t>Congressional manual enrollments received vis CSLs</t>
  </si>
  <si>
    <t>IVL manual enrollments received via CSLs</t>
  </si>
  <si>
    <t>Pending
Carried-Over
(Prev. Week) 1/31</t>
  </si>
  <si>
    <t>Progress for Week</t>
  </si>
  <si>
    <t>All IVL enrollments that are performed within the DCAS system</t>
  </si>
  <si>
    <t>All SHOP non-congressional enrollments that are performed within the DCAS system</t>
  </si>
  <si>
    <t>All Congressional enrollments that are performed with FAST-APP</t>
  </si>
  <si>
    <t>Routed to Bus</t>
  </si>
  <si>
    <t>Compl</t>
  </si>
  <si>
    <t>Channel/Description</t>
  </si>
  <si>
    <t xml:space="preserve">CSL - Manual Congressional </t>
  </si>
  <si>
    <t xml:space="preserve">
DCAS-(SHOP non-congressional) 
</t>
  </si>
  <si>
    <t>DCAS - (IVL) Enrollment</t>
  </si>
  <si>
    <t>CSL -  (IVL) Enrollment</t>
  </si>
  <si>
    <t>CSL - (SHOP non-congressional)</t>
  </si>
  <si>
    <t>FAST-APP (Congressional)</t>
  </si>
  <si>
    <t>Source/Enrollment Type</t>
  </si>
  <si>
    <t>Previous Unresolved Enrollments</t>
  </si>
  <si>
    <t>Weekly Summary</t>
  </si>
  <si>
    <t>Pending
Carried-Over
(Prev. Week) 2/06</t>
  </si>
  <si>
    <t>IVL enrollments that are performed within the DCAS system</t>
  </si>
  <si>
    <r>
      <t xml:space="preserve">CSL -  (IVL) Enrollment
</t>
    </r>
    <r>
      <rPr>
        <b/>
        <i/>
        <sz val="11"/>
        <color theme="1"/>
        <rFont val="Calibri"/>
        <family val="2"/>
        <scheme val="minor"/>
      </rPr>
      <t>(2/1/15 and prior)</t>
    </r>
  </si>
  <si>
    <r>
      <t>CSL - (SHOP non-congressional)
(3</t>
    </r>
    <r>
      <rPr>
        <b/>
        <i/>
        <sz val="11"/>
        <color theme="1"/>
        <rFont val="Calibri"/>
        <family val="2"/>
        <scheme val="minor"/>
      </rPr>
      <t>/1/15 enrollments)</t>
    </r>
  </si>
  <si>
    <r>
      <t xml:space="preserve">SHOP manual enrollments received via CSLs </t>
    </r>
    <r>
      <rPr>
        <i/>
        <sz val="11"/>
        <color rgb="FF000000"/>
        <rFont val="Calibri"/>
        <family val="2"/>
        <scheme val="minor"/>
      </rPr>
      <t>(3/1/15 enrollments)</t>
    </r>
  </si>
  <si>
    <r>
      <t xml:space="preserve">SHOP manual enrollments received via CSLs </t>
    </r>
    <r>
      <rPr>
        <i/>
        <sz val="11"/>
        <color rgb="FF000000"/>
        <rFont val="Calibri"/>
        <family val="2"/>
        <scheme val="minor"/>
      </rPr>
      <t>(2/1/15 and prior)</t>
    </r>
  </si>
  <si>
    <r>
      <t xml:space="preserve">IVL manual enrollments received via CSLs </t>
    </r>
    <r>
      <rPr>
        <i/>
        <sz val="11"/>
        <color rgb="FF000000"/>
        <rFont val="Calibri"/>
        <family val="2"/>
        <scheme val="minor"/>
      </rPr>
      <t>2/1/15 and prior)</t>
    </r>
  </si>
  <si>
    <r>
      <t>IVL manual enrollments received via CSLs (</t>
    </r>
    <r>
      <rPr>
        <i/>
        <sz val="11"/>
        <color rgb="FF000000"/>
        <rFont val="Calibri"/>
        <family val="2"/>
        <scheme val="minor"/>
      </rPr>
      <t>3/1/15 enrollments)</t>
    </r>
  </si>
  <si>
    <r>
      <t xml:space="preserve">CSL -  (IVL) Enrollment
</t>
    </r>
    <r>
      <rPr>
        <b/>
        <i/>
        <sz val="11"/>
        <color theme="1"/>
        <rFont val="Calibri"/>
        <family val="2"/>
        <scheme val="minor"/>
      </rPr>
      <t>(3/1/15 enrollments)</t>
    </r>
  </si>
  <si>
    <r>
      <t>CSL - (SHOP non-congressional)
(</t>
    </r>
    <r>
      <rPr>
        <b/>
        <i/>
        <sz val="11"/>
        <color theme="1"/>
        <rFont val="Calibri"/>
        <family val="2"/>
        <scheme val="minor"/>
      </rPr>
      <t>2/1/15 and prior)</t>
    </r>
  </si>
  <si>
    <r>
      <t xml:space="preserve">CSL - Manual Congressional
</t>
    </r>
    <r>
      <rPr>
        <b/>
        <i/>
        <sz val="11"/>
        <color theme="1"/>
        <rFont val="Calibri"/>
        <family val="2"/>
        <scheme val="minor"/>
      </rPr>
      <t>(2/1/15 and Prior)</t>
    </r>
    <r>
      <rPr>
        <b/>
        <sz val="11"/>
        <color theme="1"/>
        <rFont val="Calibri"/>
        <family val="2"/>
        <scheme val="minor"/>
      </rPr>
      <t xml:space="preserve"> </t>
    </r>
  </si>
  <si>
    <r>
      <t xml:space="preserve">CSL - Manual Congressional
</t>
    </r>
    <r>
      <rPr>
        <b/>
        <i/>
        <sz val="11"/>
        <color theme="1"/>
        <rFont val="Calibri"/>
        <family val="2"/>
        <scheme val="minor"/>
      </rPr>
      <t>(3/1/15 enrollments)</t>
    </r>
    <r>
      <rPr>
        <b/>
        <sz val="11"/>
        <color theme="1"/>
        <rFont val="Calibri"/>
        <family val="2"/>
        <scheme val="minor"/>
      </rPr>
      <t xml:space="preserve"> </t>
    </r>
  </si>
  <si>
    <r>
      <t xml:space="preserve">Congressional manual enrollments received via CSLs </t>
    </r>
    <r>
      <rPr>
        <i/>
        <sz val="11"/>
        <color rgb="FF000000"/>
        <rFont val="Calibri"/>
        <family val="2"/>
        <scheme val="minor"/>
      </rPr>
      <t>(2/1/15 and prior)</t>
    </r>
  </si>
  <si>
    <t>Congressional manual enrollments received via CSLs (3/1/15 enrollments)</t>
  </si>
  <si>
    <t>SHOP non-congressional enrollments that are performed within the DCAS system</t>
  </si>
  <si>
    <t>Pending
Carried-Over
(Prev. Week) 2/13</t>
  </si>
  <si>
    <t>Date Rec'd</t>
  </si>
  <si>
    <t>Source</t>
  </si>
  <si>
    <t>Description</t>
  </si>
  <si>
    <t>Date Resolved</t>
  </si>
  <si>
    <t>Assigned To:</t>
  </si>
  <si>
    <t>Resolution Notes</t>
  </si>
  <si>
    <t>Market</t>
  </si>
  <si>
    <t>HBX-ID</t>
  </si>
  <si>
    <t>Pending
Carried-Over
(Prev. Week) 2/20</t>
  </si>
  <si>
    <t>Subscriber
Last Name</t>
  </si>
  <si>
    <t>Subscriber
First Name</t>
  </si>
  <si>
    <t>CSL #</t>
  </si>
  <si>
    <t>Other Affected Enrollees(s)</t>
  </si>
  <si>
    <t>Routed to BIZ</t>
  </si>
  <si>
    <t>Due Date 
(3-7 Days or Less)</t>
  </si>
  <si>
    <t>Status</t>
  </si>
  <si>
    <t>3/1 Cycle (cumulative)</t>
  </si>
  <si>
    <t>Pending
Carried-Over
(Prev. Week) 2/27</t>
  </si>
  <si>
    <r>
      <t xml:space="preserve">CSL -  (IVL) Enrollment
</t>
    </r>
    <r>
      <rPr>
        <b/>
        <i/>
        <sz val="11"/>
        <color theme="1"/>
        <rFont val="Calibri"/>
        <family val="2"/>
        <scheme val="minor"/>
      </rPr>
      <t>(3/1/15 and prior)</t>
    </r>
  </si>
  <si>
    <r>
      <t xml:space="preserve">CSL -  (IVL) Enrollment
</t>
    </r>
    <r>
      <rPr>
        <b/>
        <i/>
        <sz val="11"/>
        <color theme="1"/>
        <rFont val="Calibri"/>
        <family val="2"/>
        <scheme val="minor"/>
      </rPr>
      <t>(4/1/15 enrollments)</t>
    </r>
  </si>
  <si>
    <r>
      <t>CSL - (SHOP non-congressional)
(3</t>
    </r>
    <r>
      <rPr>
        <b/>
        <i/>
        <sz val="11"/>
        <color theme="1"/>
        <rFont val="Calibri"/>
        <family val="2"/>
        <scheme val="minor"/>
      </rPr>
      <t>/1/15 and prior)</t>
    </r>
  </si>
  <si>
    <r>
      <t>CSL - (SHOP non-congressional)
(4</t>
    </r>
    <r>
      <rPr>
        <b/>
        <i/>
        <sz val="11"/>
        <color theme="1"/>
        <rFont val="Calibri"/>
        <family val="2"/>
        <scheme val="minor"/>
      </rPr>
      <t>/1/15 enrollments)</t>
    </r>
  </si>
  <si>
    <r>
      <t xml:space="preserve">CSL - Manual Congressional
</t>
    </r>
    <r>
      <rPr>
        <b/>
        <i/>
        <sz val="11"/>
        <color theme="1"/>
        <rFont val="Calibri"/>
        <family val="2"/>
        <scheme val="minor"/>
      </rPr>
      <t>(3/1/15 and Prior)</t>
    </r>
    <r>
      <rPr>
        <b/>
        <sz val="11"/>
        <color theme="1"/>
        <rFont val="Calibri"/>
        <family val="2"/>
        <scheme val="minor"/>
      </rPr>
      <t xml:space="preserve"> </t>
    </r>
  </si>
  <si>
    <r>
      <t xml:space="preserve">CSL - Manual Congressional
</t>
    </r>
    <r>
      <rPr>
        <b/>
        <i/>
        <sz val="11"/>
        <color theme="1"/>
        <rFont val="Calibri"/>
        <family val="2"/>
        <scheme val="minor"/>
      </rPr>
      <t>(4/1/15 enrollments)</t>
    </r>
    <r>
      <rPr>
        <b/>
        <sz val="11"/>
        <color theme="1"/>
        <rFont val="Calibri"/>
        <family val="2"/>
        <scheme val="minor"/>
      </rPr>
      <t xml:space="preserve"> </t>
    </r>
  </si>
  <si>
    <r>
      <t>IVL manual enrollments received via CSLs 3</t>
    </r>
    <r>
      <rPr>
        <i/>
        <sz val="11"/>
        <color rgb="FF000000"/>
        <rFont val="Calibri"/>
        <family val="2"/>
        <scheme val="minor"/>
      </rPr>
      <t>/1/15 and prior)</t>
    </r>
  </si>
  <si>
    <r>
      <t>IVL manual enrollments received via CSLs (4</t>
    </r>
    <r>
      <rPr>
        <i/>
        <sz val="11"/>
        <color rgb="FF000000"/>
        <rFont val="Calibri"/>
        <family val="2"/>
        <scheme val="minor"/>
      </rPr>
      <t>/1/15 enrollments)</t>
    </r>
  </si>
  <si>
    <r>
      <t xml:space="preserve">SHOP manual enrollments received via CSLs </t>
    </r>
    <r>
      <rPr>
        <i/>
        <sz val="11"/>
        <color rgb="FF000000"/>
        <rFont val="Calibri"/>
        <family val="2"/>
        <scheme val="minor"/>
      </rPr>
      <t>(3/1/15 and prior)</t>
    </r>
  </si>
  <si>
    <r>
      <t xml:space="preserve">SHOP manual enrollments received via CSLs </t>
    </r>
    <r>
      <rPr>
        <i/>
        <sz val="11"/>
        <color rgb="FF000000"/>
        <rFont val="Calibri"/>
        <family val="2"/>
        <scheme val="minor"/>
      </rPr>
      <t>(4/1/15 enrollments)</t>
    </r>
  </si>
  <si>
    <r>
      <t xml:space="preserve">Congressional manual enrollments received via CSLs </t>
    </r>
    <r>
      <rPr>
        <i/>
        <sz val="11"/>
        <color rgb="FF000000"/>
        <rFont val="Calibri"/>
        <family val="2"/>
        <scheme val="minor"/>
      </rPr>
      <t>(3/1/15 and prior)</t>
    </r>
  </si>
  <si>
    <t>Congressional manual enrollments received via CSLs (4/1/15 enrollments)</t>
  </si>
  <si>
    <t>Leadership Enrollment concerns</t>
  </si>
  <si>
    <t xml:space="preserve">Date Rec'd </t>
  </si>
  <si>
    <t>Subscriber         last name</t>
  </si>
  <si>
    <t>subscriber first name</t>
  </si>
  <si>
    <t>Other Affected Enrollees(s) Last Name</t>
  </si>
  <si>
    <t>Other Affected Enrollees(s)First Name</t>
  </si>
  <si>
    <t>Assigned to</t>
  </si>
  <si>
    <t>Resolution</t>
  </si>
  <si>
    <t>Resolved Date</t>
  </si>
  <si>
    <t>Due date 3-7 Days or less</t>
  </si>
  <si>
    <t>several</t>
  </si>
  <si>
    <t>Team Hannah</t>
  </si>
  <si>
    <t>SHOP</t>
  </si>
  <si>
    <t>Discrepancies between the bill file and Glue. They seem to fall into one of these two categories:
1)      Employees that did not change plans but dropped/added dependents during open season and premium on bill file does not reflect the drop.
2)      Employees that changed  plans during open season and bill file does not reflect the plan switch</t>
  </si>
  <si>
    <t>Saadi</t>
  </si>
  <si>
    <t xml:space="preserve"> Progress</t>
  </si>
  <si>
    <t>Kurz</t>
  </si>
  <si>
    <t>Jonathan</t>
  </si>
  <si>
    <t>Fishman Kurz</t>
  </si>
  <si>
    <t>Amy</t>
  </si>
  <si>
    <t xml:space="preserve">SSN Conflict </t>
  </si>
  <si>
    <t>Zoheb</t>
  </si>
  <si>
    <t>Carrier pulled 2-12 file sent by EIOPS with the SSN correction and the spouse Amy is now enrolled for an effective date of 2-1-15</t>
  </si>
  <si>
    <t>Resolved</t>
  </si>
  <si>
    <t>Abner</t>
  </si>
  <si>
    <t>Joseph</t>
  </si>
  <si>
    <t>same</t>
  </si>
  <si>
    <t>Transaction went out to you from our system but we do not see an effectuation</t>
  </si>
  <si>
    <t>Pam</t>
  </si>
  <si>
    <t>Confirmed with CF that enrollee is active but we will not receive an effectuation because it is a renewal. This member is active and ack'd sent by CF on 12/12/2014</t>
  </si>
  <si>
    <t>Keisling, Dutton, Dutra, Torres, Hudson, Kay and Koutsoumpas</t>
  </si>
  <si>
    <t>System enrollments not showing in GDB</t>
  </si>
  <si>
    <t>Azizza</t>
  </si>
  <si>
    <t>System enrollments were processed via EDI dev team and are now showing in GDB</t>
  </si>
  <si>
    <t>372327
380336</t>
  </si>
  <si>
    <t>Batch of system enrollments</t>
  </si>
  <si>
    <t>SHOP System Enrollments - 1-19 through 2/6) was posted on 2/9 and has not been touched and the employees do not appear to be in Glue</t>
  </si>
  <si>
    <t xml:space="preserve">2/22/2015
2/25/2015
</t>
  </si>
  <si>
    <t>Baezer</t>
  </si>
  <si>
    <t>Melissa</t>
  </si>
  <si>
    <t>An employee of Halsa appears in Glue, but broker and employer report that the carrier has no record of this employee. No EDI transactions appear in the record</t>
  </si>
  <si>
    <t>Zoheb/Saadi</t>
  </si>
  <si>
    <t xml:space="preserve">Transmitted to carrier, butfailed because of the Halsa name having dots on top. We removed the dotts and resubmitted file </t>
  </si>
  <si>
    <t>Resubmitted</t>
  </si>
  <si>
    <t>All Fast Ap enrollees</t>
  </si>
  <si>
    <t>Lack of the actual plan name in the FastApp extract has created some confusion</t>
  </si>
  <si>
    <t>Trey- Dev team</t>
  </si>
  <si>
    <t xml:space="preserve"> (a) remove the dummy placeholder plan name from the FastApp digest, or (b) populate it with the correct plan name that corresponds to the HIOS ID or code c) automated functional review</t>
  </si>
  <si>
    <t xml:space="preserve">HBX 161479 Enrollment          id  2074647324851699712
HBX 161479999 Enrollment id 
-3446855428502192128 
HBX id 161479 Enrollment id 
-8796032755226902528 </t>
  </si>
  <si>
    <t>Team Hannah/Alison</t>
  </si>
  <si>
    <t>SHOP/IVL</t>
  </si>
  <si>
    <t>Ferraro
Pitts</t>
  </si>
  <si>
    <t>Beth
James</t>
  </si>
  <si>
    <t>Duplicate HIX ID, Missing Term, Non-Renewed IVL Coverage, Incorrect Renewal and  Non-Effectuated Group Coverage Request to have 
• James Pitts (House Staff EE) and family enrolled from 1/1/2014 – 6/30/2014 in HealthyBlue Advantage $1,500
• Beth Ferraro (Arch Development EE) with no dependents coverage CANCELLED  2/1/2014-2/1/2014 (since group never effectuated)
• Arch Development (ER) should not be effectuated for 2014 coverage, nor renewed for 2015 coverage
• Beth Ferraro IVL coverage, no dependents –</t>
  </si>
  <si>
    <t>Azizza/Saadi- team</t>
  </si>
  <si>
    <t xml:space="preserve">Beth Ferraro needs to be termed 6/30/2014 under ARCH Enrollment id  2074647324851699712
James Pitts needs to be termed 6/30/2014
ARCH needs to be cancelled 2014 after above subscribers are termed
Beth Ferraro - IVL coverage requested on
Enrollment id -8796032755226902528 </t>
  </si>
  <si>
    <t>Edwards</t>
  </si>
  <si>
    <t>Sandra</t>
  </si>
  <si>
    <t>Stanley</t>
  </si>
  <si>
    <t>Request received for Stanley Edwards from DC was to cancel his coverage back to 1/1/2015. He needs to be actively enrolled in Sandra's plan</t>
  </si>
  <si>
    <t>Stanley was on his own coverage and needed to be on his spouse coverage when he switched plan. He needed to be added to his wifes planswitch</t>
  </si>
  <si>
    <t>Team Alison</t>
  </si>
  <si>
    <t>IVL</t>
  </si>
  <si>
    <t>Herder</t>
  </si>
  <si>
    <t>Alexander</t>
  </si>
  <si>
    <t>Everen</t>
  </si>
  <si>
    <t xml:space="preserve">Renewal not ack'd by carrier. Subscriber wants family to have 3/1 and baby DOB corrected </t>
  </si>
  <si>
    <t>Initial enrollment sent</t>
  </si>
  <si>
    <t>Seps</t>
  </si>
  <si>
    <t>1/1 Seps</t>
  </si>
  <si>
    <t>Program Sep code in 834 logic removing manual entry of CV and reduce errors</t>
  </si>
  <si>
    <t>Need carrier to relax that condition</t>
  </si>
  <si>
    <t>Pending discussion with carrier</t>
  </si>
  <si>
    <t>Saadi/Trey- Dev team</t>
  </si>
  <si>
    <t>batch of system enrollments</t>
  </si>
  <si>
    <t>Dan/Saadi</t>
  </si>
  <si>
    <t xml:space="preserve">Team Holly </t>
  </si>
  <si>
    <t>IVL/SHOP</t>
  </si>
  <si>
    <t>Keenan</t>
  </si>
  <si>
    <t>Patrick</t>
  </si>
  <si>
    <t>Termination request</t>
  </si>
  <si>
    <t>Saadi/Zoheb</t>
  </si>
  <si>
    <t xml:space="preserve">Consumer who has requested a termination of their 2014 and 2015 IVL plan because they have SHOP coverage that began on 2/1/15 </t>
  </si>
  <si>
    <t>Congressional Terms/Cancels</t>
  </si>
  <si>
    <t>Terms/Cancels MOC &amp; Staff</t>
  </si>
  <si>
    <t xml:space="preserve">Resolved.
3/6/2015 Cases unsmashed and files trasnmitted to carrier.
</t>
  </si>
  <si>
    <t>4/1 Cycle (cumulative)</t>
  </si>
  <si>
    <t>Pending
Carried-Over
(Prev. Week) 03/06</t>
  </si>
  <si>
    <t xml:space="preserve"> </t>
  </si>
  <si>
    <t>Pending
Carried-Over
(Prev. Week) 03/13</t>
  </si>
  <si>
    <t>Pending
Carried-Over
(Prev. Week) 03/20</t>
  </si>
  <si>
    <r>
      <t>IVL manual enrollments received via CSLs (3</t>
    </r>
    <r>
      <rPr>
        <i/>
        <sz val="11"/>
        <color rgb="FF000000"/>
        <rFont val="Calibri"/>
        <family val="2"/>
        <scheme val="minor"/>
      </rPr>
      <t>/1/15 and prior)</t>
    </r>
  </si>
  <si>
    <t>IVL enrollments that are performed within the DCAS system (4/1/15)</t>
  </si>
  <si>
    <t>IVL enrollments that are performed within the DCAS system (5/1/15)</t>
  </si>
  <si>
    <r>
      <t>IVL manual enrollments received via CSLs (5</t>
    </r>
    <r>
      <rPr>
        <i/>
        <sz val="11"/>
        <color rgb="FFFF0000"/>
        <rFont val="Calibri"/>
        <family val="2"/>
        <scheme val="minor"/>
      </rPr>
      <t>/1/15 enrollments)</t>
    </r>
  </si>
  <si>
    <r>
      <t xml:space="preserve">SHOP manual enrollments received via CSLs </t>
    </r>
    <r>
      <rPr>
        <i/>
        <sz val="11"/>
        <color rgb="FFFF0000"/>
        <rFont val="Calibri"/>
        <family val="2"/>
        <scheme val="minor"/>
      </rPr>
      <t>(5/1/15 enrollments)</t>
    </r>
  </si>
  <si>
    <t>Congressional manual enrollments received via CSLs (5/1/15 enrollments)</t>
  </si>
  <si>
    <r>
      <t xml:space="preserve">CSL -  (IVL) Enrollment
</t>
    </r>
    <r>
      <rPr>
        <b/>
        <i/>
        <sz val="11"/>
        <color rgb="FFFF0000"/>
        <rFont val="Calibri"/>
        <family val="2"/>
        <scheme val="minor"/>
      </rPr>
      <t>(5/1/15 enrollments)</t>
    </r>
  </si>
  <si>
    <t>SHOP non-congressional enrollments that are performed within the DCAS system (5/1/15)</t>
  </si>
  <si>
    <t>SHOP non-congressional enrollments that are performed within the DCAS system (4/1/15)</t>
  </si>
  <si>
    <r>
      <t>CSL - (SHOP non-congressional)
(5</t>
    </r>
    <r>
      <rPr>
        <b/>
        <i/>
        <sz val="11"/>
        <color rgb="FFFF0000"/>
        <rFont val="Calibri"/>
        <family val="2"/>
        <scheme val="minor"/>
      </rPr>
      <t>/1/15 enrollments)</t>
    </r>
  </si>
  <si>
    <t>All Congressional enrollments that are performed with FAST-APP (4/1/15)</t>
  </si>
  <si>
    <t>All Congressional enrollments that are performed with FAST-APP (5/1/15)</t>
  </si>
  <si>
    <t>Team Debra Curtis</t>
  </si>
  <si>
    <t xml:space="preserve"> Crawford</t>
  </si>
  <si>
    <t>Christina</t>
  </si>
  <si>
    <t xml:space="preserve">Effective date change </t>
  </si>
  <si>
    <t>Phil</t>
  </si>
  <si>
    <t>CSL Queue</t>
  </si>
  <si>
    <t>&lt; 7 Days</t>
  </si>
  <si>
    <t>8-14 Days</t>
  </si>
  <si>
    <t>15-21 Days</t>
  </si>
  <si>
    <t>&gt; 21 Days</t>
  </si>
  <si>
    <t>Tot/Priority</t>
  </si>
  <si>
    <t>Critcal</t>
  </si>
  <si>
    <t>High</t>
  </si>
  <si>
    <t>Medium</t>
  </si>
  <si>
    <t>Low</t>
  </si>
  <si>
    <t>Total:</t>
  </si>
  <si>
    <t>Avg Days:</t>
  </si>
  <si>
    <t>March 2015</t>
  </si>
  <si>
    <t>Pending
Carried-Over
(Prev. Week) 03/27</t>
  </si>
  <si>
    <t>April 2015</t>
  </si>
  <si>
    <r>
      <t>IVL manual enrollments received via CSLs (4</t>
    </r>
    <r>
      <rPr>
        <i/>
        <sz val="11"/>
        <color rgb="FF000000"/>
        <rFont val="Calibri"/>
        <family val="2"/>
        <scheme val="minor"/>
      </rPr>
      <t>/1/15 and prior)</t>
    </r>
  </si>
  <si>
    <r>
      <t xml:space="preserve">CSL -  (IVL) Enrollment
</t>
    </r>
    <r>
      <rPr>
        <b/>
        <i/>
        <sz val="11"/>
        <color theme="1"/>
        <rFont val="Calibri"/>
        <family val="2"/>
        <scheme val="minor"/>
      </rPr>
      <t>(4/1/15 and prior)</t>
    </r>
  </si>
  <si>
    <r>
      <t>CSL - (SHOP non-congressional)
(4</t>
    </r>
    <r>
      <rPr>
        <b/>
        <i/>
        <sz val="11"/>
        <color theme="1"/>
        <rFont val="Calibri"/>
        <family val="2"/>
        <scheme val="minor"/>
      </rPr>
      <t>/1/15 and prior)</t>
    </r>
  </si>
  <si>
    <r>
      <t xml:space="preserve">SHOP manual enrollments received via CSLs </t>
    </r>
    <r>
      <rPr>
        <i/>
        <sz val="11"/>
        <color rgb="FF000000"/>
        <rFont val="Calibri"/>
        <family val="2"/>
        <scheme val="minor"/>
      </rPr>
      <t>(4/1/15 and prior)</t>
    </r>
  </si>
  <si>
    <r>
      <t xml:space="preserve">CSL - Manual Congressional
</t>
    </r>
    <r>
      <rPr>
        <b/>
        <i/>
        <sz val="11"/>
        <color theme="1"/>
        <rFont val="Calibri"/>
        <family val="2"/>
        <scheme val="minor"/>
      </rPr>
      <t>(4/1/15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</si>
  <si>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(4/1/15 and prior)</t>
    </r>
  </si>
  <si>
    <r>
      <t xml:space="preserve">CSL - Manual Congressional
</t>
    </r>
    <r>
      <rPr>
        <b/>
        <i/>
        <sz val="11"/>
        <color rgb="FFFF0000"/>
        <rFont val="Calibri"/>
        <family val="2"/>
        <scheme val="minor"/>
      </rPr>
      <t>(5/1/15 Enrollments)</t>
    </r>
    <r>
      <rPr>
        <b/>
        <sz val="11"/>
        <color rgb="FFFF0000"/>
        <rFont val="Calibri"/>
        <family val="2"/>
        <scheme val="minor"/>
      </rPr>
      <t xml:space="preserve"> </t>
    </r>
  </si>
  <si>
    <t>Pending
Carried-Over
(Prev. Week) 04/03</t>
  </si>
  <si>
    <t>Pending
Carried-Over
(Prev. Week) 04/10</t>
  </si>
  <si>
    <t>Hannah</t>
  </si>
  <si>
    <t>FASt Ap</t>
  </si>
  <si>
    <t xml:space="preserve">2/1 enrollments are coming through. Want logic in place to prevent 2/1 enrollments </t>
  </si>
  <si>
    <t>Dev team</t>
  </si>
  <si>
    <t>IVL enrollments that are performed within the DCAS system (6/1/15)</t>
  </si>
  <si>
    <r>
      <t xml:space="preserve">CSL -  (IVL) Enrollment
</t>
    </r>
    <r>
      <rPr>
        <b/>
        <i/>
        <sz val="11"/>
        <color rgb="FFFF0000"/>
        <rFont val="Calibri"/>
        <family val="2"/>
        <scheme val="minor"/>
      </rPr>
      <t>(6/1/15 enrollments)</t>
    </r>
  </si>
  <si>
    <r>
      <t>IVL manual enrollments received via CSLs (6</t>
    </r>
    <r>
      <rPr>
        <i/>
        <sz val="11"/>
        <color rgb="FFFF0000"/>
        <rFont val="Calibri"/>
        <family val="2"/>
        <scheme val="minor"/>
      </rPr>
      <t>/1/15 enrollments)</t>
    </r>
  </si>
  <si>
    <t>SHOP non-congressional enrollments that are performed within the DCAS system (6/1/15)</t>
  </si>
  <si>
    <r>
      <t>CSL - (SHOP non-congressional)
(6</t>
    </r>
    <r>
      <rPr>
        <b/>
        <i/>
        <sz val="11"/>
        <color rgb="FFFF0000"/>
        <rFont val="Calibri"/>
        <family val="2"/>
        <scheme val="minor"/>
      </rPr>
      <t>/1/15 enrollments)</t>
    </r>
  </si>
  <si>
    <r>
      <t xml:space="preserve">SHOP manual enrollments received via CSLs </t>
    </r>
    <r>
      <rPr>
        <i/>
        <sz val="11"/>
        <color rgb="FFFF0000"/>
        <rFont val="Calibri"/>
        <family val="2"/>
        <scheme val="minor"/>
      </rPr>
      <t>(6/1/15 enrollments)</t>
    </r>
  </si>
  <si>
    <t>Pending
Carried-Over
(Prev. Week) 04/17</t>
  </si>
  <si>
    <t>All Congressional enrollments that are performed with FAST-APP (6/1/15)</t>
  </si>
  <si>
    <t>Congressional manual enrollments received via CSLs (6/1/15 enrollments)</t>
  </si>
  <si>
    <r>
      <t xml:space="preserve">CSL - Manual Congressional
</t>
    </r>
    <r>
      <rPr>
        <b/>
        <i/>
        <sz val="11"/>
        <color rgb="FFFF0000"/>
        <rFont val="Calibri"/>
        <family val="2"/>
        <scheme val="minor"/>
      </rPr>
      <t>(6/1/15 Enrollments)</t>
    </r>
    <r>
      <rPr>
        <b/>
        <sz val="11"/>
        <color rgb="FFFF0000"/>
        <rFont val="Calibri"/>
        <family val="2"/>
        <scheme val="minor"/>
      </rPr>
      <t xml:space="preserve"> </t>
    </r>
  </si>
  <si>
    <r>
      <t xml:space="preserve">CSL -  (IVL) Enrollment
</t>
    </r>
    <r>
      <rPr>
        <b/>
        <i/>
        <sz val="11"/>
        <color theme="1"/>
        <rFont val="Calibri"/>
        <family val="2"/>
        <scheme val="minor"/>
      </rPr>
      <t>(5/1/15 and prior)</t>
    </r>
  </si>
  <si>
    <r>
      <t>IVL manual enrollments received via CSLs (5</t>
    </r>
    <r>
      <rPr>
        <i/>
        <sz val="11"/>
        <color rgb="FF000000"/>
        <rFont val="Calibri"/>
        <family val="2"/>
        <scheme val="minor"/>
      </rPr>
      <t>/1/15 and prior)</t>
    </r>
  </si>
  <si>
    <r>
      <t xml:space="preserve">SHOP manual enrollments received via CSLs </t>
    </r>
    <r>
      <rPr>
        <i/>
        <sz val="11"/>
        <color rgb="FF000000"/>
        <rFont val="Calibri"/>
        <family val="2"/>
        <scheme val="minor"/>
      </rPr>
      <t>(5/1/15 and prior)</t>
    </r>
  </si>
  <si>
    <r>
      <t>CSL - (SHOP non-congressional)
(5</t>
    </r>
    <r>
      <rPr>
        <b/>
        <i/>
        <sz val="11"/>
        <color theme="1"/>
        <rFont val="Calibri"/>
        <family val="2"/>
        <scheme val="minor"/>
      </rPr>
      <t>/1/15 and prior)</t>
    </r>
  </si>
  <si>
    <r>
      <t xml:space="preserve">CSL - Manual Congressional
</t>
    </r>
    <r>
      <rPr>
        <b/>
        <i/>
        <sz val="11"/>
        <color theme="1"/>
        <rFont val="Calibri"/>
        <family val="2"/>
        <scheme val="minor"/>
      </rPr>
      <t>(5/1/15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</si>
  <si>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(5/1/15 and prior)</t>
    </r>
  </si>
  <si>
    <t>All Congressional enrollments that are performed with FAST-APP (5/1/15 and Prior)</t>
  </si>
  <si>
    <t>Pending
Carried-Over
(Prev. Week) 04/24</t>
  </si>
  <si>
    <t>May 2015</t>
  </si>
  <si>
    <t>IVL enrollments that are performed within the DCAS system (7/1/15)</t>
  </si>
  <si>
    <t>SHOP non-congressional enrollments that are performed within the DCAS system (7/1/15)</t>
  </si>
  <si>
    <t>Pending
Carried-Over
(Prev. Week) 05/01</t>
  </si>
  <si>
    <t>Pending
Carried-Over
(Prev. Week) 05/08</t>
  </si>
  <si>
    <t>Pending
Carried-Over
(Prev. Week) 05/15</t>
  </si>
  <si>
    <r>
      <t>IVL manual enrollments received via CSLs (6</t>
    </r>
    <r>
      <rPr>
        <i/>
        <sz val="11"/>
        <color rgb="FF000000"/>
        <rFont val="Calibri"/>
        <family val="2"/>
        <scheme val="minor"/>
      </rPr>
      <t>/1/15 and prior)</t>
    </r>
  </si>
  <si>
    <r>
      <t>IVL manual enrollments received via CSLs (7</t>
    </r>
    <r>
      <rPr>
        <i/>
        <sz val="11"/>
        <color rgb="FFFF0000"/>
        <rFont val="Calibri"/>
        <family val="2"/>
        <scheme val="minor"/>
      </rPr>
      <t>/1/15 enrollments)</t>
    </r>
  </si>
  <si>
    <r>
      <t xml:space="preserve">CSL -  (IVL) Enrollment
</t>
    </r>
    <r>
      <rPr>
        <b/>
        <i/>
        <sz val="11"/>
        <color rgb="FFFF0000"/>
        <rFont val="Calibri"/>
        <family val="2"/>
        <scheme val="minor"/>
      </rPr>
      <t>(7/1/15 enrollments)</t>
    </r>
  </si>
  <si>
    <r>
      <t xml:space="preserve">CSL -  (IVL) Enrollment
</t>
    </r>
    <r>
      <rPr>
        <b/>
        <i/>
        <sz val="11"/>
        <color theme="1"/>
        <rFont val="Calibri"/>
        <family val="2"/>
        <scheme val="minor"/>
      </rPr>
      <t>(6/1/15 and prior)</t>
    </r>
  </si>
  <si>
    <r>
      <t xml:space="preserve">SHOP manual enrollments received via CSLs </t>
    </r>
    <r>
      <rPr>
        <i/>
        <sz val="11"/>
        <color rgb="FF000000"/>
        <rFont val="Calibri"/>
        <family val="2"/>
        <scheme val="minor"/>
      </rPr>
      <t>(6/1/15 and prior)</t>
    </r>
  </si>
  <si>
    <r>
      <t xml:space="preserve">SHOP manual enrollments received via CSLs </t>
    </r>
    <r>
      <rPr>
        <i/>
        <sz val="11"/>
        <color rgb="FFFF0000"/>
        <rFont val="Calibri"/>
        <family val="2"/>
        <scheme val="minor"/>
      </rPr>
      <t>(7/1/15 enrollments)</t>
    </r>
  </si>
  <si>
    <r>
      <t>CSL - (SHOP non-congressional)
(7</t>
    </r>
    <r>
      <rPr>
        <b/>
        <i/>
        <sz val="11"/>
        <color rgb="FFFF0000"/>
        <rFont val="Calibri"/>
        <family val="2"/>
        <scheme val="minor"/>
      </rPr>
      <t>/1/15 enrollments)</t>
    </r>
  </si>
  <si>
    <r>
      <t>CSL - (SHOP non-congressional)
(6</t>
    </r>
    <r>
      <rPr>
        <b/>
        <i/>
        <sz val="11"/>
        <color theme="1"/>
        <rFont val="Calibri"/>
        <family val="2"/>
        <scheme val="minor"/>
      </rPr>
      <t>/1/15 and prior)</t>
    </r>
  </si>
  <si>
    <t>All Congressional enrollments that are performed with FAST-APP (6/1/15 and Prior)</t>
  </si>
  <si>
    <t>All Congressional enrollments that are performed with FAST-APP (7/1/15)</t>
  </si>
  <si>
    <r>
      <t xml:space="preserve">CSL - Manual Congressional
</t>
    </r>
    <r>
      <rPr>
        <b/>
        <i/>
        <sz val="11"/>
        <color rgb="FFFF0000"/>
        <rFont val="Calibri"/>
        <family val="2"/>
        <scheme val="minor"/>
      </rPr>
      <t>(7/1/15 Enrollments)</t>
    </r>
    <r>
      <rPr>
        <b/>
        <sz val="11"/>
        <color rgb="FFFF0000"/>
        <rFont val="Calibri"/>
        <family val="2"/>
        <scheme val="minor"/>
      </rPr>
      <t xml:space="preserve"> </t>
    </r>
  </si>
  <si>
    <t>Congressional manual enrollments received via CSLs (7/1/15 enrollments)</t>
  </si>
  <si>
    <r>
      <t xml:space="preserve">Congressional manual enrollments received via CSLs </t>
    </r>
    <r>
      <rPr>
        <i/>
        <sz val="11"/>
        <color rgb="FF000000"/>
        <rFont val="Calibri"/>
        <family val="2"/>
        <scheme val="minor"/>
      </rPr>
      <t>(6/1/15 and prior)</t>
    </r>
  </si>
  <si>
    <r>
      <t xml:space="preserve">CSL - Manual Congressional
</t>
    </r>
    <r>
      <rPr>
        <b/>
        <i/>
        <sz val="11"/>
        <color theme="1"/>
        <rFont val="Calibri"/>
        <family val="2"/>
        <scheme val="minor"/>
      </rPr>
      <t>(6/1/15 and Prior)</t>
    </r>
    <r>
      <rPr>
        <b/>
        <sz val="11"/>
        <color theme="1"/>
        <rFont val="Calibri"/>
        <family val="2"/>
        <scheme val="minor"/>
      </rPr>
      <t xml:space="preserve"> </t>
    </r>
  </si>
  <si>
    <t>Pending
Carried-Over
(Prev. Week) 05/22</t>
  </si>
  <si>
    <t>Pending
Carried-Over
(Prev. Week) 05/29</t>
  </si>
  <si>
    <t>June 2015</t>
  </si>
  <si>
    <t>IVL enrollments that are performed within the DCAS system (8/1/15)</t>
  </si>
  <si>
    <r>
      <t>IVL manual enrollments received via CSLs (7</t>
    </r>
    <r>
      <rPr>
        <i/>
        <sz val="11"/>
        <color rgb="FF000000"/>
        <rFont val="Calibri"/>
        <family val="2"/>
        <scheme val="minor"/>
      </rPr>
      <t>/1/15 and prior)</t>
    </r>
  </si>
  <si>
    <r>
      <t>IVL manual enrollments received via CSLs (8</t>
    </r>
    <r>
      <rPr>
        <i/>
        <sz val="11"/>
        <color rgb="FFFF0000"/>
        <rFont val="Calibri"/>
        <family val="2"/>
        <scheme val="minor"/>
      </rPr>
      <t>/1/15 enrollments)</t>
    </r>
  </si>
  <si>
    <t>SHOP non-congressional enrollments that are performed within the DCAS system (8/1/15)</t>
  </si>
  <si>
    <r>
      <t xml:space="preserve">SHOP manual enrollments received via CSLs </t>
    </r>
    <r>
      <rPr>
        <i/>
        <sz val="11"/>
        <color rgb="FF000000"/>
        <rFont val="Calibri"/>
        <family val="2"/>
        <scheme val="minor"/>
      </rPr>
      <t>(7/1/15 and prior)</t>
    </r>
  </si>
  <si>
    <r>
      <t xml:space="preserve">SHOP manual enrollments received via CSLs </t>
    </r>
    <r>
      <rPr>
        <i/>
        <sz val="11"/>
        <color rgb="FFFF0000"/>
        <rFont val="Calibri"/>
        <family val="2"/>
        <scheme val="minor"/>
      </rPr>
      <t>(8/1/15 enrollments)</t>
    </r>
  </si>
  <si>
    <r>
      <t>CSL - (SHOP non-congressional)
(8</t>
    </r>
    <r>
      <rPr>
        <b/>
        <i/>
        <sz val="11"/>
        <color rgb="FFFF0000"/>
        <rFont val="Calibri"/>
        <family val="2"/>
        <scheme val="minor"/>
      </rPr>
      <t>/1/15 enrollments)</t>
    </r>
  </si>
  <si>
    <r>
      <t xml:space="preserve">CSL -  (IVL) Enrollment
</t>
    </r>
    <r>
      <rPr>
        <b/>
        <i/>
        <sz val="11"/>
        <color rgb="FFFF0000"/>
        <rFont val="Calibri"/>
        <family val="2"/>
        <scheme val="minor"/>
      </rPr>
      <t>(8/1/15 enrollments)</t>
    </r>
  </si>
  <si>
    <r>
      <t xml:space="preserve">CSL -  (IVL) Enrollment
</t>
    </r>
    <r>
      <rPr>
        <b/>
        <i/>
        <sz val="11"/>
        <color theme="1"/>
        <rFont val="Calibri"/>
        <family val="2"/>
        <scheme val="minor"/>
      </rPr>
      <t>(7/1/15 and prior)</t>
    </r>
  </si>
  <si>
    <r>
      <t>CSL - (SHOP non-congressional)
(7</t>
    </r>
    <r>
      <rPr>
        <b/>
        <i/>
        <sz val="11"/>
        <color theme="1"/>
        <rFont val="Calibri"/>
        <family val="2"/>
        <scheme val="minor"/>
      </rPr>
      <t>/1/15 and prior)</t>
    </r>
  </si>
  <si>
    <t>All Congressional enrollments that are performed with FAST-APP (7/1/15 and Prior)</t>
  </si>
  <si>
    <t>All Congressional enrollments that are performed with FAST-APP (8/1/15)</t>
  </si>
  <si>
    <r>
      <t xml:space="preserve">CSL - Manual Congressional
</t>
    </r>
    <r>
      <rPr>
        <b/>
        <i/>
        <sz val="11"/>
        <color theme="1"/>
        <rFont val="Calibri"/>
        <family val="2"/>
        <scheme val="minor"/>
      </rPr>
      <t>(7/1/15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</si>
  <si>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(7/1/15 and prior)</t>
    </r>
  </si>
  <si>
    <r>
      <t xml:space="preserve">CSL - Manual Congressional
</t>
    </r>
    <r>
      <rPr>
        <b/>
        <i/>
        <sz val="11"/>
        <color rgb="FFFF0000"/>
        <rFont val="Calibri"/>
        <family val="2"/>
        <scheme val="minor"/>
      </rPr>
      <t>(8/1/15 Enrollments)</t>
    </r>
    <r>
      <rPr>
        <b/>
        <sz val="11"/>
        <color rgb="FFFF0000"/>
        <rFont val="Calibri"/>
        <family val="2"/>
        <scheme val="minor"/>
      </rPr>
      <t xml:space="preserve"> </t>
    </r>
  </si>
  <si>
    <t>Congressional manual enrollments received via CSLs (8/1/15 enrollments)</t>
  </si>
  <si>
    <t>Pending
Carried-Over
(Prev. Week) 06/05</t>
  </si>
  <si>
    <t>Pending
Carried-Over
(Prev. Week) 06/12</t>
  </si>
  <si>
    <t>Pending
Carried-Over
(Prev. Week) 06/19</t>
  </si>
  <si>
    <t>July 2015</t>
  </si>
  <si>
    <t>Pending
Carried-Over
(Prev. Week) 06/26</t>
  </si>
  <si>
    <t>Pending
Carried-Over
(Prev. Week) 07/03</t>
  </si>
  <si>
    <t>Hernandez</t>
  </si>
  <si>
    <t>Stephanie</t>
  </si>
  <si>
    <t>Stephanie Hernandez with a 10/1/2015 prospective enrollment date with Elite Physical Therapy and Wellness Center</t>
  </si>
  <si>
    <t>Heather Parker</t>
  </si>
  <si>
    <t>Kathryn Sullivan</t>
  </si>
  <si>
    <t>Surratt</t>
  </si>
  <si>
    <t>Employer entered incorrect begin date for enrollee</t>
  </si>
  <si>
    <t>Business will send correct file through manual spreadsheet to correct year to 2015</t>
  </si>
  <si>
    <t>Correct date of 7/1/2015 received from business</t>
  </si>
  <si>
    <t>Gabe</t>
  </si>
  <si>
    <t>Pending
Carried-Over
(Prev. Week) 07/10</t>
  </si>
  <si>
    <t>IVL enrollments that are performed within the DCAS system (8/1/15) and prior</t>
  </si>
  <si>
    <t>IVL enrollments that are performed within the DCAS system (9/1/15)</t>
  </si>
  <si>
    <r>
      <t>IVL manual enrollments received via CSLs (8</t>
    </r>
    <r>
      <rPr>
        <i/>
        <sz val="11"/>
        <color rgb="FF000000"/>
        <rFont val="Calibri"/>
        <family val="2"/>
        <scheme val="minor"/>
      </rPr>
      <t>/1/15 and prior)</t>
    </r>
  </si>
  <si>
    <r>
      <t>IVL manual enrollments received via CSLs (9</t>
    </r>
    <r>
      <rPr>
        <i/>
        <sz val="11"/>
        <color rgb="FFFF0000"/>
        <rFont val="Calibri"/>
        <family val="2"/>
        <scheme val="minor"/>
      </rPr>
      <t>/1/15 enrollments)</t>
    </r>
  </si>
  <si>
    <t>SHOP non-congressional enrollments that are performed within the DCAS system (9/1/15)</t>
  </si>
  <si>
    <r>
      <t xml:space="preserve">SHOP manual enrollments received via CSLs </t>
    </r>
    <r>
      <rPr>
        <i/>
        <sz val="11"/>
        <color rgb="FF000000"/>
        <rFont val="Calibri"/>
        <family val="2"/>
        <scheme val="minor"/>
      </rPr>
      <t>(8/1/15 and prior)</t>
    </r>
  </si>
  <si>
    <r>
      <t xml:space="preserve">SHOP manual enrollments received via CSLs </t>
    </r>
    <r>
      <rPr>
        <i/>
        <sz val="11"/>
        <color rgb="FFFF0000"/>
        <rFont val="Calibri"/>
        <family val="2"/>
        <scheme val="minor"/>
      </rPr>
      <t>(9/1/15 enrollments)</t>
    </r>
  </si>
  <si>
    <t>All Congressional enrollments that are performed with FAST-APP (8/1/15 and Prior)</t>
  </si>
  <si>
    <t>All Congressional enrollments that are performed with FAST-APP (9/1/15)</t>
  </si>
  <si>
    <r>
      <t xml:space="preserve">Congressional manual enrollments received via CSLs </t>
    </r>
    <r>
      <rPr>
        <i/>
        <sz val="11"/>
        <color rgb="FF000000"/>
        <rFont val="Calibri"/>
        <family val="2"/>
        <scheme val="minor"/>
      </rPr>
      <t>(8/1/15 and prior)</t>
    </r>
  </si>
  <si>
    <t>Congressional manual enrollments received via CSLs (9/1/15 enrollments)</t>
  </si>
  <si>
    <r>
      <t xml:space="preserve">CSL -  (IVL) Enrollment
</t>
    </r>
    <r>
      <rPr>
        <b/>
        <i/>
        <sz val="11"/>
        <color theme="1"/>
        <rFont val="Calibri"/>
        <family val="2"/>
        <scheme val="minor"/>
      </rPr>
      <t>(8/1/15 and prior)</t>
    </r>
  </si>
  <si>
    <r>
      <t xml:space="preserve">CSL -  (IVL) Enrollment
</t>
    </r>
    <r>
      <rPr>
        <b/>
        <i/>
        <sz val="11"/>
        <color rgb="FFFF0000"/>
        <rFont val="Calibri"/>
        <family val="2"/>
        <scheme val="minor"/>
      </rPr>
      <t>(9/1/15 enrollments)</t>
    </r>
  </si>
  <si>
    <r>
      <t>CSL - (SHOP non-congressional)
(8</t>
    </r>
    <r>
      <rPr>
        <b/>
        <i/>
        <sz val="11"/>
        <color theme="1"/>
        <rFont val="Calibri"/>
        <family val="2"/>
        <scheme val="minor"/>
      </rPr>
      <t>/1/15 and prior)</t>
    </r>
  </si>
  <si>
    <r>
      <t>CSL - (SHOP non-congressional)
(9</t>
    </r>
    <r>
      <rPr>
        <b/>
        <i/>
        <sz val="11"/>
        <color rgb="FFFF0000"/>
        <rFont val="Calibri"/>
        <family val="2"/>
        <scheme val="minor"/>
      </rPr>
      <t>/1/15 enrollments)</t>
    </r>
  </si>
  <si>
    <r>
      <t xml:space="preserve">CSL - Manual Congressional
</t>
    </r>
    <r>
      <rPr>
        <b/>
        <i/>
        <sz val="11"/>
        <color theme="1"/>
        <rFont val="Calibri"/>
        <family val="2"/>
        <scheme val="minor"/>
      </rPr>
      <t>(8/1/15 and Prior)</t>
    </r>
    <r>
      <rPr>
        <b/>
        <sz val="11"/>
        <color theme="1"/>
        <rFont val="Calibri"/>
        <family val="2"/>
        <scheme val="minor"/>
      </rPr>
      <t xml:space="preserve"> </t>
    </r>
  </si>
  <si>
    <r>
      <t xml:space="preserve">CSL - Manual Congressional
</t>
    </r>
    <r>
      <rPr>
        <b/>
        <i/>
        <sz val="11"/>
        <color rgb="FFFF0000"/>
        <rFont val="Calibri"/>
        <family val="2"/>
        <scheme val="minor"/>
      </rPr>
      <t>(9/1/15 Enrollments)</t>
    </r>
    <r>
      <rPr>
        <b/>
        <sz val="11"/>
        <color rgb="FFFF0000"/>
        <rFont val="Calibri"/>
        <family val="2"/>
        <scheme val="minor"/>
      </rPr>
      <t xml:space="preserve"> </t>
    </r>
  </si>
  <si>
    <t>Fast AP</t>
  </si>
  <si>
    <t>Pending
Carried-Over
(Prev. Week) 07/17</t>
  </si>
  <si>
    <t>SHOP non-congressional enrollments that are performed within the DCAS system 
(8/1/15 and Prior)</t>
  </si>
  <si>
    <t>change file sent</t>
  </si>
  <si>
    <t>change file  sent</t>
  </si>
  <si>
    <t>Pending
Carried-Over
(Prev. Week) 07/24</t>
  </si>
  <si>
    <t>Leach</t>
  </si>
  <si>
    <t>Brian</t>
  </si>
  <si>
    <t xml:space="preserve">The employer, Elite Physical Therapy &amp; Wellness Center initial date 5/1/2014. Mr. Leach was hired on 9/18/2014, but the employer did not add him to the roster until 4/3/2015, during their open season. Mr. Leach intended to enroll on  5/1/2015, and completed an online enrollment the same day he was added to the roster but he system treated him as a new hire and provided him with a 12/1/2014 effective date, based off of his date-of-hire and the employer’s new hire coverage effective rules (first of the month following 60 days). </t>
  </si>
  <si>
    <t>Lindsay O'Brien</t>
  </si>
  <si>
    <t>Discussion with Carefirst. Carefirst wants reason from business before approving to remoe Mr Leach as this becomes a huge credit to Mr Leach's employer</t>
  </si>
  <si>
    <t>Discussed request with Lindsay. Lindsay sent email with explanation that was forwarded to carrier. Sent reinstate file to carrier.</t>
  </si>
  <si>
    <t>Pending
Carried-Over
(Prev. Week) 07/31</t>
  </si>
  <si>
    <t>IVL enrollments that are performed within the DCAS system (9/1/15) and prior</t>
  </si>
  <si>
    <t>IVL enrollments that are performed within the DCAS system (10/1/15)</t>
  </si>
  <si>
    <r>
      <t>IVL manual enrollments received via CSLs (9</t>
    </r>
    <r>
      <rPr>
        <i/>
        <sz val="11"/>
        <color rgb="FF000000"/>
        <rFont val="Calibri"/>
        <family val="2"/>
        <scheme val="minor"/>
      </rPr>
      <t>/1/15 and prior)</t>
    </r>
  </si>
  <si>
    <r>
      <t>IVL manual enrollments received via CSLs (10</t>
    </r>
    <r>
      <rPr>
        <i/>
        <sz val="11"/>
        <color rgb="FFFF0000"/>
        <rFont val="Calibri"/>
        <family val="2"/>
        <scheme val="minor"/>
      </rPr>
      <t>/1/15 enrollments)</t>
    </r>
  </si>
  <si>
    <t>SHOP non-congressional enrollments that are performed within the DCAS system 
(9/1/15 and Prior)</t>
  </si>
  <si>
    <t>SHOP non-congressional enrollments that are performed within the DCAS system (10/1/15)</t>
  </si>
  <si>
    <r>
      <t xml:space="preserve">SHOP manual enrollments received via CSLs </t>
    </r>
    <r>
      <rPr>
        <i/>
        <sz val="11"/>
        <color rgb="FF000000"/>
        <rFont val="Calibri"/>
        <family val="2"/>
        <scheme val="minor"/>
      </rPr>
      <t>(9/1/15 and prior)</t>
    </r>
  </si>
  <si>
    <r>
      <t xml:space="preserve">SHOP manual enrollments received via CSLs </t>
    </r>
    <r>
      <rPr>
        <i/>
        <sz val="11"/>
        <color rgb="FFFF0000"/>
        <rFont val="Calibri"/>
        <family val="2"/>
        <scheme val="minor"/>
      </rPr>
      <t>(10/1/15 enrollments)</t>
    </r>
  </si>
  <si>
    <t>All Congressional enrollments that are performed with FAST-APP (9/1/15 and Prior)</t>
  </si>
  <si>
    <t>All Congressional enrollments that are performed with FAST-APP (10/1/15)</t>
  </si>
  <si>
    <r>
      <t xml:space="preserve">Congressional manual enrollments received via CSLs </t>
    </r>
    <r>
      <rPr>
        <i/>
        <sz val="11"/>
        <color rgb="FF000000"/>
        <rFont val="Calibri"/>
        <family val="2"/>
        <scheme val="minor"/>
      </rPr>
      <t>(9/1/15 and prior)</t>
    </r>
  </si>
  <si>
    <t>Congressional manual enrollments received via CSLs (10/1/15 enrollments)</t>
  </si>
  <si>
    <t>August 2015</t>
  </si>
  <si>
    <r>
      <t xml:space="preserve">CSL -  (IVL) Enrollment
</t>
    </r>
    <r>
      <rPr>
        <b/>
        <i/>
        <sz val="11"/>
        <color theme="1"/>
        <rFont val="Calibri"/>
        <family val="2"/>
        <scheme val="minor"/>
      </rPr>
      <t>(9/1/15 and prior)</t>
    </r>
  </si>
  <si>
    <r>
      <t xml:space="preserve">CSL -  (IVL) Enrollment
</t>
    </r>
    <r>
      <rPr>
        <b/>
        <i/>
        <sz val="11"/>
        <color rgb="FFFF0000"/>
        <rFont val="Calibri"/>
        <family val="2"/>
        <scheme val="minor"/>
      </rPr>
      <t>(10/1/15 enrollments)</t>
    </r>
  </si>
  <si>
    <r>
      <t>CSL - (SHOP non-congressional)
(9</t>
    </r>
    <r>
      <rPr>
        <b/>
        <i/>
        <sz val="11"/>
        <color theme="1"/>
        <rFont val="Calibri"/>
        <family val="2"/>
        <scheme val="minor"/>
      </rPr>
      <t>/1/15 and prior)</t>
    </r>
  </si>
  <si>
    <r>
      <t>CSL - (SHOP non-congressional)
(10</t>
    </r>
    <r>
      <rPr>
        <b/>
        <i/>
        <sz val="11"/>
        <color rgb="FFFF0000"/>
        <rFont val="Calibri"/>
        <family val="2"/>
        <scheme val="minor"/>
      </rPr>
      <t>/1/15 enrollments)</t>
    </r>
  </si>
  <si>
    <r>
      <t xml:space="preserve">CSL - Manual Congressional
</t>
    </r>
    <r>
      <rPr>
        <b/>
        <i/>
        <sz val="11"/>
        <color theme="1"/>
        <rFont val="Calibri"/>
        <family val="2"/>
        <scheme val="minor"/>
      </rPr>
      <t>(9/1/15 and Prior)</t>
    </r>
    <r>
      <rPr>
        <b/>
        <sz val="11"/>
        <color theme="1"/>
        <rFont val="Calibri"/>
        <family val="2"/>
        <scheme val="minor"/>
      </rPr>
      <t xml:space="preserve"> </t>
    </r>
  </si>
  <si>
    <r>
      <t xml:space="preserve">CSL - Manual Congressional
</t>
    </r>
    <r>
      <rPr>
        <b/>
        <i/>
        <sz val="11"/>
        <color rgb="FFFF0000"/>
        <rFont val="Calibri"/>
        <family val="2"/>
        <scheme val="minor"/>
      </rPr>
      <t>(10/1/15 Enrollments)</t>
    </r>
    <r>
      <rPr>
        <b/>
        <sz val="11"/>
        <color rgb="FFFF0000"/>
        <rFont val="Calibri"/>
        <family val="2"/>
        <scheme val="minor"/>
      </rPr>
      <t xml:space="preserve"> </t>
    </r>
  </si>
  <si>
    <t>System enrollment</t>
  </si>
  <si>
    <t>Guring</t>
  </si>
  <si>
    <t>Joel</t>
  </si>
  <si>
    <t>Gurin</t>
  </si>
  <si>
    <t>Carol</t>
  </si>
  <si>
    <t xml:space="preserve">The system enrollment tab on the spreadsheet in the CSL indicates an enrollment for Joel and a dependent, only the dependent made it to glue and the carrier. Glue has the dependent, Carol Gurin (HIX 18835686) as the primary subscriber.
Please correct this enrollment and confirm that Kaiser has what they need to process. They are reporting an error with HIX IDs
</t>
  </si>
  <si>
    <t>Alix Pereira</t>
  </si>
  <si>
    <t>Pending
Carried-Over
(Prev. Week) 08/07</t>
  </si>
  <si>
    <t>APTC</t>
  </si>
  <si>
    <t>Eicher</t>
  </si>
  <si>
    <t>Jill</t>
  </si>
  <si>
    <t>CF needed files resent with APTC for $158.00 from May to Dec  and a $0.00 APTC for the month of December</t>
  </si>
  <si>
    <t>resend files to CF for processing</t>
  </si>
  <si>
    <t>Sent KP an HBX id for Joel Gurin t subscriber and added subscriber in GDB</t>
  </si>
  <si>
    <t>Pending
Carried-Over
(Prev. Week) 08/14</t>
  </si>
  <si>
    <t>Pending
Carried-Over
(Prev. Week) 08/21</t>
  </si>
  <si>
    <t>September 2015</t>
  </si>
  <si>
    <t>Pending
Carried-Over
(Prev. Week) 08/28</t>
  </si>
  <si>
    <t>IVL enrollments that are performed within the DCAS system (10/1/15) and prior</t>
  </si>
  <si>
    <t>IVL enrollments that are performed within the DCAS system (11/1/15)</t>
  </si>
  <si>
    <t>SHOP non-congressional enrollments that are performed within the DCAS system 
(10/1/15 and Prior)</t>
  </si>
  <si>
    <t>SHOP non-congressional enrollments that are performed within the DCAS system (11/1/15)</t>
  </si>
  <si>
    <r>
      <t>IVL manual enrollments received via CSLs (10</t>
    </r>
    <r>
      <rPr>
        <i/>
        <sz val="11"/>
        <color rgb="FF000000"/>
        <rFont val="Calibri"/>
        <family val="2"/>
        <scheme val="minor"/>
      </rPr>
      <t>/1/15 and prior)</t>
    </r>
  </si>
  <si>
    <r>
      <t>IVL manual enrollments received via CSLs (11</t>
    </r>
    <r>
      <rPr>
        <i/>
        <sz val="11"/>
        <color rgb="FFFF0000"/>
        <rFont val="Calibri"/>
        <family val="2"/>
        <scheme val="minor"/>
      </rPr>
      <t>/1/15 enrollments)</t>
    </r>
  </si>
  <si>
    <r>
      <t xml:space="preserve">SHOP manual enrollments received via CSLs </t>
    </r>
    <r>
      <rPr>
        <i/>
        <sz val="11"/>
        <color rgb="FF000000"/>
        <rFont val="Calibri"/>
        <family val="2"/>
        <scheme val="minor"/>
      </rPr>
      <t>(10/1/15 and prior)</t>
    </r>
  </si>
  <si>
    <r>
      <t xml:space="preserve">SHOP manual enrollments received via CSLs </t>
    </r>
    <r>
      <rPr>
        <i/>
        <sz val="11"/>
        <color rgb="FFFF0000"/>
        <rFont val="Calibri"/>
        <family val="2"/>
        <scheme val="minor"/>
      </rPr>
      <t>(11/1/15 enrollments)</t>
    </r>
  </si>
  <si>
    <t>All Congressional enrollments that are performed with FAST-APP (10/1/15 and Prior)</t>
  </si>
  <si>
    <t>All Congressional enrollments that are performed with FAST-APP (11/1/15)</t>
  </si>
  <si>
    <r>
      <t xml:space="preserve">Congressional manual enrollments received via CSLs </t>
    </r>
    <r>
      <rPr>
        <i/>
        <sz val="11"/>
        <color rgb="FF000000"/>
        <rFont val="Calibri"/>
        <family val="2"/>
        <scheme val="minor"/>
      </rPr>
      <t>(10/1/15 and prior)</t>
    </r>
  </si>
  <si>
    <t>Congressional manual enrollments received via CSLs (11/1/15 enrollments)</t>
  </si>
  <si>
    <r>
      <t xml:space="preserve">CSL -  (IVL) Enrollment
</t>
    </r>
    <r>
      <rPr>
        <b/>
        <i/>
        <sz val="11"/>
        <color theme="1"/>
        <rFont val="Calibri"/>
        <family val="2"/>
        <scheme val="minor"/>
      </rPr>
      <t>(10/1/15 and prior)</t>
    </r>
  </si>
  <si>
    <r>
      <t xml:space="preserve">CSL -  (IVL) Enrollment
</t>
    </r>
    <r>
      <rPr>
        <b/>
        <i/>
        <sz val="11"/>
        <color rgb="FFFF0000"/>
        <rFont val="Calibri"/>
        <family val="2"/>
        <scheme val="minor"/>
      </rPr>
      <t>(11/1/15 enrollments)</t>
    </r>
  </si>
  <si>
    <r>
      <t>CSL - (SHOP non-congressional)
(10</t>
    </r>
    <r>
      <rPr>
        <b/>
        <i/>
        <sz val="11"/>
        <color theme="1"/>
        <rFont val="Calibri"/>
        <family val="2"/>
        <scheme val="minor"/>
      </rPr>
      <t>/1/15 and prior)</t>
    </r>
  </si>
  <si>
    <r>
      <t>CSL - (SHOP non-congressional)
(11</t>
    </r>
    <r>
      <rPr>
        <b/>
        <i/>
        <sz val="11"/>
        <color rgb="FFFF0000"/>
        <rFont val="Calibri"/>
        <family val="2"/>
        <scheme val="minor"/>
      </rPr>
      <t>/1/15 enrollments)</t>
    </r>
  </si>
  <si>
    <r>
      <t xml:space="preserve">CSL - Manual Congressional
</t>
    </r>
    <r>
      <rPr>
        <b/>
        <i/>
        <sz val="11"/>
        <color theme="1"/>
        <rFont val="Calibri"/>
        <family val="2"/>
        <scheme val="minor"/>
      </rPr>
      <t>(10/1/15 and Prior)</t>
    </r>
    <r>
      <rPr>
        <b/>
        <sz val="11"/>
        <color theme="1"/>
        <rFont val="Calibri"/>
        <family val="2"/>
        <scheme val="minor"/>
      </rPr>
      <t xml:space="preserve"> </t>
    </r>
  </si>
  <si>
    <r>
      <t xml:space="preserve">CSL - Manual Congressional
</t>
    </r>
    <r>
      <rPr>
        <b/>
        <i/>
        <sz val="11"/>
        <color rgb="FFFF0000"/>
        <rFont val="Calibri"/>
        <family val="2"/>
        <scheme val="minor"/>
      </rPr>
      <t>(11/1/15 Enrollments)</t>
    </r>
    <r>
      <rPr>
        <b/>
        <sz val="11"/>
        <color rgb="FFFF0000"/>
        <rFont val="Calibri"/>
        <family val="2"/>
        <scheme val="minor"/>
      </rPr>
      <t xml:space="preserve"> </t>
    </r>
  </si>
  <si>
    <t>Pending
Carried-Over
(Prev. Week) 09/04</t>
  </si>
  <si>
    <t>Pending
Carried-Over
(Prev. Week) 09/11</t>
  </si>
  <si>
    <t>Pending
Carried-Over
(Prev. Week) 09/18</t>
  </si>
  <si>
    <t>October2015</t>
  </si>
  <si>
    <t>Pending
Carried-Over
(Prev. Week) 09/25</t>
  </si>
  <si>
    <t>Pending
Carried-Over
(Prev. Week) 10/02</t>
  </si>
  <si>
    <t>Pending
Carried-Over
(Prev. Week) 10/09</t>
  </si>
  <si>
    <t>IVL enrollments that are performed within the DCAS system (11/1/15) and prior</t>
  </si>
  <si>
    <t>IVL enrollments that are performed within the DCAS system (12/1/15)</t>
  </si>
  <si>
    <r>
      <t xml:space="preserve">CSL -  (IVL) Enrollment
</t>
    </r>
    <r>
      <rPr>
        <b/>
        <i/>
        <sz val="11"/>
        <color theme="1"/>
        <rFont val="Calibri"/>
        <family val="2"/>
        <scheme val="minor"/>
      </rPr>
      <t>(11/1/15 and prior)</t>
    </r>
  </si>
  <si>
    <r>
      <t xml:space="preserve">CSL -  (IVL) Enrollment
</t>
    </r>
    <r>
      <rPr>
        <b/>
        <i/>
        <sz val="11"/>
        <color rgb="FFFF0000"/>
        <rFont val="Calibri"/>
        <family val="2"/>
        <scheme val="minor"/>
      </rPr>
      <t>(12/1/15 enrollments)</t>
    </r>
  </si>
  <si>
    <r>
      <t>IVL manual enrollments received via CSLs (11</t>
    </r>
    <r>
      <rPr>
        <i/>
        <sz val="11"/>
        <color rgb="FF000000"/>
        <rFont val="Calibri"/>
        <family val="2"/>
        <scheme val="minor"/>
      </rPr>
      <t>/1/15 and prior)</t>
    </r>
  </si>
  <si>
    <r>
      <t>IVL manual enrollments received via CSLs (12</t>
    </r>
    <r>
      <rPr>
        <i/>
        <sz val="11"/>
        <color rgb="FFFF0000"/>
        <rFont val="Calibri"/>
        <family val="2"/>
        <scheme val="minor"/>
      </rPr>
      <t>/1/15 enrollments)</t>
    </r>
  </si>
  <si>
    <t>SHOP non-congressional enrollments that are performed within the DCAS system 
(11/1/15 and Prior)</t>
  </si>
  <si>
    <t>SHOP non-congressional enrollments that are performed within the DCAS system (12/1/15)</t>
  </si>
  <si>
    <r>
      <t>CSL - (SHOP non-congressional)
(11</t>
    </r>
    <r>
      <rPr>
        <b/>
        <i/>
        <sz val="11"/>
        <color theme="1"/>
        <rFont val="Calibri"/>
        <family val="2"/>
        <scheme val="minor"/>
      </rPr>
      <t>/1/15 and prior)</t>
    </r>
  </si>
  <si>
    <r>
      <t xml:space="preserve">SHOP manual enrollments received via CSLs </t>
    </r>
    <r>
      <rPr>
        <i/>
        <sz val="11"/>
        <color rgb="FF000000"/>
        <rFont val="Calibri"/>
        <family val="2"/>
        <scheme val="minor"/>
      </rPr>
      <t>(11/1/15 and prior)</t>
    </r>
  </si>
  <si>
    <r>
      <t>CSL - (SHOP non-congressional)
(12</t>
    </r>
    <r>
      <rPr>
        <b/>
        <i/>
        <sz val="11"/>
        <color rgb="FFFF0000"/>
        <rFont val="Calibri"/>
        <family val="2"/>
        <scheme val="minor"/>
      </rPr>
      <t>/1/15 enrollments)</t>
    </r>
  </si>
  <si>
    <r>
      <t xml:space="preserve">SHOP manual enrollments received via CSLs </t>
    </r>
    <r>
      <rPr>
        <i/>
        <sz val="11"/>
        <color rgb="FFFF0000"/>
        <rFont val="Calibri"/>
        <family val="2"/>
        <scheme val="minor"/>
      </rPr>
      <t>(12/1/15 enrollments)</t>
    </r>
  </si>
  <si>
    <t>All Congressional enrollments that are performed with FAST-APP (11/1/15 and Prior)</t>
  </si>
  <si>
    <t>All Congressional enrollments that are performed with FAST-APP (12/1/15)</t>
  </si>
  <si>
    <r>
      <t xml:space="preserve">CSL - Manual Congressional
</t>
    </r>
    <r>
      <rPr>
        <b/>
        <i/>
        <sz val="11"/>
        <color theme="1"/>
        <rFont val="Calibri"/>
        <family val="2"/>
        <scheme val="minor"/>
      </rPr>
      <t>(11/1/15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</si>
  <si>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(11/1/15 and prior)</t>
    </r>
  </si>
  <si>
    <r>
      <t xml:space="preserve">CSL - Manual Congressional
</t>
    </r>
    <r>
      <rPr>
        <b/>
        <i/>
        <sz val="11"/>
        <color rgb="FFFF0000"/>
        <rFont val="Calibri"/>
        <family val="2"/>
        <scheme val="minor"/>
      </rPr>
      <t>(12/1/15 Enrollments)</t>
    </r>
    <r>
      <rPr>
        <b/>
        <sz val="11"/>
        <color rgb="FFFF0000"/>
        <rFont val="Calibri"/>
        <family val="2"/>
        <scheme val="minor"/>
      </rPr>
      <t xml:space="preserve"> </t>
    </r>
  </si>
  <si>
    <t>Congressional manual enrollments received via CSLs (12/1/15 enrollments)</t>
  </si>
  <si>
    <t>Pending
Carried-Over
(Prev. Week) 10/16</t>
  </si>
  <si>
    <t>Pending
Carried-Over
(Prev. Week) 10/23</t>
  </si>
  <si>
    <t>Pending
Carried-Over
(Prev. Week) 10/30</t>
  </si>
  <si>
    <t>November 2015</t>
  </si>
  <si>
    <t>Enroll App - (IVL) Enrollment</t>
  </si>
  <si>
    <t xml:space="preserve">
Enroll App-(SHOP non-congressional) 
</t>
  </si>
  <si>
    <r>
      <t xml:space="preserve">CSL -  (IVL) Enrollment
</t>
    </r>
    <r>
      <rPr>
        <b/>
        <i/>
        <sz val="11"/>
        <color rgb="FFFF0000"/>
        <rFont val="Calibri"/>
        <family val="2"/>
        <scheme val="minor"/>
      </rPr>
      <t>(01/1/16 enrollments)</t>
    </r>
  </si>
  <si>
    <r>
      <t>IVL manual enrollments received via CSLs (12</t>
    </r>
    <r>
      <rPr>
        <i/>
        <sz val="11"/>
        <color rgb="FF000000"/>
        <rFont val="Calibri"/>
        <family val="2"/>
        <scheme val="minor"/>
      </rPr>
      <t>/1/15 and prior)</t>
    </r>
  </si>
  <si>
    <r>
      <t>IVL manual enrollments received via CSLs (01</t>
    </r>
    <r>
      <rPr>
        <i/>
        <sz val="11"/>
        <color rgb="FFFF0000"/>
        <rFont val="Calibri"/>
        <family val="2"/>
        <scheme val="minor"/>
      </rPr>
      <t>/1/16 enrollments)</t>
    </r>
  </si>
  <si>
    <r>
      <t xml:space="preserve">SHOP manual enrollments received via CSLs </t>
    </r>
    <r>
      <rPr>
        <i/>
        <sz val="11"/>
        <color rgb="FF000000"/>
        <rFont val="Calibri"/>
        <family val="2"/>
        <scheme val="minor"/>
      </rPr>
      <t>(12/1/15 and prior)</t>
    </r>
  </si>
  <si>
    <r>
      <t xml:space="preserve">SHOP manual enrollments received via CSLs </t>
    </r>
    <r>
      <rPr>
        <i/>
        <sz val="11"/>
        <color rgb="FFFF0000"/>
        <rFont val="Calibri"/>
        <family val="2"/>
        <scheme val="minor"/>
      </rPr>
      <t>(01/1/16 enrollments)</t>
    </r>
  </si>
  <si>
    <r>
      <t>CSL - (SHOP non-congressional)
(12</t>
    </r>
    <r>
      <rPr>
        <b/>
        <i/>
        <sz val="11"/>
        <color theme="1"/>
        <rFont val="Calibri"/>
        <family val="2"/>
        <scheme val="minor"/>
      </rPr>
      <t>/1/15 and prior)</t>
    </r>
  </si>
  <si>
    <r>
      <t>CSL - (SHOP non-congressional)
(01</t>
    </r>
    <r>
      <rPr>
        <b/>
        <i/>
        <sz val="11"/>
        <color rgb="FFFF0000"/>
        <rFont val="Calibri"/>
        <family val="2"/>
        <scheme val="minor"/>
      </rPr>
      <t>/1/16 enrollments)</t>
    </r>
  </si>
  <si>
    <r>
      <t xml:space="preserve">CSL - Manual Congressional
</t>
    </r>
    <r>
      <rPr>
        <b/>
        <i/>
        <sz val="11"/>
        <color theme="1"/>
        <rFont val="Calibri"/>
        <family val="2"/>
        <scheme val="minor"/>
      </rPr>
      <t>(12/1/15 and Prior)</t>
    </r>
    <r>
      <rPr>
        <b/>
        <sz val="11"/>
        <color theme="1"/>
        <rFont val="Calibri"/>
        <family val="2"/>
        <scheme val="minor"/>
      </rPr>
      <t xml:space="preserve"> </t>
    </r>
  </si>
  <si>
    <r>
      <t xml:space="preserve">CSL - Manual Congressional
</t>
    </r>
    <r>
      <rPr>
        <b/>
        <i/>
        <sz val="11"/>
        <color rgb="FFFF0000"/>
        <rFont val="Calibri"/>
        <family val="2"/>
        <scheme val="minor"/>
      </rPr>
      <t>(01/1/16 Enrollments)</t>
    </r>
    <r>
      <rPr>
        <b/>
        <sz val="11"/>
        <color rgb="FFFF0000"/>
        <rFont val="Calibri"/>
        <family val="2"/>
        <scheme val="minor"/>
      </rPr>
      <t xml:space="preserve"> </t>
    </r>
  </si>
  <si>
    <t>Congressional manual enrollments received via CSLs (01/1/16 enrollments)</t>
  </si>
  <si>
    <r>
      <t xml:space="preserve">Congressional manual enrollments received via CSLs </t>
    </r>
    <r>
      <rPr>
        <i/>
        <sz val="11"/>
        <color rgb="FF000000"/>
        <rFont val="Calibri"/>
        <family val="2"/>
        <scheme val="minor"/>
      </rPr>
      <t>(12/1/15 and prior)</t>
    </r>
  </si>
  <si>
    <t>All Congressional enrollments that are performed with FAST-APP (01/01/16)</t>
  </si>
  <si>
    <t>All Congressional enrollments that are performed with FAST-APP (12/1/15 and Prior)</t>
  </si>
  <si>
    <t>IVL enrollments that are performed within Enroll App (12/1/15) and prior</t>
  </si>
  <si>
    <t>IVL enrollments that are performed within Enroll App (1/01/16)</t>
  </si>
  <si>
    <t>SHOP non-congressional enrollments that are performed within Enroll App
(12/1/15 and Prior)</t>
  </si>
  <si>
    <t>SHOP non-congressional enrollments that are performed within Enroll App (01/1/16)</t>
  </si>
  <si>
    <r>
      <t xml:space="preserve">CSL -  (IVL) Enrollment
</t>
    </r>
    <r>
      <rPr>
        <b/>
        <i/>
        <sz val="11"/>
        <color theme="1"/>
        <rFont val="Calibri"/>
        <family val="2"/>
        <scheme val="minor"/>
      </rPr>
      <t>(12/1/15 and prior)</t>
    </r>
  </si>
  <si>
    <t>Pending
Carried-Over
(Prev. Week) 11/06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</si>
</sst>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7"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1"/>
      <color rgb="FF000000"/>
      <name val="Calibri"/>
      <family val="2"/>
      <scheme val="minor"/>
    </font>
    <font>
      <sz val="10"/>
      <color rgb="FF000000"/>
      <name val="Calibri"/>
      <family val="2"/>
      <scheme val="minor"/>
    </font>
    <font>
      <b/>
      <i/>
      <sz val="10"/>
      <color theme="1"/>
      <name val="Calibri"/>
      <family val="2"/>
      <scheme val="minor"/>
    </font>
    <font>
      <i/>
      <sz val="11"/>
      <name val="Calibri"/>
      <family val="2"/>
      <scheme val="minor"/>
    </font>
    <font>
      <i/>
      <sz val="11"/>
      <color rgb="FF000000"/>
      <name val="Calibri"/>
      <family val="2"/>
      <scheme val="minor"/>
    </font>
    <font>
      <b/>
      <sz val="11"/>
      <name val="Calibri"/>
      <family val="2"/>
      <scheme val="minor"/>
    </font>
    <font>
      <b/>
      <i/>
      <sz val="11"/>
      <name val="Calibri"/>
      <family val="2"/>
      <scheme val="minor"/>
    </font>
    <font>
      <sz val="14"/>
      <color theme="1"/>
      <name val="Times New Roman"/>
      <family val="1"/>
    </font>
    <font>
      <u/>
      <sz val="11"/>
      <color theme="10"/>
      <name val="Calibri"/>
      <family val="2"/>
      <scheme val="minor"/>
    </font>
    <font>
      <sz val="10"/>
      <color theme="1"/>
      <name val="Segoe UI"/>
      <family val="2"/>
    </font>
    <font>
      <sz val="11"/>
      <color rgb="FFFF0000"/>
      <name val="Calibri"/>
      <family val="2"/>
      <scheme val="minor"/>
    </font>
    <font>
      <b/>
      <sz val="11"/>
      <color rgb="FFFF0000"/>
      <name val="Calibri"/>
      <family val="2"/>
      <scheme val="minor"/>
    </font>
    <font>
      <b/>
      <i/>
      <sz val="11"/>
      <color rgb="FFFF0000"/>
      <name val="Calibri"/>
      <family val="2"/>
      <scheme val="minor"/>
    </font>
    <font>
      <i/>
      <sz val="11"/>
      <color rgb="FFFF0000"/>
      <name val="Calibri"/>
      <family val="2"/>
      <scheme val="minor"/>
    </font>
    <font>
      <sz val="11"/>
      <name val="Calibri"/>
      <family val="2"/>
      <scheme val="minor"/>
    </font>
    <font>
      <b/>
      <sz val="11"/>
      <color rgb="FF000000"/>
      <name val="Calibri"/>
      <family val="2"/>
    </font>
    <font>
      <sz val="11"/>
      <color theme="1"/>
      <name val="Calibri"/>
      <family val="2"/>
    </font>
    <font>
      <i/>
      <sz val="11"/>
      <color rgb="FF000000"/>
      <name val="Calibri"/>
      <family val="2"/>
    </font>
    <font>
      <i/>
      <sz val="10"/>
      <color rgb="FFFF0000"/>
      <name val="Calibri"/>
      <family val="2"/>
      <scheme val="minor"/>
    </font>
    <font>
      <sz val="10"/>
      <color theme="1"/>
      <name val="Calibri"/>
      <family val="2"/>
      <scheme val="minor"/>
    </font>
    <font>
      <sz val="11"/>
      <color rgb="FF34495E"/>
      <name val="Calibri"/>
      <family val="2"/>
      <scheme val="minor"/>
    </font>
    <font>
      <sz val="11"/>
      <color rgb="FF1F497D"/>
      <name val="Calibri"/>
      <family val="2"/>
      <scheme val="minor"/>
    </font>
    <font>
      <sz val="9"/>
      <color rgb="FF000000"/>
      <name val="Arial"/>
      <family val="2"/>
    </font>
  </fonts>
  <fills count="18">
    <fill>
      <patternFill patternType="none"/>
    </fill>
    <fill>
      <patternFill patternType="gray125"/>
    </fill>
    <fill>
      <patternFill patternType="solid">
        <fgColor rgb="FFFFC0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D9D9D9"/>
        <bgColor rgb="FF000000"/>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9" tint="0.59999389629810485"/>
        <bgColor indexed="64"/>
      </patternFill>
    </fill>
  </fills>
  <borders count="6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cellStyleXfs>
  <cellXfs count="741">
    <xf numFmtId="0" fontId="0" fillId="0" borderId="0" xfId="0"/>
    <xf numFmtId="0" fontId="2" fillId="0" borderId="0" xfId="0" applyFont="1" applyAlignment="1" applyProtection="1">
      <alignment horizontal="center"/>
      <protection locked="0"/>
    </xf>
    <xf numFmtId="0" fontId="0" fillId="0" borderId="0" xfId="0" applyProtection="1">
      <protection locked="0"/>
    </xf>
    <xf numFmtId="0" fontId="0" fillId="0" borderId="0" xfId="0" applyAlignment="1" applyProtection="1">
      <alignment wrapText="1"/>
      <protection locked="0"/>
    </xf>
    <xf numFmtId="3" fontId="0" fillId="0" borderId="0" xfId="0" applyNumberFormat="1" applyProtection="1">
      <protection locked="0"/>
    </xf>
    <xf numFmtId="0" fontId="0" fillId="0" borderId="4" xfId="0" applyBorder="1" applyAlignment="1" applyProtection="1">
      <alignment horizontal="left" vertical="center"/>
      <protection locked="0"/>
    </xf>
    <xf numFmtId="0" fontId="0" fillId="0" borderId="1" xfId="0" applyBorder="1" applyAlignment="1" applyProtection="1">
      <alignment horizontal="right"/>
      <protection locked="0"/>
    </xf>
    <xf numFmtId="0" fontId="0" fillId="0" borderId="2" xfId="0" applyBorder="1" applyProtection="1">
      <protection locked="0"/>
    </xf>
    <xf numFmtId="0" fontId="0" fillId="0" borderId="0" xfId="0" applyAlignment="1" applyProtection="1">
      <alignment horizontal="left"/>
      <protection locked="0"/>
    </xf>
    <xf numFmtId="0" fontId="2" fillId="0" borderId="0" xfId="0" applyFont="1" applyProtection="1">
      <protection locked="0"/>
    </xf>
    <xf numFmtId="3" fontId="0" fillId="0" borderId="0" xfId="0" applyNumberFormat="1" applyAlignment="1" applyProtection="1">
      <alignment wrapText="1"/>
      <protection locked="0"/>
    </xf>
    <xf numFmtId="0" fontId="4" fillId="0" borderId="16" xfId="0" applyFont="1" applyBorder="1" applyProtection="1">
      <protection locked="0"/>
    </xf>
    <xf numFmtId="0" fontId="2" fillId="0" borderId="24" xfId="0" applyFont="1" applyBorder="1" applyAlignment="1" applyProtection="1">
      <alignment horizontal="center"/>
      <protection locked="0"/>
    </xf>
    <xf numFmtId="0" fontId="0" fillId="0" borderId="0" xfId="0" applyFill="1" applyProtection="1">
      <protection locked="0"/>
    </xf>
    <xf numFmtId="3" fontId="0" fillId="0" borderId="0" xfId="0" applyNumberFormat="1" applyFill="1" applyProtection="1">
      <protection locked="0"/>
    </xf>
    <xf numFmtId="14" fontId="2" fillId="0" borderId="9" xfId="0" applyNumberFormat="1" applyFont="1" applyBorder="1" applyAlignment="1" applyProtection="1">
      <alignment horizontal="center" vertical="center"/>
      <protection locked="0"/>
    </xf>
    <xf numFmtId="14" fontId="2" fillId="0" borderId="11" xfId="0" applyNumberFormat="1" applyFont="1" applyBorder="1" applyAlignment="1" applyProtection="1">
      <alignment horizontal="center" vertical="center"/>
      <protection locked="0"/>
    </xf>
    <xf numFmtId="14" fontId="2" fillId="0" borderId="32" xfId="0" applyNumberFormat="1" applyFont="1" applyBorder="1" applyAlignment="1" applyProtection="1">
      <alignment horizontal="center" vertical="center" wrapText="1"/>
      <protection locked="0"/>
    </xf>
    <xf numFmtId="0" fontId="0" fillId="4" borderId="21" xfId="0" applyFill="1" applyBorder="1" applyAlignment="1" applyProtection="1">
      <alignment horizontal="left" vertical="center" wrapText="1"/>
      <protection locked="0"/>
    </xf>
    <xf numFmtId="0" fontId="5" fillId="4" borderId="33" xfId="0" applyFont="1" applyFill="1" applyBorder="1" applyAlignment="1" applyProtection="1">
      <alignment vertical="center" wrapText="1"/>
      <protection locked="0"/>
    </xf>
    <xf numFmtId="0" fontId="0" fillId="4" borderId="4" xfId="0" applyFill="1" applyBorder="1" applyAlignment="1" applyProtection="1">
      <alignment vertical="center"/>
      <protection locked="0"/>
    </xf>
    <xf numFmtId="0" fontId="4" fillId="4" borderId="16" xfId="0" applyFont="1" applyFill="1" applyBorder="1" applyAlignment="1" applyProtection="1">
      <alignment wrapText="1"/>
      <protection locked="0"/>
    </xf>
    <xf numFmtId="0" fontId="0" fillId="3" borderId="21" xfId="0" applyFill="1" applyBorder="1" applyAlignment="1" applyProtection="1">
      <alignment horizontal="left" vertical="center" wrapText="1"/>
      <protection locked="0"/>
    </xf>
    <xf numFmtId="0" fontId="5" fillId="3" borderId="33" xfId="0" applyFont="1" applyFill="1" applyBorder="1" applyAlignment="1" applyProtection="1">
      <alignment vertical="center" wrapText="1"/>
      <protection locked="0"/>
    </xf>
    <xf numFmtId="0" fontId="0" fillId="3" borderId="4" xfId="0" applyFill="1" applyBorder="1" applyAlignment="1" applyProtection="1">
      <alignment vertical="center"/>
      <protection locked="0"/>
    </xf>
    <xf numFmtId="0" fontId="4" fillId="3" borderId="16" xfId="0" applyFont="1" applyFill="1" applyBorder="1" applyAlignment="1" applyProtection="1">
      <alignment wrapText="1"/>
      <protection locked="0"/>
    </xf>
    <xf numFmtId="0" fontId="5" fillId="6" borderId="33" xfId="0" applyFont="1" applyFill="1" applyBorder="1" applyAlignment="1" applyProtection="1">
      <alignment vertical="center" wrapText="1"/>
      <protection locked="0"/>
    </xf>
    <xf numFmtId="0" fontId="4" fillId="6" borderId="16" xfId="0" applyFont="1" applyFill="1" applyBorder="1" applyAlignment="1" applyProtection="1">
      <alignment wrapText="1"/>
      <protection locked="0"/>
    </xf>
    <xf numFmtId="0" fontId="0" fillId="5" borderId="21" xfId="0" applyFill="1" applyBorder="1" applyAlignment="1" applyProtection="1">
      <alignment horizontal="left" vertical="center" wrapText="1"/>
      <protection locked="0"/>
    </xf>
    <xf numFmtId="0" fontId="0" fillId="5" borderId="4" xfId="0" applyFill="1" applyBorder="1" applyAlignment="1" applyProtection="1">
      <alignment vertical="center"/>
      <protection locked="0"/>
    </xf>
    <xf numFmtId="0" fontId="0" fillId="0" borderId="0" xfId="0" applyFont="1" applyProtection="1">
      <protection locked="0"/>
    </xf>
    <xf numFmtId="14" fontId="3" fillId="0" borderId="1" xfId="0" applyNumberFormat="1" applyFont="1" applyBorder="1" applyAlignment="1" applyProtection="1">
      <alignment horizontal="center" vertical="center"/>
      <protection locked="0"/>
    </xf>
    <xf numFmtId="14" fontId="3" fillId="0" borderId="2" xfId="0" applyNumberFormat="1" applyFont="1" applyBorder="1" applyAlignment="1" applyProtection="1">
      <alignment horizontal="center" vertical="center"/>
      <protection locked="0"/>
    </xf>
    <xf numFmtId="14" fontId="3" fillId="0" borderId="3" xfId="0" applyNumberFormat="1" applyFont="1" applyBorder="1" applyAlignment="1" applyProtection="1">
      <alignment horizontal="center" vertical="center" wrapText="1"/>
      <protection locked="0"/>
    </xf>
    <xf numFmtId="3" fontId="3" fillId="0" borderId="20" xfId="1" applyNumberFormat="1" applyFont="1" applyFill="1" applyBorder="1" applyAlignment="1" applyProtection="1">
      <alignment horizontal="right"/>
    </xf>
    <xf numFmtId="0" fontId="0" fillId="0" borderId="10" xfId="0" applyFont="1" applyBorder="1" applyProtection="1"/>
    <xf numFmtId="3" fontId="2" fillId="0" borderId="12" xfId="0" applyNumberFormat="1" applyFont="1" applyBorder="1" applyProtection="1"/>
    <xf numFmtId="3" fontId="0" fillId="0" borderId="12" xfId="0" applyNumberFormat="1" applyFont="1" applyBorder="1" applyProtection="1"/>
    <xf numFmtId="3" fontId="2" fillId="0" borderId="12" xfId="0" applyNumberFormat="1" applyFont="1" applyBorder="1" applyAlignment="1" applyProtection="1">
      <alignment wrapText="1"/>
    </xf>
    <xf numFmtId="3" fontId="0" fillId="0" borderId="12" xfId="0" applyNumberFormat="1" applyFont="1" applyBorder="1" applyAlignment="1" applyProtection="1">
      <alignment wrapText="1"/>
    </xf>
    <xf numFmtId="3" fontId="0" fillId="0" borderId="34" xfId="0" applyNumberFormat="1" applyFont="1" applyBorder="1" applyProtection="1"/>
    <xf numFmtId="3" fontId="3" fillId="5" borderId="30" xfId="0" applyNumberFormat="1" applyFont="1" applyFill="1" applyBorder="1" applyProtection="1"/>
    <xf numFmtId="3" fontId="3" fillId="2" borderId="19" xfId="1" applyNumberFormat="1" applyFont="1" applyFill="1" applyBorder="1" applyProtection="1"/>
    <xf numFmtId="3" fontId="3" fillId="5" borderId="21" xfId="1" applyNumberFormat="1" applyFont="1" applyFill="1" applyBorder="1" applyProtection="1"/>
    <xf numFmtId="3" fontId="3" fillId="5" borderId="22" xfId="1" applyNumberFormat="1" applyFont="1" applyFill="1" applyBorder="1" applyProtection="1"/>
    <xf numFmtId="3" fontId="3" fillId="5" borderId="23" xfId="1" applyNumberFormat="1" applyFont="1" applyFill="1" applyBorder="1" applyProtection="1"/>
    <xf numFmtId="3" fontId="3" fillId="2" borderId="13" xfId="1" applyNumberFormat="1" applyFont="1" applyFill="1" applyBorder="1" applyAlignment="1" applyProtection="1">
      <alignment horizontal="right"/>
    </xf>
    <xf numFmtId="3" fontId="3" fillId="5" borderId="4" xfId="1" applyNumberFormat="1" applyFont="1" applyFill="1" applyBorder="1" applyProtection="1"/>
    <xf numFmtId="3" fontId="3" fillId="5" borderId="5" xfId="1" applyNumberFormat="1" applyFont="1" applyFill="1" applyBorder="1" applyProtection="1"/>
    <xf numFmtId="3" fontId="3" fillId="5" borderId="6" xfId="1" applyNumberFormat="1" applyFont="1" applyFill="1" applyBorder="1" applyProtection="1"/>
    <xf numFmtId="3" fontId="3" fillId="2" borderId="17" xfId="1" applyNumberFormat="1" applyFont="1" applyFill="1" applyBorder="1" applyAlignment="1" applyProtection="1">
      <alignment horizontal="right"/>
    </xf>
    <xf numFmtId="3" fontId="3" fillId="5" borderId="31" xfId="1" applyNumberFormat="1" applyFont="1" applyFill="1" applyBorder="1" applyProtection="1"/>
    <xf numFmtId="3" fontId="3" fillId="5" borderId="7" xfId="1" applyNumberFormat="1" applyFont="1" applyFill="1" applyBorder="1" applyProtection="1"/>
    <xf numFmtId="3" fontId="3" fillId="5" borderId="29" xfId="1" applyNumberFormat="1" applyFont="1" applyFill="1" applyBorder="1" applyProtection="1"/>
    <xf numFmtId="3" fontId="3" fillId="5" borderId="17" xfId="1" applyNumberFormat="1" applyFont="1" applyFill="1" applyBorder="1" applyProtection="1"/>
    <xf numFmtId="3" fontId="3" fillId="5" borderId="13" xfId="1" applyNumberFormat="1" applyFont="1" applyFill="1" applyBorder="1" applyProtection="1"/>
    <xf numFmtId="3" fontId="3" fillId="5" borderId="10" xfId="1" applyNumberFormat="1" applyFont="1" applyFill="1" applyBorder="1" applyProtection="1"/>
    <xf numFmtId="3" fontId="3" fillId="5" borderId="12" xfId="1" applyNumberFormat="1" applyFont="1" applyFill="1" applyBorder="1" applyProtection="1"/>
    <xf numFmtId="3" fontId="3" fillId="5" borderId="30" xfId="1" applyNumberFormat="1" applyFont="1" applyFill="1" applyBorder="1" applyProtection="1"/>
    <xf numFmtId="3" fontId="3" fillId="2" borderId="30" xfId="1" applyNumberFormat="1" applyFont="1" applyFill="1" applyBorder="1" applyAlignment="1" applyProtection="1">
      <alignment horizontal="right"/>
    </xf>
    <xf numFmtId="3" fontId="7" fillId="4" borderId="33" xfId="1" applyNumberFormat="1" applyFont="1" applyFill="1" applyBorder="1" applyAlignment="1" applyProtection="1">
      <alignment horizontal="right"/>
    </xf>
    <xf numFmtId="3" fontId="7" fillId="4" borderId="16" xfId="1" applyNumberFormat="1" applyFont="1" applyFill="1" applyBorder="1" applyAlignment="1" applyProtection="1">
      <alignment horizontal="right"/>
    </xf>
    <xf numFmtId="3" fontId="7" fillId="3" borderId="33" xfId="1" applyNumberFormat="1" applyFont="1" applyFill="1" applyBorder="1" applyAlignment="1" applyProtection="1">
      <alignment horizontal="right"/>
    </xf>
    <xf numFmtId="3" fontId="7" fillId="3" borderId="16" xfId="1" applyNumberFormat="1" applyFont="1" applyFill="1" applyBorder="1" applyAlignment="1" applyProtection="1">
      <alignment horizontal="right"/>
    </xf>
    <xf numFmtId="3" fontId="7" fillId="6" borderId="33" xfId="1" applyNumberFormat="1" applyFont="1" applyFill="1" applyBorder="1" applyAlignment="1" applyProtection="1">
      <alignment horizontal="right"/>
    </xf>
    <xf numFmtId="3" fontId="7" fillId="6" borderId="16" xfId="1" applyNumberFormat="1" applyFont="1" applyFill="1" applyBorder="1" applyAlignment="1" applyProtection="1">
      <alignment horizontal="right"/>
    </xf>
    <xf numFmtId="3" fontId="7" fillId="0" borderId="16" xfId="1" applyNumberFormat="1" applyFont="1" applyFill="1" applyBorder="1" applyAlignment="1" applyProtection="1">
      <alignment horizontal="right"/>
    </xf>
    <xf numFmtId="0" fontId="5" fillId="4" borderId="21" xfId="0" applyFont="1" applyFill="1" applyBorder="1" applyAlignment="1" applyProtection="1">
      <alignment horizontal="right" wrapText="1"/>
    </xf>
    <xf numFmtId="3" fontId="2" fillId="4" borderId="22" xfId="1" applyNumberFormat="1" applyFont="1" applyFill="1" applyBorder="1" applyProtection="1"/>
    <xf numFmtId="0" fontId="5" fillId="4" borderId="22" xfId="0" applyFont="1" applyFill="1" applyBorder="1" applyAlignment="1" applyProtection="1">
      <alignment horizontal="right" wrapText="1"/>
    </xf>
    <xf numFmtId="3" fontId="2" fillId="4" borderId="33" xfId="1" applyNumberFormat="1" applyFont="1" applyFill="1" applyBorder="1" applyProtection="1"/>
    <xf numFmtId="0" fontId="5" fillId="4" borderId="4" xfId="0" applyFont="1" applyFill="1" applyBorder="1" applyAlignment="1" applyProtection="1">
      <alignment horizontal="right" wrapText="1"/>
    </xf>
    <xf numFmtId="3" fontId="2" fillId="4" borderId="5" xfId="1" applyNumberFormat="1" applyFont="1" applyFill="1" applyBorder="1" applyProtection="1"/>
    <xf numFmtId="0" fontId="5" fillId="4" borderId="5" xfId="0" applyFont="1" applyFill="1" applyBorder="1" applyAlignment="1" applyProtection="1">
      <alignment horizontal="right" wrapText="1"/>
    </xf>
    <xf numFmtId="3" fontId="2" fillId="4" borderId="16" xfId="1" applyNumberFormat="1" applyFont="1" applyFill="1" applyBorder="1" applyProtection="1"/>
    <xf numFmtId="0" fontId="5" fillId="3" borderId="21" xfId="0" applyFont="1" applyFill="1" applyBorder="1" applyAlignment="1" applyProtection="1">
      <alignment horizontal="right" wrapText="1"/>
    </xf>
    <xf numFmtId="3" fontId="2" fillId="3" borderId="22" xfId="1" applyNumberFormat="1" applyFont="1" applyFill="1" applyBorder="1" applyProtection="1"/>
    <xf numFmtId="0" fontId="5" fillId="3" borderId="22" xfId="0" applyFont="1" applyFill="1" applyBorder="1" applyAlignment="1" applyProtection="1">
      <alignment horizontal="right" wrapText="1"/>
    </xf>
    <xf numFmtId="3" fontId="2" fillId="3" borderId="33" xfId="1" applyNumberFormat="1" applyFont="1" applyFill="1" applyBorder="1" applyProtection="1"/>
    <xf numFmtId="0" fontId="5" fillId="3" borderId="4" xfId="0" applyFont="1" applyFill="1" applyBorder="1" applyAlignment="1" applyProtection="1">
      <alignment horizontal="right" wrapText="1"/>
    </xf>
    <xf numFmtId="3" fontId="2" fillId="3" borderId="5" xfId="1" applyNumberFormat="1" applyFont="1" applyFill="1" applyBorder="1" applyProtection="1"/>
    <xf numFmtId="0" fontId="5" fillId="3" borderId="5" xfId="0" applyFont="1" applyFill="1" applyBorder="1" applyAlignment="1" applyProtection="1">
      <alignment horizontal="right" wrapText="1"/>
    </xf>
    <xf numFmtId="3" fontId="2" fillId="3" borderId="16" xfId="1" applyNumberFormat="1" applyFont="1" applyFill="1" applyBorder="1" applyProtection="1"/>
    <xf numFmtId="0" fontId="5" fillId="6" borderId="21" xfId="0" applyFont="1" applyFill="1" applyBorder="1" applyAlignment="1" applyProtection="1">
      <alignment horizontal="right" wrapText="1"/>
    </xf>
    <xf numFmtId="3" fontId="2" fillId="6" borderId="22" xfId="1" applyNumberFormat="1" applyFont="1" applyFill="1" applyBorder="1" applyProtection="1"/>
    <xf numFmtId="0" fontId="5" fillId="6" borderId="22" xfId="0" applyFont="1" applyFill="1" applyBorder="1" applyAlignment="1" applyProtection="1">
      <alignment horizontal="right" wrapText="1"/>
    </xf>
    <xf numFmtId="3" fontId="2" fillId="6" borderId="33" xfId="1" applyNumberFormat="1" applyFont="1" applyFill="1" applyBorder="1" applyProtection="1"/>
    <xf numFmtId="0" fontId="5" fillId="6" borderId="4" xfId="0" applyFont="1" applyFill="1" applyBorder="1" applyAlignment="1" applyProtection="1">
      <alignment horizontal="right" wrapText="1"/>
    </xf>
    <xf numFmtId="3" fontId="2" fillId="6" borderId="5" xfId="1" applyNumberFormat="1" applyFont="1" applyFill="1" applyBorder="1" applyProtection="1"/>
    <xf numFmtId="0" fontId="5" fillId="6" borderId="5" xfId="0" applyFont="1" applyFill="1" applyBorder="1" applyAlignment="1" applyProtection="1">
      <alignment horizontal="right" wrapText="1"/>
    </xf>
    <xf numFmtId="3" fontId="2" fillId="6" borderId="16" xfId="1" applyNumberFormat="1" applyFont="1" applyFill="1" applyBorder="1" applyProtection="1"/>
    <xf numFmtId="0" fontId="5" fillId="0" borderId="10" xfId="0" applyFont="1" applyBorder="1" applyAlignment="1" applyProtection="1">
      <alignment horizontal="right" wrapText="1"/>
    </xf>
    <xf numFmtId="3" fontId="2" fillId="0" borderId="12" xfId="1" applyNumberFormat="1" applyFont="1" applyBorder="1" applyProtection="1"/>
    <xf numFmtId="0" fontId="5" fillId="0" borderId="12" xfId="0" applyFont="1" applyBorder="1" applyAlignment="1" applyProtection="1">
      <alignment horizontal="right" wrapText="1"/>
    </xf>
    <xf numFmtId="3" fontId="2" fillId="0" borderId="18" xfId="1" applyNumberFormat="1" applyFont="1" applyBorder="1" applyProtection="1"/>
    <xf numFmtId="3" fontId="3" fillId="2" borderId="36" xfId="1" applyNumberFormat="1" applyFont="1" applyFill="1" applyBorder="1" applyAlignment="1" applyProtection="1">
      <alignment horizontal="right"/>
    </xf>
    <xf numFmtId="3" fontId="3" fillId="5" borderId="38" xfId="1" applyNumberFormat="1" applyFont="1" applyFill="1" applyBorder="1" applyProtection="1"/>
    <xf numFmtId="3" fontId="3" fillId="5" borderId="39" xfId="1" applyNumberFormat="1" applyFont="1" applyFill="1" applyBorder="1" applyProtection="1"/>
    <xf numFmtId="3" fontId="3" fillId="5" borderId="37" xfId="1" applyNumberFormat="1" applyFont="1" applyFill="1" applyBorder="1" applyProtection="1"/>
    <xf numFmtId="3" fontId="7" fillId="4" borderId="41" xfId="1" applyNumberFormat="1" applyFont="1" applyFill="1" applyBorder="1" applyAlignment="1" applyProtection="1">
      <alignment horizontal="right"/>
    </xf>
    <xf numFmtId="3" fontId="3" fillId="5" borderId="40" xfId="1" applyNumberFormat="1" applyFont="1" applyFill="1" applyBorder="1" applyProtection="1"/>
    <xf numFmtId="3" fontId="3" fillId="5" borderId="42" xfId="1" applyNumberFormat="1" applyFont="1" applyFill="1" applyBorder="1" applyProtection="1"/>
    <xf numFmtId="3" fontId="3" fillId="5" borderId="43" xfId="1" applyNumberFormat="1" applyFont="1" applyFill="1" applyBorder="1" applyProtection="1"/>
    <xf numFmtId="3" fontId="7" fillId="4" borderId="18" xfId="1" applyNumberFormat="1" applyFont="1" applyFill="1" applyBorder="1" applyAlignment="1" applyProtection="1">
      <alignment horizontal="right"/>
    </xf>
    <xf numFmtId="3" fontId="7" fillId="3" borderId="41" xfId="1" applyNumberFormat="1" applyFont="1" applyFill="1" applyBorder="1" applyAlignment="1" applyProtection="1">
      <alignment horizontal="right"/>
    </xf>
    <xf numFmtId="3" fontId="3" fillId="5" borderId="46" xfId="1" applyNumberFormat="1" applyFont="1" applyFill="1" applyBorder="1" applyProtection="1"/>
    <xf numFmtId="3" fontId="3" fillId="2" borderId="46" xfId="1" applyNumberFormat="1" applyFont="1" applyFill="1" applyBorder="1" applyAlignment="1" applyProtection="1">
      <alignment horizontal="right"/>
    </xf>
    <xf numFmtId="3" fontId="3" fillId="2" borderId="45" xfId="1" applyNumberFormat="1" applyFont="1" applyFill="1" applyBorder="1" applyAlignment="1" applyProtection="1">
      <alignment horizontal="right"/>
    </xf>
    <xf numFmtId="3" fontId="7" fillId="3" borderId="18" xfId="1" applyNumberFormat="1" applyFont="1" applyFill="1" applyBorder="1" applyAlignment="1" applyProtection="1">
      <alignment horizontal="right"/>
    </xf>
    <xf numFmtId="3" fontId="3" fillId="5" borderId="47" xfId="1" applyNumberFormat="1" applyFont="1" applyFill="1" applyBorder="1" applyProtection="1"/>
    <xf numFmtId="3" fontId="7" fillId="6" borderId="18" xfId="1" applyNumberFormat="1" applyFont="1" applyFill="1" applyBorder="1" applyAlignment="1" applyProtection="1">
      <alignment horizontal="right"/>
    </xf>
    <xf numFmtId="3" fontId="7" fillId="6" borderId="41" xfId="1" applyNumberFormat="1" applyFont="1" applyFill="1" applyBorder="1" applyAlignment="1" applyProtection="1">
      <alignment horizontal="right"/>
    </xf>
    <xf numFmtId="0" fontId="4" fillId="4" borderId="21" xfId="0" applyFont="1" applyFill="1" applyBorder="1" applyAlignment="1" applyProtection="1">
      <alignment horizontal="right" wrapText="1"/>
    </xf>
    <xf numFmtId="0" fontId="4" fillId="4" borderId="22" xfId="0" applyFont="1" applyFill="1" applyBorder="1" applyAlignment="1" applyProtection="1">
      <alignment horizontal="right" wrapText="1"/>
    </xf>
    <xf numFmtId="3" fontId="2" fillId="4" borderId="23" xfId="1" applyNumberFormat="1" applyFont="1" applyFill="1" applyBorder="1" applyProtection="1"/>
    <xf numFmtId="0" fontId="4" fillId="4" borderId="40" xfId="0" applyFont="1" applyFill="1" applyBorder="1" applyAlignment="1" applyProtection="1">
      <alignment horizontal="right" wrapText="1"/>
    </xf>
    <xf numFmtId="3" fontId="2" fillId="4" borderId="37" xfId="1" applyNumberFormat="1" applyFont="1" applyFill="1" applyBorder="1" applyProtection="1"/>
    <xf numFmtId="0" fontId="4" fillId="4" borderId="37" xfId="0" applyFont="1" applyFill="1" applyBorder="1" applyAlignment="1" applyProtection="1">
      <alignment horizontal="right" wrapText="1"/>
    </xf>
    <xf numFmtId="3" fontId="2" fillId="4" borderId="44" xfId="1" applyNumberFormat="1" applyFont="1" applyFill="1" applyBorder="1" applyProtection="1"/>
    <xf numFmtId="0" fontId="4" fillId="4" borderId="10" xfId="0" applyFont="1" applyFill="1" applyBorder="1" applyAlignment="1" applyProtection="1">
      <alignment horizontal="right" wrapText="1"/>
    </xf>
    <xf numFmtId="3" fontId="2" fillId="4" borderId="12" xfId="1" applyNumberFormat="1" applyFont="1" applyFill="1" applyBorder="1" applyProtection="1"/>
    <xf numFmtId="0" fontId="4" fillId="4" borderId="12" xfId="0" applyFont="1" applyFill="1" applyBorder="1" applyAlignment="1" applyProtection="1">
      <alignment horizontal="right" wrapText="1"/>
    </xf>
    <xf numFmtId="3" fontId="2" fillId="4" borderId="34" xfId="1" applyNumberFormat="1" applyFont="1" applyFill="1" applyBorder="1" applyProtection="1"/>
    <xf numFmtId="0" fontId="4" fillId="3" borderId="21" xfId="0" applyFont="1" applyFill="1" applyBorder="1" applyAlignment="1" applyProtection="1">
      <alignment horizontal="right" wrapText="1"/>
    </xf>
    <xf numFmtId="0" fontId="4" fillId="3" borderId="22" xfId="0" applyFont="1" applyFill="1" applyBorder="1" applyAlignment="1" applyProtection="1">
      <alignment horizontal="right" wrapText="1"/>
    </xf>
    <xf numFmtId="3" fontId="2" fillId="3" borderId="23" xfId="1" applyNumberFormat="1" applyFont="1" applyFill="1" applyBorder="1" applyProtection="1"/>
    <xf numFmtId="0" fontId="4" fillId="3" borderId="40" xfId="0" applyFont="1" applyFill="1" applyBorder="1" applyAlignment="1" applyProtection="1">
      <alignment horizontal="right" wrapText="1"/>
    </xf>
    <xf numFmtId="3" fontId="2" fillId="3" borderId="37" xfId="1" applyNumberFormat="1" applyFont="1" applyFill="1" applyBorder="1" applyProtection="1"/>
    <xf numFmtId="0" fontId="4" fillId="3" borderId="37" xfId="0" applyFont="1" applyFill="1" applyBorder="1" applyAlignment="1" applyProtection="1">
      <alignment horizontal="right" wrapText="1"/>
    </xf>
    <xf numFmtId="3" fontId="2" fillId="3" borderId="44" xfId="1" applyNumberFormat="1" applyFont="1" applyFill="1" applyBorder="1" applyProtection="1"/>
    <xf numFmtId="0" fontId="4" fillId="3" borderId="10" xfId="0" applyFont="1" applyFill="1" applyBorder="1" applyAlignment="1" applyProtection="1">
      <alignment horizontal="right" wrapText="1"/>
    </xf>
    <xf numFmtId="3" fontId="2" fillId="3" borderId="12" xfId="1" applyNumberFormat="1" applyFont="1" applyFill="1" applyBorder="1" applyProtection="1"/>
    <xf numFmtId="0" fontId="4" fillId="3" borderId="12" xfId="0" applyFont="1" applyFill="1" applyBorder="1" applyAlignment="1" applyProtection="1">
      <alignment horizontal="right" wrapText="1"/>
    </xf>
    <xf numFmtId="3" fontId="2" fillId="3" borderId="34" xfId="1" applyNumberFormat="1" applyFont="1" applyFill="1" applyBorder="1" applyProtection="1"/>
    <xf numFmtId="0" fontId="4" fillId="6" borderId="21" xfId="0" applyFont="1" applyFill="1" applyBorder="1" applyAlignment="1" applyProtection="1">
      <alignment horizontal="right" wrapText="1"/>
    </xf>
    <xf numFmtId="0" fontId="4" fillId="6" borderId="22" xfId="0" applyFont="1" applyFill="1" applyBorder="1" applyAlignment="1" applyProtection="1">
      <alignment horizontal="right" wrapText="1"/>
    </xf>
    <xf numFmtId="3" fontId="2" fillId="6" borderId="23" xfId="1" applyNumberFormat="1" applyFont="1" applyFill="1" applyBorder="1" applyProtection="1"/>
    <xf numFmtId="0" fontId="4" fillId="6" borderId="40" xfId="0" applyFont="1" applyFill="1" applyBorder="1" applyAlignment="1" applyProtection="1">
      <alignment horizontal="right" wrapText="1"/>
    </xf>
    <xf numFmtId="3" fontId="2" fillId="6" borderId="37" xfId="1" applyNumberFormat="1" applyFont="1" applyFill="1" applyBorder="1" applyProtection="1"/>
    <xf numFmtId="0" fontId="4" fillId="6" borderId="37" xfId="0" applyFont="1" applyFill="1" applyBorder="1" applyAlignment="1" applyProtection="1">
      <alignment horizontal="right" wrapText="1"/>
    </xf>
    <xf numFmtId="3" fontId="2" fillId="6" borderId="44" xfId="1" applyNumberFormat="1" applyFont="1" applyFill="1" applyBorder="1" applyProtection="1"/>
    <xf numFmtId="0" fontId="4" fillId="6" borderId="10" xfId="0" applyFont="1" applyFill="1" applyBorder="1" applyAlignment="1" applyProtection="1">
      <alignment horizontal="right" wrapText="1"/>
    </xf>
    <xf numFmtId="3" fontId="2" fillId="6" borderId="12" xfId="1" applyNumberFormat="1" applyFont="1" applyFill="1" applyBorder="1" applyProtection="1"/>
    <xf numFmtId="0" fontId="4" fillId="6" borderId="12" xfId="0" applyFont="1" applyFill="1" applyBorder="1" applyAlignment="1" applyProtection="1">
      <alignment horizontal="right" wrapText="1"/>
    </xf>
    <xf numFmtId="3" fontId="2" fillId="6" borderId="34" xfId="1" applyNumberFormat="1" applyFont="1" applyFill="1" applyBorder="1" applyProtection="1"/>
    <xf numFmtId="0" fontId="4" fillId="0" borderId="10" xfId="0" applyFont="1" applyBorder="1" applyAlignment="1" applyProtection="1">
      <alignment horizontal="right" wrapText="1"/>
    </xf>
    <xf numFmtId="0" fontId="4" fillId="0" borderId="12" xfId="0" applyFont="1" applyBorder="1" applyAlignment="1" applyProtection="1">
      <alignment horizontal="right" wrapText="1"/>
    </xf>
    <xf numFmtId="0" fontId="2" fillId="4" borderId="21" xfId="0" applyFont="1" applyFill="1" applyBorder="1" applyAlignment="1" applyProtection="1">
      <alignment horizontal="left" vertical="center" wrapText="1"/>
    </xf>
    <xf numFmtId="0" fontId="4" fillId="4" borderId="33" xfId="0" applyFont="1" applyFill="1" applyBorder="1" applyAlignment="1" applyProtection="1">
      <alignment vertical="center" wrapText="1"/>
    </xf>
    <xf numFmtId="0" fontId="2" fillId="4" borderId="40" xfId="0" applyFont="1" applyFill="1" applyBorder="1" applyAlignment="1" applyProtection="1">
      <alignment vertical="center" wrapText="1"/>
    </xf>
    <xf numFmtId="0" fontId="4" fillId="4" borderId="41" xfId="0" applyFont="1" applyFill="1" applyBorder="1" applyAlignment="1" applyProtection="1">
      <alignment wrapText="1"/>
    </xf>
    <xf numFmtId="0" fontId="2" fillId="4" borderId="10" xfId="0" applyFont="1" applyFill="1" applyBorder="1" applyAlignment="1" applyProtection="1">
      <alignment vertical="center" wrapText="1"/>
    </xf>
    <xf numFmtId="0" fontId="4" fillId="4" borderId="18" xfId="0" applyFont="1" applyFill="1" applyBorder="1" applyAlignment="1" applyProtection="1">
      <alignment wrapText="1"/>
    </xf>
    <xf numFmtId="0" fontId="2" fillId="3" borderId="21" xfId="0" applyFont="1" applyFill="1" applyBorder="1" applyAlignment="1" applyProtection="1">
      <alignment horizontal="left" vertical="center" wrapText="1"/>
    </xf>
    <xf numFmtId="0" fontId="4" fillId="3" borderId="33" xfId="0" applyFont="1" applyFill="1" applyBorder="1" applyAlignment="1" applyProtection="1">
      <alignment vertical="center" wrapText="1"/>
    </xf>
    <xf numFmtId="0" fontId="2" fillId="3" borderId="40" xfId="0" applyFont="1" applyFill="1" applyBorder="1" applyAlignment="1" applyProtection="1">
      <alignment vertical="center" wrapText="1"/>
    </xf>
    <xf numFmtId="0" fontId="4" fillId="3" borderId="41" xfId="0" applyFont="1" applyFill="1" applyBorder="1" applyAlignment="1" applyProtection="1">
      <alignment wrapText="1"/>
    </xf>
    <xf numFmtId="0" fontId="2" fillId="6" borderId="21" xfId="0" applyFont="1" applyFill="1" applyBorder="1" applyAlignment="1" applyProtection="1">
      <alignment horizontal="left" vertical="center" wrapText="1"/>
    </xf>
    <xf numFmtId="0" fontId="4" fillId="6" borderId="33" xfId="0" applyFont="1" applyFill="1" applyBorder="1" applyAlignment="1" applyProtection="1">
      <alignment vertical="center" wrapText="1"/>
    </xf>
    <xf numFmtId="0" fontId="2" fillId="6" borderId="40" xfId="0" applyFont="1" applyFill="1" applyBorder="1" applyAlignment="1" applyProtection="1">
      <alignment vertical="center" wrapText="1"/>
    </xf>
    <xf numFmtId="0" fontId="4" fillId="6" borderId="41" xfId="0" applyFont="1" applyFill="1" applyBorder="1" applyAlignment="1" applyProtection="1">
      <alignment wrapText="1"/>
    </xf>
    <xf numFmtId="0" fontId="4" fillId="6" borderId="18" xfId="0" applyFont="1" applyFill="1" applyBorder="1" applyAlignment="1" applyProtection="1">
      <alignment wrapText="1"/>
    </xf>
    <xf numFmtId="0" fontId="2" fillId="0" borderId="4" xfId="0" applyFont="1" applyBorder="1" applyAlignment="1" applyProtection="1">
      <alignment horizontal="left" vertical="center"/>
    </xf>
    <xf numFmtId="0" fontId="4" fillId="0" borderId="16" xfId="0" applyFont="1" applyBorder="1" applyProtection="1"/>
    <xf numFmtId="0" fontId="0" fillId="0" borderId="1" xfId="0" applyBorder="1" applyAlignment="1" applyProtection="1">
      <alignment horizontal="right"/>
    </xf>
    <xf numFmtId="0" fontId="0" fillId="0" borderId="2" xfId="0" applyBorder="1" applyProtection="1"/>
    <xf numFmtId="0" fontId="9" fillId="7" borderId="1" xfId="0" applyNumberFormat="1" applyFont="1" applyFill="1" applyBorder="1" applyAlignment="1" applyProtection="1">
      <alignment horizontal="center" wrapText="1"/>
    </xf>
    <xf numFmtId="0" fontId="9" fillId="7" borderId="2" xfId="0" applyNumberFormat="1" applyFont="1" applyFill="1" applyBorder="1" applyAlignment="1" applyProtection="1">
      <alignment horizontal="center" wrapText="1"/>
    </xf>
    <xf numFmtId="0" fontId="9" fillId="7" borderId="3" xfId="0" applyNumberFormat="1" applyFont="1" applyFill="1" applyBorder="1" applyAlignment="1" applyProtection="1">
      <alignment horizontal="center" wrapText="1"/>
    </xf>
    <xf numFmtId="0" fontId="2" fillId="0" borderId="0" xfId="0" applyNumberFormat="1" applyFont="1" applyAlignment="1" applyProtection="1">
      <alignment horizontal="center" wrapText="1"/>
      <protection locked="0"/>
    </xf>
    <xf numFmtId="14" fontId="0" fillId="0" borderId="21" xfId="0" applyNumberFormat="1" applyBorder="1" applyAlignment="1" applyProtection="1">
      <alignment wrapText="1"/>
      <protection locked="0"/>
    </xf>
    <xf numFmtId="0" fontId="0" fillId="0" borderId="22" xfId="0" applyBorder="1" applyAlignment="1" applyProtection="1">
      <alignment wrapText="1"/>
      <protection locked="0"/>
    </xf>
    <xf numFmtId="0" fontId="0" fillId="0" borderId="22" xfId="0" applyBorder="1" applyAlignment="1" applyProtection="1">
      <alignment horizontal="right" wrapText="1"/>
      <protection locked="0"/>
    </xf>
    <xf numFmtId="14" fontId="0" fillId="0" borderId="22" xfId="0" applyNumberFormat="1" applyBorder="1" applyAlignment="1" applyProtection="1">
      <alignment wrapText="1"/>
      <protection locked="0"/>
    </xf>
    <xf numFmtId="0" fontId="0" fillId="0" borderId="23" xfId="0" applyBorder="1" applyAlignment="1" applyProtection="1">
      <alignment wrapText="1"/>
      <protection locked="0"/>
    </xf>
    <xf numFmtId="14" fontId="0" fillId="0" borderId="40" xfId="0" applyNumberFormat="1" applyBorder="1" applyAlignment="1" applyProtection="1">
      <alignment wrapText="1"/>
      <protection locked="0"/>
    </xf>
    <xf numFmtId="0" fontId="0" fillId="0" borderId="37" xfId="0" applyBorder="1" applyAlignment="1" applyProtection="1">
      <alignment wrapText="1"/>
      <protection locked="0"/>
    </xf>
    <xf numFmtId="0" fontId="0" fillId="0" borderId="37" xfId="0" applyBorder="1" applyAlignment="1" applyProtection="1">
      <alignment horizontal="right" wrapText="1"/>
      <protection locked="0"/>
    </xf>
    <xf numFmtId="14" fontId="0" fillId="0" borderId="37" xfId="0" applyNumberFormat="1" applyBorder="1" applyAlignment="1" applyProtection="1">
      <alignment wrapText="1"/>
      <protection locked="0"/>
    </xf>
    <xf numFmtId="0" fontId="0" fillId="0" borderId="44" xfId="0" applyBorder="1" applyAlignment="1" applyProtection="1">
      <alignment wrapText="1"/>
      <protection locked="0"/>
    </xf>
    <xf numFmtId="14" fontId="0" fillId="0" borderId="40" xfId="0" applyNumberFormat="1" applyBorder="1" applyProtection="1">
      <protection locked="0"/>
    </xf>
    <xf numFmtId="0" fontId="0" fillId="0" borderId="37" xfId="0" applyBorder="1" applyProtection="1">
      <protection locked="0"/>
    </xf>
    <xf numFmtId="0" fontId="0" fillId="0" borderId="37" xfId="0" applyBorder="1" applyAlignment="1" applyProtection="1">
      <alignment horizontal="right"/>
      <protection locked="0"/>
    </xf>
    <xf numFmtId="14" fontId="0" fillId="0" borderId="37" xfId="0" applyNumberFormat="1" applyBorder="1" applyProtection="1">
      <protection locked="0"/>
    </xf>
    <xf numFmtId="0" fontId="0" fillId="0" borderId="44" xfId="0" applyBorder="1" applyProtection="1">
      <protection locked="0"/>
    </xf>
    <xf numFmtId="14" fontId="0" fillId="0" borderId="4" xfId="0" applyNumberFormat="1" applyBorder="1" applyProtection="1">
      <protection locked="0"/>
    </xf>
    <xf numFmtId="0" fontId="0" fillId="0" borderId="5" xfId="0" applyBorder="1" applyProtection="1">
      <protection locked="0"/>
    </xf>
    <xf numFmtId="0" fontId="0" fillId="0" borderId="5" xfId="0" applyBorder="1" applyAlignment="1" applyProtection="1">
      <alignment horizontal="right"/>
      <protection locked="0"/>
    </xf>
    <xf numFmtId="0" fontId="0" fillId="0" borderId="6" xfId="0" applyBorder="1" applyProtection="1">
      <protection locked="0"/>
    </xf>
    <xf numFmtId="14" fontId="0" fillId="0" borderId="0" xfId="0" applyNumberFormat="1" applyProtection="1">
      <protection locked="0"/>
    </xf>
    <xf numFmtId="0" fontId="0" fillId="0" borderId="0" xfId="0" applyAlignment="1" applyProtection="1">
      <alignment horizontal="right"/>
      <protection locked="0"/>
    </xf>
    <xf numFmtId="14" fontId="0" fillId="0" borderId="7" xfId="0" applyNumberFormat="1" applyBorder="1" applyAlignment="1" applyProtection="1">
      <alignment wrapText="1"/>
      <protection locked="0"/>
    </xf>
    <xf numFmtId="0" fontId="0" fillId="0" borderId="12" xfId="0" applyBorder="1" applyProtection="1">
      <protection locked="0"/>
    </xf>
    <xf numFmtId="14" fontId="0" fillId="0" borderId="12" xfId="0" applyNumberFormat="1" applyBorder="1" applyProtection="1">
      <protection locked="0"/>
    </xf>
    <xf numFmtId="14" fontId="0" fillId="0" borderId="5" xfId="0" applyNumberFormat="1" applyBorder="1" applyAlignment="1" applyProtection="1">
      <alignment wrapText="1"/>
      <protection locked="0"/>
    </xf>
    <xf numFmtId="0" fontId="9" fillId="7" borderId="48" xfId="0" applyNumberFormat="1" applyFont="1" applyFill="1" applyBorder="1" applyAlignment="1" applyProtection="1">
      <alignment horizontal="center" wrapText="1"/>
    </xf>
    <xf numFmtId="14" fontId="0" fillId="0" borderId="42" xfId="0" applyNumberFormat="1" applyBorder="1" applyAlignment="1" applyProtection="1">
      <alignment wrapText="1"/>
      <protection locked="0"/>
    </xf>
    <xf numFmtId="14" fontId="0" fillId="0" borderId="43" xfId="0" applyNumberFormat="1" applyBorder="1" applyAlignment="1" applyProtection="1">
      <alignment wrapText="1"/>
      <protection locked="0"/>
    </xf>
    <xf numFmtId="14" fontId="0" fillId="0" borderId="43" xfId="0" applyNumberFormat="1" applyBorder="1" applyProtection="1">
      <protection locked="0"/>
    </xf>
    <xf numFmtId="14" fontId="0" fillId="0" borderId="49" xfId="0" applyNumberFormat="1" applyBorder="1" applyProtection="1">
      <protection locked="0"/>
    </xf>
    <xf numFmtId="0" fontId="2" fillId="0" borderId="24" xfId="0" applyFont="1" applyBorder="1" applyAlignment="1" applyProtection="1">
      <alignment horizontal="center"/>
    </xf>
    <xf numFmtId="14" fontId="2" fillId="0" borderId="9" xfId="0" applyNumberFormat="1" applyFont="1" applyBorder="1" applyAlignment="1" applyProtection="1">
      <alignment horizontal="center" vertical="center"/>
    </xf>
    <xf numFmtId="14" fontId="2" fillId="0" borderId="11" xfId="0" applyNumberFormat="1" applyFont="1" applyBorder="1" applyAlignment="1" applyProtection="1">
      <alignment horizontal="center" vertical="center"/>
    </xf>
    <xf numFmtId="14" fontId="2" fillId="0" borderId="32" xfId="0" applyNumberFormat="1" applyFont="1" applyBorder="1" applyAlignment="1" applyProtection="1">
      <alignment horizontal="center" vertical="center" wrapText="1"/>
    </xf>
    <xf numFmtId="14" fontId="3" fillId="0" borderId="1" xfId="0" applyNumberFormat="1" applyFont="1" applyBorder="1" applyAlignment="1" applyProtection="1">
      <alignment horizontal="center" vertical="center"/>
    </xf>
    <xf numFmtId="14" fontId="3" fillId="0" borderId="2" xfId="0" applyNumberFormat="1" applyFont="1" applyBorder="1" applyAlignment="1" applyProtection="1">
      <alignment horizontal="center" vertical="center"/>
    </xf>
    <xf numFmtId="14" fontId="3" fillId="0" borderId="3" xfId="0" applyNumberFormat="1" applyFont="1" applyBorder="1" applyAlignment="1" applyProtection="1">
      <alignment horizontal="center" vertical="center" wrapText="1"/>
    </xf>
    <xf numFmtId="3" fontId="3" fillId="5" borderId="50" xfId="1" applyNumberFormat="1" applyFont="1" applyFill="1" applyBorder="1" applyProtection="1"/>
    <xf numFmtId="3" fontId="3" fillId="5" borderId="33" xfId="1" applyNumberFormat="1" applyFont="1" applyFill="1" applyBorder="1" applyProtection="1"/>
    <xf numFmtId="3" fontId="3" fillId="5" borderId="51" xfId="1" applyNumberFormat="1" applyFont="1" applyFill="1" applyBorder="1" applyProtection="1"/>
    <xf numFmtId="3" fontId="3" fillId="5" borderId="16" xfId="1" applyNumberFormat="1" applyFont="1" applyFill="1" applyBorder="1" applyProtection="1"/>
    <xf numFmtId="3" fontId="3" fillId="5" borderId="52" xfId="1" applyNumberFormat="1" applyFont="1" applyFill="1" applyBorder="1" applyProtection="1"/>
    <xf numFmtId="3" fontId="3" fillId="5" borderId="53" xfId="1" applyNumberFormat="1" applyFont="1" applyFill="1" applyBorder="1" applyProtection="1"/>
    <xf numFmtId="3" fontId="3" fillId="5" borderId="53" xfId="0" applyNumberFormat="1" applyFont="1" applyFill="1" applyBorder="1" applyProtection="1"/>
    <xf numFmtId="3" fontId="3" fillId="2" borderId="30" xfId="1" applyNumberFormat="1" applyFont="1" applyFill="1" applyBorder="1" applyProtection="1"/>
    <xf numFmtId="3" fontId="3" fillId="2" borderId="54" xfId="1" applyNumberFormat="1" applyFont="1" applyFill="1" applyBorder="1" applyAlignment="1" applyProtection="1">
      <alignment horizontal="right"/>
    </xf>
    <xf numFmtId="3" fontId="3" fillId="2" borderId="55" xfId="1" applyNumberFormat="1" applyFont="1" applyFill="1" applyBorder="1" applyAlignment="1" applyProtection="1">
      <alignment horizontal="right"/>
    </xf>
    <xf numFmtId="3" fontId="3" fillId="2" borderId="56" xfId="1" applyNumberFormat="1" applyFont="1" applyFill="1" applyBorder="1" applyAlignment="1" applyProtection="1">
      <alignment horizontal="right"/>
    </xf>
    <xf numFmtId="3" fontId="10" fillId="8" borderId="37" xfId="1" applyNumberFormat="1" applyFont="1" applyFill="1" applyBorder="1" applyProtection="1"/>
    <xf numFmtId="3" fontId="10" fillId="8" borderId="5" xfId="1" applyNumberFormat="1" applyFont="1" applyFill="1" applyBorder="1" applyProtection="1"/>
    <xf numFmtId="3" fontId="10" fillId="8" borderId="7" xfId="1" applyNumberFormat="1" applyFont="1" applyFill="1" applyBorder="1" applyProtection="1"/>
    <xf numFmtId="3" fontId="10" fillId="8" borderId="12" xfId="1" applyNumberFormat="1" applyFont="1" applyFill="1" applyBorder="1" applyProtection="1"/>
    <xf numFmtId="3" fontId="10" fillId="8" borderId="12" xfId="0" applyNumberFormat="1" applyFont="1" applyFill="1" applyBorder="1" applyProtection="1"/>
    <xf numFmtId="3" fontId="10" fillId="8" borderId="21" xfId="1" applyNumberFormat="1" applyFont="1" applyFill="1" applyBorder="1" applyProtection="1"/>
    <xf numFmtId="3" fontId="10" fillId="8" borderId="22" xfId="1" applyNumberFormat="1" applyFont="1" applyFill="1" applyBorder="1" applyProtection="1"/>
    <xf numFmtId="3" fontId="10" fillId="8" borderId="23" xfId="1" applyNumberFormat="1" applyFont="1" applyFill="1" applyBorder="1" applyProtection="1"/>
    <xf numFmtId="3" fontId="10" fillId="8" borderId="40" xfId="1" applyNumberFormat="1" applyFont="1" applyFill="1" applyBorder="1" applyProtection="1"/>
    <xf numFmtId="3" fontId="10" fillId="8" borderId="44" xfId="1" applyNumberFormat="1" applyFont="1" applyFill="1" applyBorder="1" applyProtection="1"/>
    <xf numFmtId="3" fontId="10" fillId="8" borderId="4" xfId="1" applyNumberFormat="1" applyFont="1" applyFill="1" applyBorder="1" applyProtection="1"/>
    <xf numFmtId="3" fontId="10" fillId="8" borderId="6" xfId="1" applyNumberFormat="1" applyFont="1" applyFill="1" applyBorder="1" applyProtection="1"/>
    <xf numFmtId="3" fontId="10" fillId="8" borderId="31" xfId="1" applyNumberFormat="1" applyFont="1" applyFill="1" applyBorder="1" applyProtection="1"/>
    <xf numFmtId="3" fontId="10" fillId="8" borderId="57" xfId="1" applyNumberFormat="1" applyFont="1" applyFill="1" applyBorder="1" applyProtection="1"/>
    <xf numFmtId="3" fontId="10" fillId="8" borderId="10" xfId="1" applyNumberFormat="1" applyFont="1" applyFill="1" applyBorder="1" applyProtection="1"/>
    <xf numFmtId="3" fontId="10" fillId="8" borderId="34" xfId="1" applyNumberFormat="1" applyFont="1" applyFill="1" applyBorder="1" applyProtection="1"/>
    <xf numFmtId="3" fontId="10" fillId="8" borderId="10" xfId="0" applyNumberFormat="1" applyFont="1" applyFill="1" applyBorder="1" applyProtection="1"/>
    <xf numFmtId="3" fontId="10" fillId="8" borderId="34" xfId="0" applyNumberFormat="1" applyFont="1" applyFill="1" applyBorder="1" applyProtection="1"/>
    <xf numFmtId="14" fontId="3" fillId="0" borderId="9" xfId="0" applyNumberFormat="1" applyFont="1" applyBorder="1" applyAlignment="1" applyProtection="1">
      <alignment horizontal="center" vertical="center"/>
    </xf>
    <xf numFmtId="14" fontId="3" fillId="0" borderId="11" xfId="0" applyNumberFormat="1" applyFont="1" applyBorder="1" applyAlignment="1" applyProtection="1">
      <alignment horizontal="center" vertical="center"/>
    </xf>
    <xf numFmtId="14" fontId="3" fillId="0" borderId="32" xfId="0" applyNumberFormat="1" applyFont="1" applyBorder="1" applyAlignment="1" applyProtection="1">
      <alignment horizontal="center" vertical="center" wrapText="1"/>
    </xf>
    <xf numFmtId="14" fontId="0" fillId="12" borderId="38" xfId="0" applyNumberFormat="1" applyFill="1" applyBorder="1"/>
    <xf numFmtId="0" fontId="0" fillId="0" borderId="37" xfId="0" applyBorder="1"/>
    <xf numFmtId="0" fontId="0" fillId="0" borderId="0" xfId="0" applyBorder="1"/>
    <xf numFmtId="14" fontId="0" fillId="9" borderId="37" xfId="0" applyNumberFormat="1" applyFill="1" applyBorder="1"/>
    <xf numFmtId="0" fontId="0" fillId="9" borderId="37" xfId="0" applyFill="1" applyBorder="1"/>
    <xf numFmtId="0" fontId="0" fillId="9" borderId="37" xfId="0" applyFill="1" applyBorder="1" applyAlignment="1">
      <alignment wrapText="1"/>
    </xf>
    <xf numFmtId="0" fontId="0" fillId="9" borderId="0" xfId="0" applyFill="1"/>
    <xf numFmtId="0" fontId="0" fillId="9" borderId="37" xfId="0" applyFill="1" applyBorder="1" applyAlignment="1">
      <alignment vertical="center" wrapText="1"/>
    </xf>
    <xf numFmtId="0" fontId="0" fillId="9" borderId="0" xfId="0" applyFill="1" applyAlignment="1">
      <alignment wrapText="1"/>
    </xf>
    <xf numFmtId="0" fontId="0" fillId="9" borderId="37" xfId="0" applyFill="1" applyBorder="1" applyAlignment="1">
      <alignment vertical="top" wrapText="1"/>
    </xf>
    <xf numFmtId="0" fontId="0" fillId="9" borderId="37" xfId="0" applyFill="1" applyBorder="1" applyAlignment="1">
      <alignment horizontal="center" vertical="center"/>
    </xf>
    <xf numFmtId="0" fontId="13" fillId="9" borderId="37" xfId="0" applyFont="1" applyFill="1" applyBorder="1" applyAlignment="1">
      <alignment wrapText="1"/>
    </xf>
    <xf numFmtId="0" fontId="0" fillId="9" borderId="0" xfId="0" applyFill="1" applyAlignment="1">
      <alignment vertical="top"/>
    </xf>
    <xf numFmtId="14" fontId="0" fillId="9" borderId="7" xfId="0" applyNumberFormat="1" applyFill="1" applyBorder="1"/>
    <xf numFmtId="0" fontId="0" fillId="9" borderId="37" xfId="0" applyFill="1" applyBorder="1" applyAlignment="1">
      <alignment horizontal="center" vertical="center" wrapText="1"/>
    </xf>
    <xf numFmtId="0" fontId="0" fillId="9" borderId="7" xfId="0" applyFill="1" applyBorder="1" applyAlignment="1">
      <alignment horizontal="center" vertical="center"/>
    </xf>
    <xf numFmtId="0" fontId="0" fillId="9" borderId="7" xfId="0" applyFill="1" applyBorder="1" applyAlignment="1">
      <alignment horizontal="center"/>
    </xf>
    <xf numFmtId="0" fontId="0" fillId="9" borderId="37" xfId="0" applyFill="1" applyBorder="1" applyAlignment="1">
      <alignment horizontal="center"/>
    </xf>
    <xf numFmtId="0" fontId="0" fillId="9" borderId="37" xfId="0" applyFill="1" applyBorder="1" applyAlignment="1">
      <alignment horizontal="center" wrapText="1"/>
    </xf>
    <xf numFmtId="0" fontId="0" fillId="9" borderId="0" xfId="0" applyFill="1" applyBorder="1"/>
    <xf numFmtId="0" fontId="0" fillId="9" borderId="7" xfId="0" applyFill="1" applyBorder="1" applyAlignment="1">
      <alignment vertical="center" wrapText="1"/>
    </xf>
    <xf numFmtId="0" fontId="0" fillId="9" borderId="0" xfId="0" applyFill="1" applyBorder="1" applyAlignment="1">
      <alignment vertical="center"/>
    </xf>
    <xf numFmtId="0" fontId="0" fillId="9" borderId="37" xfId="0" applyFill="1" applyBorder="1" applyAlignment="1">
      <alignment horizontal="center" vertical="top" wrapText="1"/>
    </xf>
    <xf numFmtId="0" fontId="13" fillId="9" borderId="37" xfId="0" applyFont="1" applyFill="1" applyBorder="1" applyAlignment="1">
      <alignment horizontal="center" wrapText="1"/>
    </xf>
    <xf numFmtId="0" fontId="0" fillId="9" borderId="7" xfId="0" applyFont="1" applyFill="1" applyBorder="1" applyAlignment="1">
      <alignment vertical="center" wrapText="1"/>
    </xf>
    <xf numFmtId="0" fontId="0" fillId="9" borderId="7" xfId="0" applyFont="1" applyFill="1" applyBorder="1" applyAlignment="1">
      <alignment horizontal="center" vertical="center" wrapText="1"/>
    </xf>
    <xf numFmtId="0" fontId="4" fillId="9" borderId="37" xfId="0" applyFont="1" applyFill="1" applyBorder="1" applyAlignment="1">
      <alignment horizontal="center" vertical="center"/>
    </xf>
    <xf numFmtId="0" fontId="0" fillId="12" borderId="0" xfId="0" applyFill="1"/>
    <xf numFmtId="14" fontId="0" fillId="12" borderId="37" xfId="0" applyNumberFormat="1" applyFill="1" applyBorder="1"/>
    <xf numFmtId="0" fontId="0" fillId="12" borderId="37" xfId="0" applyFill="1" applyBorder="1" applyAlignment="1">
      <alignment horizontal="center"/>
    </xf>
    <xf numFmtId="0" fontId="0" fillId="12" borderId="37" xfId="0" applyFill="1" applyBorder="1" applyAlignment="1">
      <alignment horizontal="center" vertical="center"/>
    </xf>
    <xf numFmtId="0" fontId="0" fillId="12" borderId="37" xfId="0" applyFill="1" applyBorder="1" applyAlignment="1">
      <alignment wrapText="1"/>
    </xf>
    <xf numFmtId="0" fontId="0" fillId="12" borderId="37" xfId="0" applyFill="1" applyBorder="1"/>
    <xf numFmtId="0" fontId="0" fillId="12" borderId="7" xfId="0" applyFill="1" applyBorder="1" applyAlignment="1">
      <alignment horizontal="center" vertical="center"/>
    </xf>
    <xf numFmtId="0" fontId="0" fillId="12" borderId="37" xfId="0" applyFill="1" applyBorder="1" applyAlignment="1">
      <alignment horizontal="center" vertical="center" wrapText="1"/>
    </xf>
    <xf numFmtId="0" fontId="0" fillId="12" borderId="37" xfId="0" applyFill="1" applyBorder="1" applyAlignment="1">
      <alignment vertical="center" wrapText="1"/>
    </xf>
    <xf numFmtId="0" fontId="4" fillId="12" borderId="37" xfId="0" applyFont="1" applyFill="1" applyBorder="1" applyAlignment="1">
      <alignment wrapText="1"/>
    </xf>
    <xf numFmtId="0" fontId="4" fillId="12" borderId="37" xfId="0" applyFont="1" applyFill="1" applyBorder="1" applyAlignment="1">
      <alignment horizontal="center" vertical="center" wrapText="1"/>
    </xf>
    <xf numFmtId="14" fontId="0" fillId="12" borderId="37" xfId="0" applyNumberFormat="1" applyFill="1" applyBorder="1" applyAlignment="1">
      <alignment vertical="center"/>
    </xf>
    <xf numFmtId="0" fontId="0" fillId="12" borderId="37" xfId="0" applyFill="1" applyBorder="1" applyAlignment="1">
      <alignment vertical="top" wrapText="1"/>
    </xf>
    <xf numFmtId="0" fontId="12" fillId="12" borderId="37" xfId="2" applyFill="1" applyBorder="1" applyAlignment="1">
      <alignment vertical="top" wrapText="1"/>
    </xf>
    <xf numFmtId="0" fontId="0" fillId="12" borderId="37" xfId="0" applyFill="1" applyBorder="1" applyAlignment="1">
      <alignment horizontal="center" wrapText="1"/>
    </xf>
    <xf numFmtId="0" fontId="0" fillId="10" borderId="38" xfId="0" applyFill="1" applyBorder="1" applyAlignment="1">
      <alignment vertical="center" wrapText="1"/>
    </xf>
    <xf numFmtId="0" fontId="0" fillId="10" borderId="38" xfId="0" applyFill="1" applyBorder="1" applyAlignment="1">
      <alignment horizontal="center" vertical="center" wrapText="1"/>
    </xf>
    <xf numFmtId="0" fontId="0" fillId="10" borderId="37" xfId="0" applyFill="1" applyBorder="1" applyAlignment="1">
      <alignment vertical="center" wrapText="1"/>
    </xf>
    <xf numFmtId="0" fontId="11" fillId="11" borderId="37" xfId="0" applyFont="1" applyFill="1" applyBorder="1"/>
    <xf numFmtId="0" fontId="0" fillId="11" borderId="37" xfId="0" applyFill="1" applyBorder="1" applyAlignment="1">
      <alignment horizontal="center"/>
    </xf>
    <xf numFmtId="0" fontId="0" fillId="11" borderId="37" xfId="0" applyFill="1" applyBorder="1" applyAlignment="1">
      <alignment horizontal="center" vertical="center"/>
    </xf>
    <xf numFmtId="0" fontId="0" fillId="11" borderId="37" xfId="0" applyFill="1" applyBorder="1"/>
    <xf numFmtId="0" fontId="0" fillId="12" borderId="38" xfId="0" applyFill="1" applyBorder="1" applyAlignment="1">
      <alignment horizontal="center"/>
    </xf>
    <xf numFmtId="0" fontId="0" fillId="12" borderId="38" xfId="0" applyFill="1" applyBorder="1" applyAlignment="1">
      <alignment horizontal="center" vertical="center"/>
    </xf>
    <xf numFmtId="0" fontId="0" fillId="12" borderId="38" xfId="0" applyFill="1" applyBorder="1" applyAlignment="1">
      <alignment horizontal="left" vertical="center" indent="5"/>
    </xf>
    <xf numFmtId="0" fontId="0" fillId="12" borderId="38" xfId="0" applyFill="1" applyBorder="1" applyAlignment="1">
      <alignment wrapText="1"/>
    </xf>
    <xf numFmtId="0" fontId="0" fillId="12" borderId="38" xfId="0" applyFill="1" applyBorder="1"/>
    <xf numFmtId="0" fontId="0" fillId="0" borderId="37" xfId="0" applyBorder="1" applyAlignment="1">
      <alignment horizontal="left" vertical="center" indent="5"/>
    </xf>
    <xf numFmtId="0" fontId="0" fillId="0" borderId="37" xfId="0" applyBorder="1" applyAlignment="1">
      <alignment horizontal="center" vertical="center"/>
    </xf>
    <xf numFmtId="0" fontId="0" fillId="11" borderId="37" xfId="0" applyFill="1" applyBorder="1" applyAlignment="1">
      <alignment horizontal="right"/>
    </xf>
    <xf numFmtId="0" fontId="0" fillId="10" borderId="38" xfId="0" applyFill="1" applyBorder="1" applyAlignment="1">
      <alignment horizontal="right" vertical="center" wrapText="1"/>
    </xf>
    <xf numFmtId="0" fontId="0" fillId="9" borderId="37" xfId="0" applyFill="1" applyBorder="1" applyAlignment="1">
      <alignment horizontal="right"/>
    </xf>
    <xf numFmtId="14" fontId="0" fillId="12" borderId="37" xfId="0" applyNumberFormat="1" applyFill="1" applyBorder="1" applyAlignment="1">
      <alignment horizontal="right"/>
    </xf>
    <xf numFmtId="14" fontId="0" fillId="9" borderId="7" xfId="0" applyNumberFormat="1" applyFill="1" applyBorder="1" applyAlignment="1">
      <alignment horizontal="right"/>
    </xf>
    <xf numFmtId="14" fontId="0" fillId="9" borderId="37" xfId="0" applyNumberFormat="1" applyFill="1" applyBorder="1" applyAlignment="1">
      <alignment horizontal="right" wrapText="1"/>
    </xf>
    <xf numFmtId="14" fontId="0" fillId="12" borderId="37" xfId="0" applyNumberFormat="1" applyFill="1" applyBorder="1" applyAlignment="1">
      <alignment horizontal="right" vertical="center"/>
    </xf>
    <xf numFmtId="14" fontId="0" fillId="9" borderId="37" xfId="0" applyNumberFormat="1" applyFill="1" applyBorder="1" applyAlignment="1">
      <alignment horizontal="right"/>
    </xf>
    <xf numFmtId="0" fontId="0" fillId="12" borderId="37" xfId="0" applyFill="1" applyBorder="1" applyAlignment="1">
      <alignment horizontal="right"/>
    </xf>
    <xf numFmtId="0" fontId="0" fillId="0" borderId="37" xfId="0" applyBorder="1" applyAlignment="1">
      <alignment horizontal="right"/>
    </xf>
    <xf numFmtId="0" fontId="4" fillId="8" borderId="16" xfId="0" applyFont="1" applyFill="1" applyBorder="1" applyProtection="1"/>
    <xf numFmtId="3" fontId="7" fillId="8" borderId="16" xfId="1" applyNumberFormat="1" applyFont="1" applyFill="1" applyBorder="1" applyAlignment="1" applyProtection="1">
      <alignment horizontal="right"/>
    </xf>
    <xf numFmtId="3" fontId="0" fillId="0" borderId="18" xfId="0" applyNumberFormat="1" applyFont="1" applyBorder="1" applyProtection="1"/>
    <xf numFmtId="3" fontId="3" fillId="5" borderId="14" xfId="1" applyNumberFormat="1" applyFont="1" applyFill="1" applyBorder="1" applyProtection="1"/>
    <xf numFmtId="3" fontId="3" fillId="5" borderId="35" xfId="1" applyNumberFormat="1" applyFont="1" applyFill="1" applyBorder="1" applyProtection="1"/>
    <xf numFmtId="3" fontId="3" fillId="5" borderId="0" xfId="1" applyNumberFormat="1" applyFont="1" applyFill="1" applyBorder="1" applyProtection="1"/>
    <xf numFmtId="3" fontId="3" fillId="2" borderId="28" xfId="1" applyNumberFormat="1" applyFont="1" applyFill="1" applyBorder="1" applyAlignment="1" applyProtection="1">
      <alignment horizontal="right"/>
    </xf>
    <xf numFmtId="3" fontId="3" fillId="5" borderId="10" xfId="0" applyNumberFormat="1" applyFont="1" applyFill="1" applyBorder="1" applyProtection="1"/>
    <xf numFmtId="3" fontId="3" fillId="5" borderId="12" xfId="0" applyNumberFormat="1" applyFont="1" applyFill="1" applyBorder="1" applyProtection="1"/>
    <xf numFmtId="3" fontId="3" fillId="2" borderId="34" xfId="1" applyNumberFormat="1" applyFont="1" applyFill="1" applyBorder="1" applyProtection="1"/>
    <xf numFmtId="3" fontId="3" fillId="5" borderId="1" xfId="1" applyNumberFormat="1" applyFont="1" applyFill="1" applyBorder="1" applyProtection="1"/>
    <xf numFmtId="3" fontId="3" fillId="5" borderId="2" xfId="1" applyNumberFormat="1" applyFont="1" applyFill="1" applyBorder="1" applyProtection="1"/>
    <xf numFmtId="3" fontId="3" fillId="2" borderId="3" xfId="1" applyNumberFormat="1" applyFont="1" applyFill="1" applyBorder="1" applyAlignment="1" applyProtection="1">
      <alignment horizontal="right"/>
    </xf>
    <xf numFmtId="14" fontId="0" fillId="12" borderId="37" xfId="0" applyNumberFormat="1" applyFill="1" applyBorder="1" applyAlignment="1">
      <alignment horizontal="right" vertical="top"/>
    </xf>
    <xf numFmtId="0" fontId="2" fillId="4" borderId="21" xfId="0" applyFont="1" applyFill="1" applyBorder="1" applyAlignment="1" applyProtection="1">
      <alignment horizontal="left" vertical="center" wrapText="1"/>
      <protection locked="0"/>
    </xf>
    <xf numFmtId="0" fontId="2" fillId="4" borderId="40" xfId="0" applyFont="1" applyFill="1" applyBorder="1" applyAlignment="1" applyProtection="1">
      <alignment vertical="center" wrapText="1"/>
      <protection locked="0"/>
    </xf>
    <xf numFmtId="0" fontId="2" fillId="4" borderId="10" xfId="0" applyFont="1" applyFill="1" applyBorder="1" applyAlignment="1" applyProtection="1">
      <alignment vertical="center" wrapText="1"/>
      <protection locked="0"/>
    </xf>
    <xf numFmtId="0" fontId="2" fillId="3" borderId="21" xfId="0" applyFont="1" applyFill="1" applyBorder="1" applyAlignment="1" applyProtection="1">
      <alignment horizontal="left" vertical="center" wrapText="1"/>
      <protection locked="0"/>
    </xf>
    <xf numFmtId="0" fontId="2" fillId="3" borderId="40" xfId="0" applyFont="1" applyFill="1" applyBorder="1" applyAlignment="1" applyProtection="1">
      <alignment vertical="center" wrapText="1"/>
      <protection locked="0"/>
    </xf>
    <xf numFmtId="0" fontId="2" fillId="6" borderId="21" xfId="0" applyFont="1" applyFill="1" applyBorder="1" applyAlignment="1" applyProtection="1">
      <alignment horizontal="left" vertical="center" wrapText="1"/>
      <protection locked="0"/>
    </xf>
    <xf numFmtId="0" fontId="2" fillId="6" borderId="40" xfId="0" applyFont="1" applyFill="1" applyBorder="1" applyAlignment="1" applyProtection="1">
      <alignment vertical="center" wrapText="1"/>
      <protection locked="0"/>
    </xf>
    <xf numFmtId="0" fontId="2" fillId="8" borderId="4" xfId="0" applyFont="1" applyFill="1" applyBorder="1" applyAlignment="1" applyProtection="1">
      <alignment horizontal="left" vertical="center"/>
      <protection locked="0"/>
    </xf>
    <xf numFmtId="0" fontId="4" fillId="8" borderId="10" xfId="0" applyFont="1" applyFill="1" applyBorder="1" applyAlignment="1" applyProtection="1">
      <alignment horizontal="right" wrapText="1"/>
    </xf>
    <xf numFmtId="3" fontId="2" fillId="8" borderId="12" xfId="1" applyNumberFormat="1" applyFont="1" applyFill="1" applyBorder="1" applyProtection="1"/>
    <xf numFmtId="0" fontId="4" fillId="8" borderId="12" xfId="0" applyFont="1" applyFill="1" applyBorder="1" applyAlignment="1" applyProtection="1">
      <alignment horizontal="right" wrapText="1"/>
    </xf>
    <xf numFmtId="3" fontId="2" fillId="8" borderId="18" xfId="1" applyNumberFormat="1" applyFont="1" applyFill="1" applyBorder="1" applyProtection="1"/>
    <xf numFmtId="3" fontId="10" fillId="8" borderId="47" xfId="1" applyNumberFormat="1" applyFont="1" applyFill="1" applyBorder="1" applyProtection="1"/>
    <xf numFmtId="3" fontId="10" fillId="8" borderId="47" xfId="0" applyNumberFormat="1" applyFont="1" applyFill="1" applyBorder="1" applyProtection="1"/>
    <xf numFmtId="14" fontId="0" fillId="12" borderId="38" xfId="0" applyNumberFormat="1" applyFill="1" applyBorder="1" applyAlignment="1">
      <alignment horizontal="right"/>
    </xf>
    <xf numFmtId="0" fontId="0" fillId="12" borderId="38" xfId="0" applyFill="1" applyBorder="1" applyAlignment="1">
      <alignment horizontal="center" vertical="top" wrapText="1"/>
    </xf>
    <xf numFmtId="3" fontId="7" fillId="4" borderId="37" xfId="1" applyNumberFormat="1" applyFont="1" applyFill="1" applyBorder="1" applyAlignment="1" applyProtection="1">
      <alignment horizontal="right"/>
    </xf>
    <xf numFmtId="3" fontId="3" fillId="2" borderId="37" xfId="1" applyNumberFormat="1" applyFont="1" applyFill="1" applyBorder="1" applyAlignment="1" applyProtection="1">
      <alignment horizontal="right"/>
    </xf>
    <xf numFmtId="0" fontId="4" fillId="4" borderId="37" xfId="0" applyFont="1" applyFill="1" applyBorder="1" applyAlignment="1" applyProtection="1">
      <alignment wrapText="1"/>
    </xf>
    <xf numFmtId="3" fontId="7" fillId="3" borderId="37" xfId="1" applyNumberFormat="1" applyFont="1" applyFill="1" applyBorder="1" applyAlignment="1" applyProtection="1">
      <alignment horizontal="right"/>
    </xf>
    <xf numFmtId="0" fontId="4" fillId="3" borderId="37" xfId="0" applyFont="1" applyFill="1" applyBorder="1" applyAlignment="1" applyProtection="1">
      <alignment wrapText="1"/>
    </xf>
    <xf numFmtId="3" fontId="7" fillId="6" borderId="37" xfId="1" applyNumberFormat="1" applyFont="1" applyFill="1" applyBorder="1" applyAlignment="1" applyProtection="1">
      <alignment horizontal="right"/>
    </xf>
    <xf numFmtId="0" fontId="4" fillId="6" borderId="37" xfId="0" applyFont="1" applyFill="1" applyBorder="1" applyAlignment="1" applyProtection="1">
      <alignment wrapText="1"/>
    </xf>
    <xf numFmtId="0" fontId="14" fillId="4" borderId="37" xfId="0" applyFont="1" applyFill="1" applyBorder="1" applyAlignment="1" applyProtection="1">
      <alignment vertical="center" wrapText="1"/>
    </xf>
    <xf numFmtId="3" fontId="10" fillId="5" borderId="37" xfId="1" applyNumberFormat="1" applyFont="1" applyFill="1" applyBorder="1" applyProtection="1"/>
    <xf numFmtId="3" fontId="10" fillId="2" borderId="37" xfId="1" applyNumberFormat="1" applyFont="1" applyFill="1" applyBorder="1" applyAlignment="1" applyProtection="1">
      <alignment horizontal="right"/>
    </xf>
    <xf numFmtId="0" fontId="14" fillId="3" borderId="37" xfId="0" applyFont="1" applyFill="1" applyBorder="1" applyAlignment="1" applyProtection="1">
      <alignment vertical="center" wrapText="1"/>
    </xf>
    <xf numFmtId="0" fontId="14" fillId="6" borderId="37" xfId="0" applyFont="1" applyFill="1" applyBorder="1" applyAlignment="1" applyProtection="1">
      <alignment vertical="center" wrapText="1"/>
    </xf>
    <xf numFmtId="0" fontId="4" fillId="4" borderId="22" xfId="0" applyFont="1" applyFill="1" applyBorder="1" applyAlignment="1" applyProtection="1">
      <alignment vertical="center" wrapText="1"/>
    </xf>
    <xf numFmtId="3" fontId="7" fillId="4" borderId="22" xfId="1" applyNumberFormat="1" applyFont="1" applyFill="1" applyBorder="1" applyAlignment="1" applyProtection="1">
      <alignment horizontal="right"/>
    </xf>
    <xf numFmtId="3" fontId="3" fillId="2" borderId="22" xfId="1" applyNumberFormat="1" applyFont="1" applyFill="1" applyBorder="1" applyAlignment="1" applyProtection="1">
      <alignment horizontal="right"/>
    </xf>
    <xf numFmtId="0" fontId="14" fillId="4" borderId="5" xfId="0" applyFont="1" applyFill="1" applyBorder="1" applyAlignment="1" applyProtection="1">
      <alignment wrapText="1"/>
    </xf>
    <xf numFmtId="3" fontId="7" fillId="4" borderId="5" xfId="1" applyNumberFormat="1" applyFont="1" applyFill="1" applyBorder="1" applyAlignment="1" applyProtection="1">
      <alignment horizontal="right"/>
    </xf>
    <xf numFmtId="3" fontId="10" fillId="5" borderId="5" xfId="1" applyNumberFormat="1" applyFont="1" applyFill="1" applyBorder="1" applyProtection="1"/>
    <xf numFmtId="3" fontId="10" fillId="2" borderId="5" xfId="1" applyNumberFormat="1" applyFont="1" applyFill="1" applyBorder="1" applyAlignment="1" applyProtection="1">
      <alignment horizontal="right"/>
    </xf>
    <xf numFmtId="0" fontId="4" fillId="3" borderId="22" xfId="0" applyFont="1" applyFill="1" applyBorder="1" applyAlignment="1" applyProtection="1">
      <alignment vertical="center" wrapText="1"/>
    </xf>
    <xf numFmtId="3" fontId="7" fillId="3" borderId="22" xfId="1" applyNumberFormat="1" applyFont="1" applyFill="1" applyBorder="1" applyAlignment="1" applyProtection="1">
      <alignment horizontal="right"/>
    </xf>
    <xf numFmtId="0" fontId="14" fillId="3" borderId="5" xfId="0" applyFont="1" applyFill="1" applyBorder="1" applyAlignment="1" applyProtection="1">
      <alignment wrapText="1"/>
    </xf>
    <xf numFmtId="3" fontId="7" fillId="3" borderId="5" xfId="1" applyNumberFormat="1" applyFont="1" applyFill="1" applyBorder="1" applyAlignment="1" applyProtection="1">
      <alignment horizontal="right"/>
    </xf>
    <xf numFmtId="3" fontId="3" fillId="2" borderId="5" xfId="1" applyNumberFormat="1" applyFont="1" applyFill="1" applyBorder="1" applyAlignment="1" applyProtection="1">
      <alignment horizontal="right"/>
    </xf>
    <xf numFmtId="0" fontId="4" fillId="6" borderId="22" xfId="0" applyFont="1" applyFill="1" applyBorder="1" applyAlignment="1" applyProtection="1">
      <alignment vertical="center" wrapText="1"/>
    </xf>
    <xf numFmtId="3" fontId="7" fillId="6" borderId="22" xfId="1" applyNumberFormat="1" applyFont="1" applyFill="1" applyBorder="1" applyAlignment="1" applyProtection="1">
      <alignment horizontal="right"/>
    </xf>
    <xf numFmtId="0" fontId="14" fillId="6" borderId="38" xfId="0" applyFont="1" applyFill="1" applyBorder="1" applyAlignment="1" applyProtection="1">
      <alignment wrapText="1"/>
    </xf>
    <xf numFmtId="3" fontId="7" fillId="6" borderId="38" xfId="1" applyNumberFormat="1" applyFont="1" applyFill="1" applyBorder="1" applyAlignment="1" applyProtection="1">
      <alignment horizontal="right"/>
    </xf>
    <xf numFmtId="3" fontId="3" fillId="2" borderId="38" xfId="1" applyNumberFormat="1" applyFont="1" applyFill="1" applyBorder="1" applyAlignment="1" applyProtection="1">
      <alignment horizontal="right"/>
    </xf>
    <xf numFmtId="3" fontId="10" fillId="8" borderId="38" xfId="1" applyNumberFormat="1" applyFont="1" applyFill="1" applyBorder="1" applyProtection="1"/>
    <xf numFmtId="0" fontId="4" fillId="8" borderId="2" xfId="0" applyFont="1" applyFill="1" applyBorder="1" applyProtection="1"/>
    <xf numFmtId="3" fontId="7" fillId="8" borderId="2" xfId="1" applyNumberFormat="1" applyFont="1" applyFill="1" applyBorder="1" applyAlignment="1" applyProtection="1">
      <alignment horizontal="right"/>
    </xf>
    <xf numFmtId="3" fontId="3" fillId="2" borderId="2" xfId="1" applyNumberFormat="1" applyFont="1" applyFill="1" applyBorder="1" applyAlignment="1" applyProtection="1">
      <alignment horizontal="right"/>
    </xf>
    <xf numFmtId="3" fontId="10" fillId="8" borderId="2" xfId="1" applyNumberFormat="1" applyFont="1" applyFill="1" applyBorder="1" applyProtection="1"/>
    <xf numFmtId="3" fontId="3" fillId="0" borderId="2" xfId="1" applyNumberFormat="1" applyFont="1" applyFill="1" applyBorder="1" applyAlignment="1" applyProtection="1">
      <alignment horizontal="right"/>
    </xf>
    <xf numFmtId="0" fontId="0" fillId="0" borderId="2" xfId="0" applyFont="1" applyBorder="1" applyProtection="1"/>
    <xf numFmtId="3" fontId="2" fillId="0" borderId="2" xfId="0" applyNumberFormat="1" applyFont="1" applyBorder="1" applyProtection="1"/>
    <xf numFmtId="3" fontId="0" fillId="0" borderId="2" xfId="0" applyNumberFormat="1" applyFont="1" applyBorder="1" applyProtection="1"/>
    <xf numFmtId="3" fontId="2" fillId="0" borderId="2" xfId="0" applyNumberFormat="1" applyFont="1" applyBorder="1" applyAlignment="1" applyProtection="1">
      <alignment wrapText="1"/>
    </xf>
    <xf numFmtId="3" fontId="0" fillId="0" borderId="2" xfId="0" applyNumberFormat="1" applyFont="1" applyBorder="1" applyAlignment="1" applyProtection="1">
      <alignment wrapText="1"/>
    </xf>
    <xf numFmtId="3" fontId="3" fillId="5" borderId="2" xfId="0" applyNumberFormat="1" applyFont="1" applyFill="1" applyBorder="1" applyProtection="1"/>
    <xf numFmtId="3" fontId="3" fillId="2" borderId="2" xfId="1" applyNumberFormat="1" applyFont="1" applyFill="1" applyBorder="1" applyProtection="1"/>
    <xf numFmtId="3" fontId="10" fillId="8" borderId="2" xfId="0" applyNumberFormat="1" applyFont="1" applyFill="1" applyBorder="1" applyProtection="1"/>
    <xf numFmtId="0" fontId="15" fillId="4" borderId="4" xfId="0" applyFont="1" applyFill="1" applyBorder="1" applyAlignment="1" applyProtection="1">
      <alignment vertical="center" wrapText="1"/>
    </xf>
    <xf numFmtId="0" fontId="15" fillId="3" borderId="4" xfId="0" applyFont="1" applyFill="1" applyBorder="1" applyAlignment="1" applyProtection="1">
      <alignment vertical="center" wrapText="1"/>
    </xf>
    <xf numFmtId="0" fontId="2" fillId="6" borderId="58" xfId="0" applyFont="1" applyFill="1" applyBorder="1" applyAlignment="1" applyProtection="1">
      <alignment vertical="center" wrapText="1"/>
    </xf>
    <xf numFmtId="0" fontId="2" fillId="8" borderId="1" xfId="0" applyFont="1" applyFill="1" applyBorder="1" applyAlignment="1" applyProtection="1">
      <alignment horizontal="left" vertical="center"/>
    </xf>
    <xf numFmtId="14" fontId="0" fillId="0" borderId="37" xfId="0" applyNumberFormat="1" applyBorder="1"/>
    <xf numFmtId="0" fontId="0" fillId="0" borderId="37" xfId="0" applyBorder="1" applyAlignment="1">
      <alignment horizontal="center"/>
    </xf>
    <xf numFmtId="0" fontId="0" fillId="0" borderId="0" xfId="0" applyProtection="1"/>
    <xf numFmtId="0" fontId="19" fillId="0" borderId="21" xfId="0" applyFont="1" applyFill="1" applyBorder="1" applyProtection="1"/>
    <xf numFmtId="0" fontId="20" fillId="0" borderId="22" xfId="0" applyFont="1" applyFill="1" applyBorder="1" applyProtection="1"/>
    <xf numFmtId="0" fontId="20" fillId="0" borderId="33" xfId="0" applyFont="1" applyFill="1" applyBorder="1" applyProtection="1"/>
    <xf numFmtId="14" fontId="20" fillId="0" borderId="54" xfId="0" applyNumberFormat="1" applyFont="1" applyFill="1" applyBorder="1" applyProtection="1"/>
    <xf numFmtId="0" fontId="20" fillId="0" borderId="4" xfId="0" applyFont="1" applyFill="1" applyBorder="1" applyProtection="1"/>
    <xf numFmtId="0" fontId="19" fillId="0" borderId="5" xfId="0" applyFont="1" applyFill="1" applyBorder="1" applyProtection="1"/>
    <xf numFmtId="0" fontId="19" fillId="0" borderId="16" xfId="0" applyFont="1" applyFill="1" applyBorder="1" applyProtection="1"/>
    <xf numFmtId="0" fontId="19" fillId="0" borderId="59" xfId="0" applyFont="1" applyFill="1" applyBorder="1" applyProtection="1"/>
    <xf numFmtId="0" fontId="20" fillId="0" borderId="54" xfId="0" applyFont="1" applyFill="1" applyBorder="1" applyProtection="1"/>
    <xf numFmtId="0" fontId="19" fillId="0" borderId="40" xfId="0" applyFont="1" applyFill="1" applyBorder="1" applyProtection="1"/>
    <xf numFmtId="0" fontId="20" fillId="0" borderId="37" xfId="0" applyFont="1" applyFill="1" applyBorder="1" applyProtection="1"/>
    <xf numFmtId="0" fontId="20" fillId="0" borderId="41" xfId="0" applyFont="1" applyFill="1" applyBorder="1" applyProtection="1"/>
    <xf numFmtId="0" fontId="20" fillId="0" borderId="45" xfId="0" applyFont="1" applyFill="1" applyBorder="1" applyProtection="1"/>
    <xf numFmtId="0" fontId="19" fillId="0" borderId="4" xfId="0" applyFont="1" applyFill="1" applyBorder="1" applyProtection="1"/>
    <xf numFmtId="0" fontId="20" fillId="0" borderId="5" xfId="0" applyFont="1" applyFill="1" applyBorder="1" applyProtection="1"/>
    <xf numFmtId="0" fontId="20" fillId="0" borderId="16" xfId="0" applyFont="1" applyFill="1" applyBorder="1" applyProtection="1"/>
    <xf numFmtId="0" fontId="20" fillId="0" borderId="59" xfId="0" applyFont="1" applyFill="1" applyBorder="1" applyProtection="1"/>
    <xf numFmtId="0" fontId="19" fillId="0" borderId="7" xfId="0" applyFont="1" applyFill="1" applyBorder="1" applyAlignment="1" applyProtection="1">
      <alignment horizontal="right"/>
    </xf>
    <xf numFmtId="0" fontId="20" fillId="0" borderId="7" xfId="0" applyFont="1" applyFill="1" applyBorder="1" applyProtection="1"/>
    <xf numFmtId="0" fontId="20" fillId="0" borderId="60" xfId="0" applyFont="1" applyFill="1" applyBorder="1" applyProtection="1"/>
    <xf numFmtId="0" fontId="19" fillId="0" borderId="56" xfId="0" applyFont="1" applyFill="1" applyBorder="1" applyProtection="1"/>
    <xf numFmtId="0" fontId="21" fillId="13" borderId="37" xfId="0" applyFont="1" applyFill="1" applyBorder="1" applyAlignment="1" applyProtection="1">
      <alignment horizontal="right"/>
    </xf>
    <xf numFmtId="164" fontId="21" fillId="13" borderId="37" xfId="0" applyNumberFormat="1" applyFont="1" applyFill="1" applyBorder="1" applyProtection="1"/>
    <xf numFmtId="164" fontId="21" fillId="13" borderId="41" xfId="0" applyNumberFormat="1" applyFont="1" applyFill="1" applyBorder="1" applyProtection="1"/>
    <xf numFmtId="164" fontId="21" fillId="13" borderId="59" xfId="0" applyNumberFormat="1" applyFont="1" applyFill="1" applyBorder="1" applyProtection="1"/>
    <xf numFmtId="0" fontId="18" fillId="4" borderId="37" xfId="0" applyFont="1" applyFill="1" applyBorder="1" applyAlignment="1" applyProtection="1">
      <alignment horizontal="right" wrapText="1"/>
    </xf>
    <xf numFmtId="3" fontId="9" fillId="4" borderId="37" xfId="1" applyNumberFormat="1" applyFont="1" applyFill="1" applyBorder="1" applyProtection="1"/>
    <xf numFmtId="0" fontId="18" fillId="4" borderId="5" xfId="0" applyFont="1" applyFill="1" applyBorder="1" applyAlignment="1" applyProtection="1">
      <alignment horizontal="right" wrapText="1"/>
    </xf>
    <xf numFmtId="3" fontId="9" fillId="4" borderId="5" xfId="1" applyNumberFormat="1" applyFont="1" applyFill="1" applyBorder="1" applyProtection="1"/>
    <xf numFmtId="0" fontId="4" fillId="3" borderId="5" xfId="0" applyFont="1" applyFill="1" applyBorder="1" applyAlignment="1" applyProtection="1">
      <alignment horizontal="right" wrapText="1"/>
    </xf>
    <xf numFmtId="0" fontId="4" fillId="6" borderId="38" xfId="0" applyFont="1" applyFill="1" applyBorder="1" applyAlignment="1" applyProtection="1">
      <alignment horizontal="right" wrapText="1"/>
    </xf>
    <xf numFmtId="3" fontId="2" fillId="6" borderId="38" xfId="1" applyNumberFormat="1" applyFont="1" applyFill="1" applyBorder="1" applyProtection="1"/>
    <xf numFmtId="0" fontId="4" fillId="8" borderId="2" xfId="0" applyFont="1" applyFill="1" applyBorder="1" applyAlignment="1" applyProtection="1">
      <alignment horizontal="right" wrapText="1"/>
    </xf>
    <xf numFmtId="3" fontId="2" fillId="8" borderId="2" xfId="1" applyNumberFormat="1" applyFont="1" applyFill="1" applyBorder="1" applyProtection="1"/>
    <xf numFmtId="3" fontId="10" fillId="14" borderId="22" xfId="1" applyNumberFormat="1" applyFont="1" applyFill="1" applyBorder="1" applyProtection="1"/>
    <xf numFmtId="3" fontId="10" fillId="14" borderId="37" xfId="1" applyNumberFormat="1" applyFont="1" applyFill="1" applyBorder="1" applyProtection="1"/>
    <xf numFmtId="3" fontId="10" fillId="14" borderId="2" xfId="1" applyNumberFormat="1" applyFont="1" applyFill="1" applyBorder="1" applyProtection="1"/>
    <xf numFmtId="3" fontId="10" fillId="14" borderId="3" xfId="1" applyNumberFormat="1" applyFont="1" applyFill="1" applyBorder="1" applyProtection="1"/>
    <xf numFmtId="3" fontId="10" fillId="14" borderId="23" xfId="1" applyNumberFormat="1" applyFont="1" applyFill="1" applyBorder="1" applyProtection="1"/>
    <xf numFmtId="3" fontId="10" fillId="14" borderId="44" xfId="1" applyNumberFormat="1" applyFont="1" applyFill="1" applyBorder="1" applyProtection="1"/>
    <xf numFmtId="3" fontId="10" fillId="14" borderId="12" xfId="0" applyNumberFormat="1" applyFont="1" applyFill="1" applyBorder="1" applyProtection="1"/>
    <xf numFmtId="3" fontId="10" fillId="14" borderId="34" xfId="0" applyNumberFormat="1" applyFont="1" applyFill="1" applyBorder="1" applyProtection="1"/>
    <xf numFmtId="3" fontId="10" fillId="14" borderId="5" xfId="1" applyNumberFormat="1" applyFont="1" applyFill="1" applyBorder="1" applyProtection="1"/>
    <xf numFmtId="3" fontId="10" fillId="14" borderId="6" xfId="1" applyNumberFormat="1" applyFont="1" applyFill="1" applyBorder="1" applyProtection="1"/>
    <xf numFmtId="0" fontId="2" fillId="6" borderId="4" xfId="0" applyFont="1" applyFill="1" applyBorder="1" applyAlignment="1" applyProtection="1">
      <alignment vertical="center" wrapText="1"/>
    </xf>
    <xf numFmtId="0" fontId="14" fillId="6" borderId="5" xfId="0" applyFont="1" applyFill="1" applyBorder="1" applyAlignment="1" applyProtection="1">
      <alignment wrapText="1"/>
    </xf>
    <xf numFmtId="3" fontId="7" fillId="6" borderId="5" xfId="1" applyNumberFormat="1" applyFont="1" applyFill="1" applyBorder="1" applyAlignment="1" applyProtection="1">
      <alignment horizontal="right"/>
    </xf>
    <xf numFmtId="0" fontId="0" fillId="0" borderId="10" xfId="0" applyBorder="1" applyAlignment="1" applyProtection="1">
      <alignment horizontal="right"/>
    </xf>
    <xf numFmtId="0" fontId="0" fillId="0" borderId="12" xfId="0" applyBorder="1" applyProtection="1"/>
    <xf numFmtId="3" fontId="3" fillId="0" borderId="12" xfId="1" applyNumberFormat="1" applyFont="1" applyFill="1" applyBorder="1" applyAlignment="1" applyProtection="1">
      <alignment horizontal="right"/>
    </xf>
    <xf numFmtId="0" fontId="0" fillId="0" borderId="12" xfId="0" applyFont="1" applyBorder="1" applyProtection="1"/>
    <xf numFmtId="3" fontId="3" fillId="2" borderId="12" xfId="1" applyNumberFormat="1" applyFont="1" applyFill="1" applyBorder="1" applyProtection="1"/>
    <xf numFmtId="0" fontId="4" fillId="6" borderId="5" xfId="0" applyFont="1" applyFill="1" applyBorder="1" applyAlignment="1" applyProtection="1">
      <alignment horizontal="right" wrapText="1"/>
    </xf>
    <xf numFmtId="3" fontId="1" fillId="4" borderId="22" xfId="1" applyNumberFormat="1" applyFont="1" applyFill="1" applyBorder="1" applyProtection="1"/>
    <xf numFmtId="3" fontId="1" fillId="4" borderId="37" xfId="1" applyNumberFormat="1" applyFont="1" applyFill="1" applyBorder="1" applyProtection="1"/>
    <xf numFmtId="0" fontId="4" fillId="4" borderId="5" xfId="0" applyFont="1" applyFill="1" applyBorder="1" applyAlignment="1" applyProtection="1">
      <alignment horizontal="right" wrapText="1"/>
    </xf>
    <xf numFmtId="3" fontId="1" fillId="4" borderId="5" xfId="1" applyNumberFormat="1" applyFont="1" applyFill="1" applyBorder="1" applyProtection="1"/>
    <xf numFmtId="3" fontId="1" fillId="3" borderId="22" xfId="1" applyNumberFormat="1" applyFont="1" applyFill="1" applyBorder="1" applyProtection="1"/>
    <xf numFmtId="3" fontId="1" fillId="3" borderId="37" xfId="1" applyNumberFormat="1" applyFont="1" applyFill="1" applyBorder="1" applyProtection="1"/>
    <xf numFmtId="3" fontId="1" fillId="3" borderId="5" xfId="1" applyNumberFormat="1" applyFont="1" applyFill="1" applyBorder="1" applyProtection="1"/>
    <xf numFmtId="3" fontId="1" fillId="6" borderId="22" xfId="1" applyNumberFormat="1" applyFont="1" applyFill="1" applyBorder="1" applyProtection="1"/>
    <xf numFmtId="3" fontId="1" fillId="6" borderId="37" xfId="1" applyNumberFormat="1" applyFont="1" applyFill="1" applyBorder="1" applyProtection="1"/>
    <xf numFmtId="3" fontId="1" fillId="6" borderId="5" xfId="1" applyNumberFormat="1" applyFont="1" applyFill="1" applyBorder="1" applyProtection="1"/>
    <xf numFmtId="3" fontId="1" fillId="8" borderId="2" xfId="1" applyNumberFormat="1" applyFont="1" applyFill="1" applyBorder="1" applyProtection="1"/>
    <xf numFmtId="3" fontId="10" fillId="8" borderId="3" xfId="1" applyNumberFormat="1" applyFont="1" applyFill="1" applyBorder="1" applyProtection="1"/>
    <xf numFmtId="0" fontId="18" fillId="3" borderId="37" xfId="0" applyFont="1" applyFill="1" applyBorder="1" applyAlignment="1" applyProtection="1">
      <alignment vertical="center" wrapText="1"/>
    </xf>
    <xf numFmtId="0" fontId="18" fillId="4" borderId="22" xfId="0" applyFont="1" applyFill="1" applyBorder="1" applyAlignment="1" applyProtection="1">
      <alignment vertical="center" wrapText="1"/>
    </xf>
    <xf numFmtId="3" fontId="10" fillId="5" borderId="22" xfId="1" applyNumberFormat="1" applyFont="1" applyFill="1" applyBorder="1" applyProtection="1"/>
    <xf numFmtId="3" fontId="10" fillId="2" borderId="22" xfId="1" applyNumberFormat="1" applyFont="1" applyFill="1" applyBorder="1" applyAlignment="1" applyProtection="1">
      <alignment horizontal="right"/>
    </xf>
    <xf numFmtId="0" fontId="2" fillId="0" borderId="12" xfId="0" applyFont="1" applyBorder="1" applyProtection="1"/>
    <xf numFmtId="0" fontId="2" fillId="0" borderId="12" xfId="0" applyFont="1" applyBorder="1" applyAlignment="1" applyProtection="1">
      <alignment wrapText="1"/>
    </xf>
    <xf numFmtId="0" fontId="0" fillId="0" borderId="12" xfId="0" applyFont="1" applyBorder="1" applyAlignment="1" applyProtection="1">
      <alignment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18" fillId="4" borderId="22" xfId="0" applyFont="1" applyFill="1" applyBorder="1" applyAlignment="1" applyProtection="1">
      <alignment horizontal="right" wrapText="1"/>
    </xf>
    <xf numFmtId="3" fontId="9" fillId="4" borderId="22" xfId="1" applyNumberFormat="1" applyFont="1" applyFill="1" applyBorder="1" applyProtection="1"/>
    <xf numFmtId="0" fontId="15" fillId="6" borderId="40" xfId="0" applyFont="1" applyFill="1" applyBorder="1" applyAlignment="1" applyProtection="1">
      <alignment vertical="center"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4" fillId="4" borderId="38" xfId="0" applyFont="1" applyFill="1" applyBorder="1" applyAlignment="1" applyProtection="1">
      <alignment horizontal="right" wrapText="1"/>
    </xf>
    <xf numFmtId="3" fontId="9" fillId="4" borderId="49" xfId="1" applyNumberFormat="1" applyFont="1" applyFill="1" applyBorder="1" applyProtection="1"/>
    <xf numFmtId="3" fontId="2" fillId="4" borderId="49" xfId="1" applyNumberFormat="1" applyFont="1" applyFill="1" applyBorder="1" applyProtection="1"/>
    <xf numFmtId="0" fontId="4" fillId="3" borderId="7" xfId="0" applyFont="1" applyFill="1" applyBorder="1" applyAlignment="1" applyProtection="1">
      <alignment horizontal="right" wrapText="1"/>
    </xf>
    <xf numFmtId="0" fontId="2" fillId="0" borderId="0" xfId="0" applyFont="1" applyAlignment="1" applyProtection="1">
      <alignment horizontal="center"/>
    </xf>
    <xf numFmtId="3" fontId="0" fillId="0" borderId="0" xfId="0" applyNumberFormat="1" applyProtection="1"/>
    <xf numFmtId="0" fontId="0" fillId="0" borderId="0" xfId="0" applyAlignment="1" applyProtection="1">
      <alignment horizontal="left"/>
    </xf>
    <xf numFmtId="0" fontId="0" fillId="0" borderId="0" xfId="0" applyFill="1" applyProtection="1"/>
    <xf numFmtId="0" fontId="0" fillId="0" borderId="0" xfId="0" applyAlignment="1" applyProtection="1">
      <alignment wrapText="1"/>
    </xf>
    <xf numFmtId="0" fontId="2" fillId="0" borderId="0" xfId="0" applyFont="1" applyProtection="1"/>
    <xf numFmtId="0" fontId="0" fillId="0" borderId="0" xfId="0" applyFont="1" applyProtection="1"/>
    <xf numFmtId="3" fontId="7" fillId="4" borderId="7" xfId="1" applyNumberFormat="1" applyFont="1" applyFill="1" applyBorder="1" applyAlignment="1" applyProtection="1">
      <alignment horizontal="right"/>
    </xf>
    <xf numFmtId="3" fontId="10" fillId="5" borderId="7" xfId="1" applyNumberFormat="1" applyFont="1" applyFill="1" applyBorder="1" applyProtection="1"/>
    <xf numFmtId="3" fontId="10" fillId="2" borderId="7" xfId="1" applyNumberFormat="1" applyFont="1" applyFill="1" applyBorder="1" applyAlignment="1" applyProtection="1">
      <alignment horizontal="right"/>
    </xf>
    <xf numFmtId="0" fontId="14" fillId="4" borderId="7" xfId="0" applyFont="1" applyFill="1" applyBorder="1" applyAlignment="1" applyProtection="1">
      <alignment vertical="center" wrapText="1"/>
    </xf>
    <xf numFmtId="0" fontId="18" fillId="3" borderId="7" xfId="0" applyFont="1" applyFill="1" applyBorder="1" applyAlignment="1" applyProtection="1">
      <alignment vertical="center" wrapText="1"/>
    </xf>
    <xf numFmtId="3" fontId="7" fillId="3" borderId="7" xfId="1" applyNumberFormat="1" applyFont="1" applyFill="1" applyBorder="1" applyAlignment="1" applyProtection="1">
      <alignment horizontal="right"/>
    </xf>
    <xf numFmtId="3" fontId="3" fillId="2" borderId="7" xfId="1" applyNumberFormat="1" applyFont="1" applyFill="1" applyBorder="1" applyAlignment="1" applyProtection="1">
      <alignment horizontal="right"/>
    </xf>
    <xf numFmtId="0" fontId="14" fillId="3" borderId="7" xfId="0" applyFont="1" applyFill="1" applyBorder="1" applyAlignment="1" applyProtection="1">
      <alignment vertical="center" wrapText="1"/>
    </xf>
    <xf numFmtId="0" fontId="14" fillId="6" borderId="12" xfId="0" applyFont="1" applyFill="1" applyBorder="1" applyAlignment="1" applyProtection="1">
      <alignment wrapText="1"/>
    </xf>
    <xf numFmtId="3" fontId="7" fillId="6" borderId="12" xfId="1" applyNumberFormat="1" applyFont="1" applyFill="1" applyBorder="1" applyAlignment="1" applyProtection="1">
      <alignment horizontal="right"/>
    </xf>
    <xf numFmtId="3" fontId="3" fillId="2" borderId="12" xfId="1" applyNumberFormat="1" applyFont="1" applyFill="1" applyBorder="1" applyAlignment="1" applyProtection="1">
      <alignment horizontal="right"/>
    </xf>
    <xf numFmtId="49" fontId="0" fillId="0" borderId="0" xfId="0" applyNumberFormat="1" applyProtection="1"/>
    <xf numFmtId="14" fontId="0" fillId="0" borderId="0" xfId="0" applyNumberFormat="1" applyProtection="1"/>
    <xf numFmtId="0" fontId="18" fillId="4" borderId="35" xfId="0" applyFont="1" applyFill="1" applyBorder="1" applyAlignment="1" applyProtection="1">
      <alignment horizontal="right" wrapText="1"/>
    </xf>
    <xf numFmtId="3" fontId="9" fillId="4" borderId="7" xfId="1" applyNumberFormat="1" applyFont="1" applyFill="1" applyBorder="1" applyProtection="1"/>
    <xf numFmtId="0" fontId="18" fillId="4" borderId="7" xfId="0" applyFont="1" applyFill="1" applyBorder="1" applyAlignment="1" applyProtection="1">
      <alignment horizontal="right" wrapText="1"/>
    </xf>
    <xf numFmtId="0" fontId="4" fillId="4" borderId="7" xfId="0" applyFont="1" applyFill="1" applyBorder="1" applyAlignment="1" applyProtection="1">
      <alignment horizontal="right" wrapText="1"/>
    </xf>
    <xf numFmtId="3" fontId="2" fillId="4" borderId="7" xfId="1" applyNumberFormat="1" applyFont="1" applyFill="1" applyBorder="1" applyProtection="1"/>
    <xf numFmtId="0" fontId="4" fillId="4" borderId="35" xfId="0" applyFont="1" applyFill="1" applyBorder="1" applyAlignment="1" applyProtection="1">
      <alignment horizontal="right" wrapText="1"/>
    </xf>
    <xf numFmtId="3" fontId="1" fillId="4" borderId="7" xfId="1" applyNumberFormat="1" applyFont="1" applyFill="1" applyBorder="1" applyProtection="1"/>
    <xf numFmtId="3" fontId="22" fillId="0" borderId="0" xfId="0" applyNumberFormat="1" applyFont="1" applyProtection="1"/>
    <xf numFmtId="3" fontId="2" fillId="3" borderId="7" xfId="1" applyNumberFormat="1" applyFont="1" applyFill="1" applyBorder="1" applyProtection="1"/>
    <xf numFmtId="3" fontId="1" fillId="3" borderId="7" xfId="1" applyNumberFormat="1" applyFont="1" applyFill="1" applyBorder="1" applyProtection="1"/>
    <xf numFmtId="3" fontId="1" fillId="6" borderId="12" xfId="1" applyNumberFormat="1" applyFont="1" applyFill="1" applyBorder="1" applyProtection="1"/>
    <xf numFmtId="0" fontId="2" fillId="0" borderId="27" xfId="0" applyFont="1" applyBorder="1" applyAlignment="1" applyProtection="1">
      <alignment horizontal="center"/>
    </xf>
    <xf numFmtId="3" fontId="10" fillId="15" borderId="22" xfId="1" applyNumberFormat="1" applyFont="1" applyFill="1" applyBorder="1" applyProtection="1"/>
    <xf numFmtId="3" fontId="10" fillId="15" borderId="23" xfId="1" applyNumberFormat="1" applyFont="1" applyFill="1" applyBorder="1" applyProtection="1"/>
    <xf numFmtId="3" fontId="10" fillId="15" borderId="7" xfId="1" applyNumberFormat="1" applyFont="1" applyFill="1" applyBorder="1" applyProtection="1"/>
    <xf numFmtId="3" fontId="10" fillId="15" borderId="57" xfId="1" applyNumberFormat="1" applyFont="1" applyFill="1" applyBorder="1" applyProtection="1"/>
    <xf numFmtId="3" fontId="10" fillId="15" borderId="37" xfId="1" applyNumberFormat="1" applyFont="1" applyFill="1" applyBorder="1" applyProtection="1"/>
    <xf numFmtId="3" fontId="10" fillId="15" borderId="44" xfId="1" applyNumberFormat="1" applyFont="1" applyFill="1" applyBorder="1" applyProtection="1"/>
    <xf numFmtId="3" fontId="10" fillId="15" borderId="5" xfId="1" applyNumberFormat="1" applyFont="1" applyFill="1" applyBorder="1" applyProtection="1"/>
    <xf numFmtId="3" fontId="10" fillId="15" borderId="6" xfId="1" applyNumberFormat="1" applyFont="1" applyFill="1" applyBorder="1" applyProtection="1"/>
    <xf numFmtId="3" fontId="10" fillId="15" borderId="12" xfId="1" applyNumberFormat="1" applyFont="1" applyFill="1" applyBorder="1" applyProtection="1"/>
    <xf numFmtId="3" fontId="10" fillId="15" borderId="34" xfId="1" applyNumberFormat="1" applyFont="1" applyFill="1" applyBorder="1" applyProtection="1"/>
    <xf numFmtId="3" fontId="10" fillId="15" borderId="2" xfId="1" applyNumberFormat="1" applyFont="1" applyFill="1" applyBorder="1" applyProtection="1"/>
    <xf numFmtId="3" fontId="10" fillId="15" borderId="3" xfId="1" applyNumberFormat="1" applyFont="1" applyFill="1" applyBorder="1" applyProtection="1"/>
    <xf numFmtId="3" fontId="10" fillId="15" borderId="12" xfId="0" applyNumberFormat="1" applyFont="1" applyFill="1" applyBorder="1" applyProtection="1"/>
    <xf numFmtId="3" fontId="10" fillId="15" borderId="34" xfId="0" applyNumberFormat="1" applyFont="1" applyFill="1" applyBorder="1" applyProtection="1"/>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wrapText="1"/>
    </xf>
    <xf numFmtId="0" fontId="2" fillId="4" borderId="31" xfId="0" applyFont="1" applyFill="1" applyBorder="1" applyAlignment="1" applyProtection="1">
      <alignment horizontal="left" vertical="center" wrapText="1"/>
    </xf>
    <xf numFmtId="0" fontId="9" fillId="4" borderId="22" xfId="1" applyNumberFormat="1" applyFont="1" applyFill="1" applyBorder="1" applyProtection="1"/>
    <xf numFmtId="0" fontId="2" fillId="4" borderId="22" xfId="1" applyNumberFormat="1" applyFont="1" applyFill="1" applyBorder="1" applyProtection="1"/>
    <xf numFmtId="0" fontId="1" fillId="4" borderId="22" xfId="1" applyNumberFormat="1" applyFont="1" applyFill="1" applyBorder="1" applyProtection="1"/>
    <xf numFmtId="0" fontId="9" fillId="4" borderId="7" xfId="1" applyNumberFormat="1" applyFont="1" applyFill="1" applyBorder="1" applyProtection="1"/>
    <xf numFmtId="0" fontId="2" fillId="4" borderId="7" xfId="1" applyNumberFormat="1" applyFont="1" applyFill="1" applyBorder="1" applyProtection="1"/>
    <xf numFmtId="0" fontId="1" fillId="4" borderId="7" xfId="1" applyNumberFormat="1" applyFont="1" applyFill="1" applyBorder="1" applyProtection="1"/>
    <xf numFmtId="0" fontId="2" fillId="4" borderId="37" xfId="1" applyNumberFormat="1" applyFont="1" applyFill="1" applyBorder="1" applyProtection="1"/>
    <xf numFmtId="0" fontId="1" fillId="4" borderId="37" xfId="1" applyNumberFormat="1" applyFont="1" applyFill="1" applyBorder="1" applyProtection="1"/>
    <xf numFmtId="0" fontId="9" fillId="4" borderId="49" xfId="1" applyNumberFormat="1" applyFont="1" applyFill="1" applyBorder="1" applyProtection="1"/>
    <xf numFmtId="0" fontId="9" fillId="4" borderId="5" xfId="1" applyNumberFormat="1" applyFont="1" applyFill="1" applyBorder="1" applyProtection="1"/>
    <xf numFmtId="0" fontId="2" fillId="4" borderId="5" xfId="1" applyNumberFormat="1" applyFont="1" applyFill="1" applyBorder="1" applyProtection="1"/>
    <xf numFmtId="0" fontId="2" fillId="4" borderId="16" xfId="1" applyNumberFormat="1" applyFont="1" applyFill="1" applyBorder="1" applyProtection="1"/>
    <xf numFmtId="0" fontId="2" fillId="4" borderId="49" xfId="1" applyNumberFormat="1" applyFont="1" applyFill="1" applyBorder="1" applyProtection="1"/>
    <xf numFmtId="0" fontId="1" fillId="4" borderId="5" xfId="1" applyNumberFormat="1" applyFont="1" applyFill="1" applyBorder="1" applyProtection="1"/>
    <xf numFmtId="0" fontId="2" fillId="3" borderId="7" xfId="1" applyNumberFormat="1" applyFont="1" applyFill="1" applyBorder="1" applyProtection="1"/>
    <xf numFmtId="0" fontId="1" fillId="3" borderId="7" xfId="1" applyNumberFormat="1" applyFont="1" applyFill="1" applyBorder="1" applyProtection="1"/>
    <xf numFmtId="0" fontId="2" fillId="3" borderId="37" xfId="1" applyNumberFormat="1" applyFont="1" applyFill="1" applyBorder="1" applyProtection="1"/>
    <xf numFmtId="0" fontId="1" fillId="3" borderId="37" xfId="1" applyNumberFormat="1" applyFont="1" applyFill="1" applyBorder="1" applyProtection="1"/>
    <xf numFmtId="0" fontId="2" fillId="3" borderId="5" xfId="1" applyNumberFormat="1" applyFont="1" applyFill="1" applyBorder="1" applyProtection="1"/>
    <xf numFmtId="0" fontId="1" fillId="3" borderId="5" xfId="1" applyNumberFormat="1" applyFont="1" applyFill="1" applyBorder="1" applyProtection="1"/>
    <xf numFmtId="0" fontId="2" fillId="6" borderId="22" xfId="1" applyNumberFormat="1" applyFont="1" applyFill="1" applyBorder="1" applyProtection="1"/>
    <xf numFmtId="0" fontId="1" fillId="6" borderId="22" xfId="1" applyNumberFormat="1" applyFont="1" applyFill="1" applyBorder="1" applyProtection="1"/>
    <xf numFmtId="0" fontId="2" fillId="6" borderId="37" xfId="1" applyNumberFormat="1" applyFont="1" applyFill="1" applyBorder="1" applyProtection="1"/>
    <xf numFmtId="0" fontId="1" fillId="6" borderId="37" xfId="1" applyNumberFormat="1" applyFont="1" applyFill="1" applyBorder="1" applyProtection="1"/>
    <xf numFmtId="0" fontId="2" fillId="6" borderId="12" xfId="1" applyNumberFormat="1" applyFont="1" applyFill="1" applyBorder="1" applyProtection="1"/>
    <xf numFmtId="0" fontId="1" fillId="6" borderId="12" xfId="1" applyNumberFormat="1" applyFont="1" applyFill="1" applyBorder="1" applyProtection="1"/>
    <xf numFmtId="0" fontId="2" fillId="8" borderId="2" xfId="1" applyNumberFormat="1" applyFont="1" applyFill="1" applyBorder="1" applyProtection="1"/>
    <xf numFmtId="0" fontId="1" fillId="8" borderId="2" xfId="1" applyNumberFormat="1" applyFont="1" applyFill="1" applyBorder="1" applyProtection="1"/>
    <xf numFmtId="0" fontId="2" fillId="4" borderId="31" xfId="0" applyFont="1" applyFill="1" applyBorder="1" applyAlignment="1" applyProtection="1">
      <alignment horizontal="left" vertical="center" wrapText="1"/>
    </xf>
    <xf numFmtId="0" fontId="15" fillId="4" borderId="10" xfId="0" applyFont="1" applyFill="1" applyBorder="1" applyAlignment="1" applyProtection="1">
      <alignment vertical="center" wrapText="1"/>
    </xf>
    <xf numFmtId="0" fontId="14" fillId="4" borderId="12" xfId="0" applyFont="1" applyFill="1" applyBorder="1" applyAlignment="1" applyProtection="1">
      <alignment wrapText="1"/>
    </xf>
    <xf numFmtId="0" fontId="9" fillId="4" borderId="47" xfId="1" applyNumberFormat="1" applyFont="1" applyFill="1" applyBorder="1" applyProtection="1"/>
    <xf numFmtId="0" fontId="9" fillId="4" borderId="12" xfId="1" applyNumberFormat="1" applyFont="1" applyFill="1" applyBorder="1" applyProtection="1"/>
    <xf numFmtId="0" fontId="2" fillId="4" borderId="12" xfId="1" applyNumberFormat="1" applyFont="1" applyFill="1" applyBorder="1" applyProtection="1"/>
    <xf numFmtId="0" fontId="2" fillId="4" borderId="18" xfId="1" applyNumberFormat="1" applyFont="1" applyFill="1" applyBorder="1" applyProtection="1"/>
    <xf numFmtId="0" fontId="2" fillId="4" borderId="47" xfId="1" applyNumberFormat="1" applyFont="1" applyFill="1" applyBorder="1" applyProtection="1"/>
    <xf numFmtId="0" fontId="1" fillId="4" borderId="12" xfId="1" applyNumberFormat="1" applyFont="1" applyFill="1" applyBorder="1" applyProtection="1"/>
    <xf numFmtId="3" fontId="10" fillId="5" borderId="12" xfId="1" applyNumberFormat="1" applyFont="1" applyFill="1" applyBorder="1" applyProtection="1"/>
    <xf numFmtId="3" fontId="10" fillId="2" borderId="12" xfId="1" applyNumberFormat="1" applyFont="1" applyFill="1" applyBorder="1" applyAlignment="1" applyProtection="1">
      <alignment horizontal="right"/>
    </xf>
    <xf numFmtId="0" fontId="2" fillId="4" borderId="31" xfId="0" applyFont="1" applyFill="1" applyBorder="1" applyAlignment="1" applyProtection="1">
      <alignment horizontal="left" vertical="center" wrapText="1"/>
    </xf>
    <xf numFmtId="49" fontId="0" fillId="0" borderId="0" xfId="0" applyNumberFormat="1" applyProtection="1">
      <protection locked="0"/>
    </xf>
    <xf numFmtId="0" fontId="2" fillId="4" borderId="9" xfId="0" applyFont="1" applyFill="1" applyBorder="1" applyAlignment="1" applyProtection="1">
      <alignment horizontal="left" wrapText="1"/>
      <protection locked="0"/>
    </xf>
    <xf numFmtId="0" fontId="2" fillId="4" borderId="31" xfId="0" applyFont="1" applyFill="1" applyBorder="1" applyAlignment="1" applyProtection="1">
      <alignment horizontal="left" vertical="center" wrapText="1"/>
      <protection locked="0"/>
    </xf>
    <xf numFmtId="0" fontId="15" fillId="4" borderId="10" xfId="0" applyFont="1" applyFill="1" applyBorder="1" applyAlignment="1" applyProtection="1">
      <alignment vertical="center" wrapText="1"/>
      <protection locked="0"/>
    </xf>
    <xf numFmtId="0" fontId="15" fillId="3" borderId="4" xfId="0" applyFont="1" applyFill="1" applyBorder="1" applyAlignment="1" applyProtection="1">
      <alignment vertical="center" wrapText="1"/>
      <protection locked="0"/>
    </xf>
    <xf numFmtId="0" fontId="15" fillId="6" borderId="40" xfId="0" applyFont="1" applyFill="1" applyBorder="1" applyAlignment="1" applyProtection="1">
      <alignment vertical="center" wrapText="1"/>
      <protection locked="0"/>
    </xf>
    <xf numFmtId="0" fontId="2" fillId="8" borderId="1" xfId="0" applyFont="1" applyFill="1" applyBorder="1" applyAlignment="1" applyProtection="1">
      <alignment horizontal="left" vertical="center"/>
      <protection locked="0"/>
    </xf>
    <xf numFmtId="0" fontId="0" fillId="0" borderId="10" xfId="0" applyBorder="1" applyAlignment="1" applyProtection="1">
      <alignment horizontal="right"/>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3" fontId="10" fillId="4" borderId="22" xfId="1" applyNumberFormat="1" applyFont="1" applyFill="1" applyBorder="1" applyProtection="1"/>
    <xf numFmtId="3" fontId="10" fillId="4" borderId="23" xfId="1" applyNumberFormat="1" applyFont="1" applyFill="1" applyBorder="1" applyProtection="1"/>
    <xf numFmtId="3" fontId="10" fillId="4" borderId="7" xfId="1" applyNumberFormat="1" applyFont="1" applyFill="1" applyBorder="1" applyProtection="1"/>
    <xf numFmtId="3" fontId="10" fillId="4" borderId="57" xfId="1" applyNumberFormat="1" applyFont="1" applyFill="1" applyBorder="1" applyProtection="1"/>
    <xf numFmtId="3" fontId="10" fillId="4" borderId="37" xfId="1" applyNumberFormat="1" applyFont="1" applyFill="1" applyBorder="1" applyProtection="1"/>
    <xf numFmtId="3" fontId="10" fillId="4" borderId="44" xfId="1" applyNumberFormat="1" applyFont="1" applyFill="1" applyBorder="1" applyProtection="1"/>
    <xf numFmtId="3" fontId="10" fillId="4" borderId="12" xfId="1" applyNumberFormat="1" applyFont="1" applyFill="1" applyBorder="1" applyProtection="1"/>
    <xf numFmtId="3" fontId="10" fillId="4" borderId="34" xfId="1" applyNumberFormat="1" applyFont="1" applyFill="1" applyBorder="1" applyProtection="1"/>
    <xf numFmtId="3" fontId="10" fillId="4" borderId="5" xfId="1" applyNumberFormat="1" applyFont="1" applyFill="1" applyBorder="1" applyProtection="1"/>
    <xf numFmtId="3" fontId="10" fillId="4" borderId="6" xfId="1" applyNumberFormat="1" applyFont="1" applyFill="1" applyBorder="1" applyProtection="1"/>
    <xf numFmtId="3" fontId="10" fillId="4" borderId="2" xfId="1" applyNumberFormat="1" applyFont="1" applyFill="1" applyBorder="1" applyProtection="1"/>
    <xf numFmtId="3" fontId="10" fillId="4" borderId="3" xfId="1" applyNumberFormat="1" applyFont="1" applyFill="1" applyBorder="1" applyProtection="1"/>
    <xf numFmtId="3" fontId="10" fillId="4" borderId="12" xfId="0" applyNumberFormat="1" applyFont="1" applyFill="1" applyBorder="1" applyProtection="1"/>
    <xf numFmtId="3" fontId="10" fillId="4" borderId="34" xfId="0"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0" fillId="11" borderId="37" xfId="0" applyFill="1" applyBorder="1" applyAlignment="1">
      <alignment wrapText="1"/>
    </xf>
    <xf numFmtId="0" fontId="0" fillId="0" borderId="37" xfId="0" applyBorder="1" applyAlignment="1">
      <alignment wrapText="1"/>
    </xf>
    <xf numFmtId="14" fontId="0" fillId="0" borderId="0" xfId="0" applyNumberFormat="1" applyAlignment="1" applyProtection="1">
      <alignment wrapText="1"/>
      <protection locked="0"/>
    </xf>
    <xf numFmtId="0" fontId="0" fillId="10" borderId="37" xfId="0" applyFill="1" applyBorder="1" applyAlignment="1">
      <alignment horizontal="center" vertical="center" wrapText="1"/>
    </xf>
    <xf numFmtId="0" fontId="0" fillId="10" borderId="37" xfId="0" applyFill="1" applyBorder="1" applyAlignment="1">
      <alignment horizontal="right" vertical="center" wrapText="1"/>
    </xf>
    <xf numFmtId="14" fontId="0" fillId="9" borderId="37" xfId="0" applyNumberFormat="1" applyFill="1" applyBorder="1" applyAlignment="1">
      <alignment horizontal="center"/>
    </xf>
    <xf numFmtId="0" fontId="23" fillId="0" borderId="37" xfId="0" applyFont="1" applyBorder="1" applyAlignment="1">
      <alignment wrapText="1"/>
    </xf>
    <xf numFmtId="0" fontId="2" fillId="4" borderId="31" xfId="0" applyFont="1" applyFill="1" applyBorder="1" applyAlignment="1" applyProtection="1">
      <alignment horizontal="left" vertical="center" wrapText="1"/>
    </xf>
    <xf numFmtId="0" fontId="24" fillId="0" borderId="37" xfId="0" applyFont="1" applyBorder="1" applyAlignment="1">
      <alignment horizontal="center"/>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0" xfId="0" applyFont="1" applyAlignment="1">
      <alignment vertical="center" wrapText="1"/>
    </xf>
    <xf numFmtId="0" fontId="0" fillId="11" borderId="37" xfId="0" applyFill="1" applyBorder="1" applyAlignment="1">
      <alignment vertical="top"/>
    </xf>
    <xf numFmtId="0" fontId="0" fillId="10" borderId="37" xfId="0" applyFill="1" applyBorder="1" applyAlignment="1">
      <alignment horizontal="center" vertical="top" wrapText="1"/>
    </xf>
    <xf numFmtId="0" fontId="0" fillId="9" borderId="37" xfId="0" applyFill="1" applyBorder="1" applyAlignment="1">
      <alignment horizontal="center" vertical="top"/>
    </xf>
    <xf numFmtId="0" fontId="0" fillId="12" borderId="37" xfId="0" applyFill="1" applyBorder="1" applyAlignment="1">
      <alignment horizontal="center" vertical="top"/>
    </xf>
    <xf numFmtId="0" fontId="0" fillId="12" borderId="37" xfId="0" applyFill="1" applyBorder="1" applyAlignment="1">
      <alignment vertical="top"/>
    </xf>
    <xf numFmtId="0" fontId="0" fillId="0" borderId="37" xfId="0" applyBorder="1" applyAlignment="1">
      <alignment horizontal="center" vertical="top"/>
    </xf>
    <xf numFmtId="14" fontId="0" fillId="0" borderId="37" xfId="0" applyNumberFormat="1" applyBorder="1" applyAlignment="1" applyProtection="1">
      <alignment vertical="top" wrapText="1"/>
      <protection locked="0"/>
    </xf>
    <xf numFmtId="0" fontId="0" fillId="0" borderId="37" xfId="0" applyBorder="1" applyAlignment="1">
      <alignment vertical="top"/>
    </xf>
    <xf numFmtId="14" fontId="0" fillId="0" borderId="0" xfId="0" applyNumberFormat="1" applyAlignment="1" applyProtection="1">
      <alignment vertical="top"/>
      <protection locked="0"/>
    </xf>
    <xf numFmtId="3" fontId="10" fillId="16" borderId="7" xfId="1" applyNumberFormat="1" applyFont="1" applyFill="1" applyBorder="1" applyProtection="1"/>
    <xf numFmtId="3" fontId="10" fillId="16" borderId="57" xfId="1" applyNumberFormat="1" applyFont="1" applyFill="1" applyBorder="1" applyProtection="1"/>
    <xf numFmtId="3" fontId="10" fillId="16" borderId="12" xfId="1" applyNumberFormat="1" applyFont="1" applyFill="1" applyBorder="1" applyProtection="1"/>
    <xf numFmtId="3" fontId="10" fillId="16" borderId="34" xfId="1" applyNumberFormat="1" applyFont="1" applyFill="1" applyBorder="1" applyProtection="1"/>
    <xf numFmtId="3" fontId="10" fillId="16" borderId="5" xfId="1" applyNumberFormat="1" applyFont="1" applyFill="1" applyBorder="1" applyProtection="1"/>
    <xf numFmtId="3" fontId="10" fillId="16" borderId="6" xfId="1" applyNumberFormat="1" applyFont="1" applyFill="1" applyBorder="1" applyProtection="1"/>
    <xf numFmtId="3" fontId="10" fillId="16" borderId="37" xfId="1" applyNumberFormat="1" applyFont="1" applyFill="1" applyBorder="1" applyProtection="1"/>
    <xf numFmtId="3" fontId="10" fillId="16" borderId="44" xfId="1" applyNumberFormat="1" applyFont="1" applyFill="1" applyBorder="1" applyProtection="1"/>
    <xf numFmtId="3" fontId="10" fillId="16" borderId="2" xfId="1" applyNumberFormat="1" applyFont="1" applyFill="1" applyBorder="1" applyProtection="1"/>
    <xf numFmtId="3" fontId="10" fillId="16" borderId="3" xfId="1" applyNumberFormat="1" applyFont="1" applyFill="1" applyBorder="1" applyProtection="1"/>
    <xf numFmtId="14" fontId="0" fillId="9" borderId="37" xfId="0" applyNumberFormat="1" applyFill="1" applyBorder="1" applyAlignment="1">
      <alignment horizontal="center" vertical="center"/>
    </xf>
    <xf numFmtId="0" fontId="0" fillId="0" borderId="0" xfId="0" applyAlignment="1" applyProtection="1">
      <alignment vertical="center"/>
      <protection locked="0"/>
    </xf>
    <xf numFmtId="0" fontId="24" fillId="0" borderId="37" xfId="0" applyFont="1" applyBorder="1" applyAlignment="1">
      <alignment horizontal="center" vertical="center"/>
    </xf>
    <xf numFmtId="0" fontId="0" fillId="9" borderId="37" xfId="0" applyFill="1" applyBorder="1"/>
    <xf numFmtId="0" fontId="0" fillId="9" borderId="7" xfId="0" applyFill="1" applyBorder="1" applyAlignment="1">
      <alignment horizontal="center" vertical="center"/>
    </xf>
    <xf numFmtId="0" fontId="0" fillId="9" borderId="0" xfId="0" applyFill="1" applyBorder="1"/>
    <xf numFmtId="0" fontId="0" fillId="9" borderId="7" xfId="0" applyFill="1" applyBorder="1" applyAlignment="1">
      <alignment vertical="center" wrapText="1"/>
    </xf>
    <xf numFmtId="0" fontId="0" fillId="9" borderId="7" xfId="0" applyFont="1" applyFill="1" applyBorder="1" applyAlignment="1">
      <alignment horizontal="center" vertical="center" wrapText="1"/>
    </xf>
    <xf numFmtId="14" fontId="0" fillId="9" borderId="7" xfId="0" applyNumberFormat="1" applyFill="1" applyBorder="1" applyAlignment="1">
      <alignment horizontal="right"/>
    </xf>
    <xf numFmtId="0" fontId="25" fillId="0" borderId="0" xfId="0" applyFont="1" applyAlignment="1">
      <alignment vertical="center" wrapText="1"/>
    </xf>
    <xf numFmtId="0" fontId="26" fillId="0" borderId="0" xfId="0" applyFont="1" applyAlignment="1">
      <alignment horizontal="center" vertical="center"/>
    </xf>
    <xf numFmtId="0" fontId="2" fillId="4" borderId="31" xfId="0" applyFont="1" applyFill="1" applyBorder="1" applyAlignment="1" applyProtection="1">
      <alignment horizontal="left" vertical="center" wrapText="1"/>
    </xf>
    <xf numFmtId="0" fontId="0" fillId="0" borderId="37" xfId="0" applyBorder="1" applyAlignment="1" applyProtection="1">
      <alignment vertical="center"/>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37" xfId="0" applyFont="1" applyBorder="1" applyAlignment="1">
      <alignment vertical="center" wrapText="1"/>
    </xf>
    <xf numFmtId="0" fontId="2" fillId="4" borderId="31" xfId="0" applyFont="1" applyFill="1" applyBorder="1" applyAlignment="1" applyProtection="1">
      <alignment horizontal="left" vertical="center" wrapText="1"/>
    </xf>
    <xf numFmtId="3" fontId="10" fillId="17" borderId="12" xfId="0" applyNumberFormat="1" applyFont="1" applyFill="1" applyBorder="1" applyProtection="1"/>
    <xf numFmtId="3" fontId="10" fillId="17" borderId="34" xfId="0" applyNumberFormat="1" applyFont="1" applyFill="1" applyBorder="1" applyProtection="1"/>
    <xf numFmtId="3" fontId="10" fillId="17" borderId="22" xfId="1" applyNumberFormat="1" applyFont="1" applyFill="1" applyBorder="1" applyProtection="1"/>
    <xf numFmtId="3" fontId="10" fillId="17" borderId="23" xfId="1" applyNumberFormat="1" applyFont="1" applyFill="1" applyBorder="1" applyProtection="1"/>
    <xf numFmtId="3" fontId="10" fillId="17" borderId="7" xfId="1" applyNumberFormat="1" applyFont="1" applyFill="1" applyBorder="1" applyProtection="1"/>
    <xf numFmtId="3" fontId="10" fillId="17" borderId="57" xfId="1" applyNumberFormat="1" applyFont="1" applyFill="1" applyBorder="1" applyProtection="1"/>
    <xf numFmtId="3" fontId="10" fillId="17" borderId="37" xfId="1" applyNumberFormat="1" applyFont="1" applyFill="1" applyBorder="1" applyProtection="1"/>
    <xf numFmtId="3" fontId="10" fillId="17" borderId="44" xfId="1" applyNumberFormat="1" applyFont="1" applyFill="1" applyBorder="1" applyProtection="1"/>
    <xf numFmtId="3" fontId="10" fillId="17" borderId="12" xfId="1" applyNumberFormat="1" applyFont="1" applyFill="1" applyBorder="1" applyProtection="1"/>
    <xf numFmtId="3" fontId="10" fillId="17" borderId="34" xfId="1" applyNumberFormat="1" applyFont="1" applyFill="1" applyBorder="1" applyProtection="1"/>
    <xf numFmtId="3" fontId="10" fillId="17" borderId="5" xfId="1" applyNumberFormat="1" applyFont="1" applyFill="1" applyBorder="1" applyProtection="1"/>
    <xf numFmtId="3" fontId="10" fillId="17" borderId="6" xfId="1" applyNumberFormat="1" applyFont="1" applyFill="1" applyBorder="1" applyProtection="1"/>
    <xf numFmtId="3" fontId="10" fillId="17" borderId="2" xfId="1" applyNumberFormat="1" applyFont="1" applyFill="1" applyBorder="1" applyProtection="1"/>
    <xf numFmtId="3" fontId="10" fillId="17" borderId="3" xfId="1"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14" fontId="3" fillId="0" borderId="25" xfId="0" applyNumberFormat="1" applyFont="1" applyBorder="1" applyAlignment="1" applyProtection="1">
      <alignment horizontal="center"/>
    </xf>
    <xf numFmtId="14" fontId="3" fillId="0" borderId="26" xfId="0" applyNumberFormat="1" applyFont="1" applyBorder="1" applyAlignment="1" applyProtection="1">
      <alignment horizontal="center"/>
    </xf>
    <xf numFmtId="14" fontId="3" fillId="0" borderId="19" xfId="0" applyNumberFormat="1" applyFont="1" applyBorder="1" applyAlignment="1" applyProtection="1">
      <alignment horizontal="center"/>
    </xf>
    <xf numFmtId="49" fontId="3" fillId="8" borderId="25" xfId="0" applyNumberFormat="1" applyFont="1" applyFill="1" applyBorder="1" applyAlignment="1" applyProtection="1">
      <alignment horizontal="center"/>
    </xf>
    <xf numFmtId="49" fontId="3" fillId="8" borderId="26" xfId="0" applyNumberFormat="1" applyFont="1" applyFill="1" applyBorder="1" applyAlignment="1" applyProtection="1">
      <alignment horizontal="center"/>
    </xf>
    <xf numFmtId="49" fontId="3" fillId="8"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6" borderId="9" xfId="0" applyFont="1" applyFill="1" applyBorder="1" applyAlignment="1" applyProtection="1">
      <alignment horizontal="left" vertical="center" wrapText="1"/>
    </xf>
    <xf numFmtId="0" fontId="2" fillId="6" borderId="31" xfId="0" applyFont="1" applyFill="1" applyBorder="1" applyAlignment="1" applyProtection="1">
      <alignment horizontal="left" vertical="center" wrapText="1"/>
    </xf>
    <xf numFmtId="0" fontId="2" fillId="0" borderId="9" xfId="0" applyFont="1" applyBorder="1" applyAlignment="1" applyProtection="1">
      <alignment horizontal="center" vertical="center"/>
    </xf>
    <xf numFmtId="0" fontId="2" fillId="0" borderId="14" xfId="0" applyFont="1" applyBorder="1" applyAlignment="1" applyProtection="1">
      <alignment horizontal="center" vertical="center"/>
    </xf>
    <xf numFmtId="0" fontId="2" fillId="0" borderId="8" xfId="0" applyFont="1" applyBorder="1" applyAlignment="1" applyProtection="1">
      <alignment horizontal="center" vertical="center"/>
    </xf>
    <xf numFmtId="0" fontId="2" fillId="0" borderId="15" xfId="0" applyFont="1" applyBorder="1" applyAlignment="1" applyProtection="1">
      <alignment horizontal="center" vertical="center"/>
    </xf>
    <xf numFmtId="0" fontId="6" fillId="0" borderId="8" xfId="0" applyFont="1" applyFill="1" applyBorder="1" applyAlignment="1" applyProtection="1">
      <alignment horizontal="center" vertical="center" wrapText="1"/>
    </xf>
    <xf numFmtId="0" fontId="6" fillId="0" borderId="15" xfId="0" applyFont="1" applyFill="1" applyBorder="1" applyAlignment="1" applyProtection="1">
      <alignment horizontal="center" vertical="center" wrapText="1"/>
    </xf>
    <xf numFmtId="0" fontId="2" fillId="0" borderId="20" xfId="0" applyFont="1" applyBorder="1" applyAlignment="1" applyProtection="1">
      <alignment horizontal="center"/>
    </xf>
    <xf numFmtId="0" fontId="2" fillId="0" borderId="26" xfId="0" applyFont="1" applyBorder="1" applyAlignment="1" applyProtection="1">
      <alignment horizontal="center"/>
    </xf>
    <xf numFmtId="0" fontId="2" fillId="0" borderId="19" xfId="0" applyFont="1" applyBorder="1" applyAlignment="1" applyProtection="1">
      <alignment horizontal="center"/>
    </xf>
    <xf numFmtId="0" fontId="2" fillId="2" borderId="27" xfId="0" applyFont="1" applyFill="1" applyBorder="1" applyAlignment="1" applyProtection="1">
      <alignment horizontal="center" vertical="center" wrapText="1"/>
    </xf>
    <xf numFmtId="0" fontId="2" fillId="2" borderId="28" xfId="0" applyFont="1" applyFill="1" applyBorder="1" applyAlignment="1" applyProtection="1">
      <alignment horizontal="center" vertical="center" wrapText="1"/>
    </xf>
    <xf numFmtId="14" fontId="2" fillId="0" borderId="25" xfId="0" applyNumberFormat="1" applyFont="1" applyBorder="1" applyAlignment="1" applyProtection="1">
      <alignment horizontal="center"/>
    </xf>
    <xf numFmtId="14" fontId="2" fillId="0" borderId="26" xfId="0" applyNumberFormat="1" applyFont="1" applyBorder="1" applyAlignment="1" applyProtection="1">
      <alignment horizontal="center"/>
    </xf>
    <xf numFmtId="14" fontId="2" fillId="0" borderId="19" xfId="0" applyNumberFormat="1" applyFont="1" applyBorder="1" applyAlignment="1" applyProtection="1">
      <alignment horizontal="center"/>
    </xf>
    <xf numFmtId="14" fontId="2" fillId="0" borderId="25" xfId="0" applyNumberFormat="1" applyFont="1" applyBorder="1" applyAlignment="1" applyProtection="1">
      <alignment horizontal="center" wrapText="1"/>
    </xf>
    <xf numFmtId="14" fontId="2" fillId="0" borderId="26" xfId="0" applyNumberFormat="1" applyFont="1" applyBorder="1" applyAlignment="1" applyProtection="1">
      <alignment horizontal="center" wrapText="1"/>
    </xf>
    <xf numFmtId="14" fontId="2" fillId="0" borderId="19" xfId="0" applyNumberFormat="1" applyFont="1" applyBorder="1" applyAlignment="1" applyProtection="1">
      <alignment horizontal="center" wrapText="1"/>
    </xf>
    <xf numFmtId="49" fontId="3" fillId="17" borderId="25" xfId="0" applyNumberFormat="1" applyFont="1" applyFill="1" applyBorder="1" applyAlignment="1" applyProtection="1">
      <alignment horizontal="center"/>
    </xf>
    <xf numFmtId="49" fontId="3" fillId="17" borderId="26" xfId="0" applyNumberFormat="1" applyFont="1" applyFill="1" applyBorder="1" applyAlignment="1" applyProtection="1">
      <alignment horizontal="center"/>
    </xf>
    <xf numFmtId="49" fontId="3" fillId="17" borderId="19" xfId="0" applyNumberFormat="1" applyFont="1" applyFill="1" applyBorder="1" applyAlignment="1" applyProtection="1">
      <alignment horizontal="center"/>
    </xf>
    <xf numFmtId="49" fontId="3" fillId="4" borderId="25" xfId="0" applyNumberFormat="1" applyFont="1" applyFill="1" applyBorder="1" applyAlignment="1" applyProtection="1">
      <alignment horizontal="center"/>
    </xf>
    <xf numFmtId="49" fontId="3" fillId="4" borderId="26" xfId="0" applyNumberFormat="1" applyFont="1" applyFill="1" applyBorder="1" applyAlignment="1" applyProtection="1">
      <alignment horizontal="center"/>
    </xf>
    <xf numFmtId="49" fontId="3" fillId="4"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protection locked="0"/>
    </xf>
    <xf numFmtId="0" fontId="2" fillId="3" borderId="31" xfId="0" applyFont="1" applyFill="1" applyBorder="1" applyAlignment="1" applyProtection="1">
      <alignment horizontal="left" vertical="center" wrapText="1"/>
      <protection locked="0"/>
    </xf>
    <xf numFmtId="0" fontId="2" fillId="6" borderId="9" xfId="0" applyFont="1" applyFill="1" applyBorder="1" applyAlignment="1" applyProtection="1">
      <alignment horizontal="left" vertical="center" wrapText="1"/>
      <protection locked="0"/>
    </xf>
    <xf numFmtId="0" fontId="2" fillId="6" borderId="31" xfId="0" applyFont="1" applyFill="1" applyBorder="1" applyAlignment="1" applyProtection="1">
      <alignment horizontal="left" vertical="center" wrapText="1"/>
      <protection locked="0"/>
    </xf>
    <xf numFmtId="0" fontId="2" fillId="0" borderId="9"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3" borderId="9" xfId="0" applyFont="1" applyFill="1" applyBorder="1" applyAlignment="1" applyProtection="1">
      <alignment horizontal="center" vertical="center" wrapText="1"/>
    </xf>
    <xf numFmtId="0" fontId="2" fillId="3" borderId="31" xfId="0" applyFont="1" applyFill="1" applyBorder="1" applyAlignment="1" applyProtection="1">
      <alignment horizontal="center" vertical="center" wrapText="1"/>
    </xf>
    <xf numFmtId="49" fontId="3" fillId="15" borderId="25" xfId="0" applyNumberFormat="1" applyFont="1" applyFill="1" applyBorder="1" applyAlignment="1" applyProtection="1">
      <alignment horizontal="center"/>
    </xf>
    <xf numFmtId="49" fontId="3" fillId="15" borderId="26" xfId="0" applyNumberFormat="1" applyFont="1" applyFill="1" applyBorder="1" applyAlignment="1" applyProtection="1">
      <alignment horizontal="center"/>
    </xf>
    <xf numFmtId="49" fontId="3" fillId="15" borderId="19" xfId="0" applyNumberFormat="1" applyFont="1" applyFill="1" applyBorder="1" applyAlignment="1" applyProtection="1">
      <alignment horizontal="center"/>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49" fontId="3" fillId="14" borderId="25" xfId="0" applyNumberFormat="1" applyFont="1" applyFill="1" applyBorder="1" applyAlignment="1" applyProtection="1">
      <alignment horizontal="center"/>
    </xf>
    <xf numFmtId="49" fontId="3" fillId="14" borderId="26" xfId="0" applyNumberFormat="1" applyFont="1" applyFill="1" applyBorder="1" applyAlignment="1" applyProtection="1">
      <alignment horizontal="center"/>
    </xf>
    <xf numFmtId="49" fontId="3" fillId="14" borderId="19" xfId="0" applyNumberFormat="1" applyFont="1" applyFill="1" applyBorder="1" applyAlignment="1" applyProtection="1">
      <alignment horizontal="center"/>
    </xf>
    <xf numFmtId="0" fontId="2" fillId="4" borderId="21" xfId="0" applyFont="1" applyFill="1" applyBorder="1" applyAlignment="1" applyProtection="1">
      <alignment horizontal="left" vertical="center" wrapText="1"/>
    </xf>
    <xf numFmtId="0" fontId="2" fillId="4" borderId="40"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2" fillId="3" borderId="40" xfId="0" applyFont="1" applyFill="1" applyBorder="1" applyAlignment="1" applyProtection="1">
      <alignment horizontal="left" vertical="center" wrapText="1"/>
    </xf>
    <xf numFmtId="0" fontId="2" fillId="6" borderId="21" xfId="0" applyFont="1" applyFill="1" applyBorder="1" applyAlignment="1" applyProtection="1">
      <alignment horizontal="left" vertical="center" wrapText="1"/>
    </xf>
    <xf numFmtId="0" fontId="2" fillId="6" borderId="40" xfId="0" applyFont="1" applyFill="1" applyBorder="1" applyAlignment="1" applyProtection="1">
      <alignment horizontal="left" vertical="center" wrapText="1"/>
    </xf>
    <xf numFmtId="14" fontId="3" fillId="8" borderId="25" xfId="0" applyNumberFormat="1" applyFont="1" applyFill="1" applyBorder="1" applyAlignment="1" applyProtection="1">
      <alignment horizontal="center"/>
    </xf>
    <xf numFmtId="14" fontId="3" fillId="8" borderId="26" xfId="0" applyNumberFormat="1" applyFont="1" applyFill="1" applyBorder="1" applyAlignment="1" applyProtection="1">
      <alignment horizontal="center"/>
    </xf>
    <xf numFmtId="14" fontId="3" fillId="8" borderId="19" xfId="0" applyNumberFormat="1" applyFont="1" applyFill="1" applyBorder="1" applyAlignment="1" applyProtection="1">
      <alignment horizontal="center"/>
    </xf>
    <xf numFmtId="0" fontId="6" fillId="0" borderId="18" xfId="0" applyFont="1" applyFill="1" applyBorder="1" applyAlignment="1" applyProtection="1">
      <alignment horizontal="center" vertical="center" wrapText="1"/>
    </xf>
    <xf numFmtId="0" fontId="2" fillId="0" borderId="8"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6" fillId="0" borderId="8" xfId="0"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0" fontId="6" fillId="0" borderId="18" xfId="0" applyFont="1" applyFill="1" applyBorder="1" applyAlignment="1" applyProtection="1">
      <alignment horizontal="center" vertical="center" wrapText="1"/>
      <protection locked="0"/>
    </xf>
    <xf numFmtId="0" fontId="2" fillId="0" borderId="20" xfId="0" applyFont="1" applyBorder="1" applyAlignment="1" applyProtection="1">
      <alignment horizontal="center"/>
      <protection locked="0"/>
    </xf>
    <xf numFmtId="0" fontId="2" fillId="0" borderId="26" xfId="0" applyFont="1" applyBorder="1" applyAlignment="1" applyProtection="1">
      <alignment horizontal="center"/>
      <protection locked="0"/>
    </xf>
    <xf numFmtId="0" fontId="2" fillId="0" borderId="19" xfId="0" applyFont="1" applyBorder="1" applyAlignment="1" applyProtection="1">
      <alignment horizontal="center"/>
      <protection locked="0"/>
    </xf>
    <xf numFmtId="0" fontId="2" fillId="2" borderId="27" xfId="0" applyFont="1" applyFill="1" applyBorder="1" applyAlignment="1" applyProtection="1">
      <alignment horizontal="center" vertical="center" wrapText="1"/>
      <protection locked="0"/>
    </xf>
    <xf numFmtId="0" fontId="2" fillId="2" borderId="28" xfId="0" applyFont="1" applyFill="1" applyBorder="1" applyAlignment="1" applyProtection="1">
      <alignment horizontal="center" vertical="center" wrapText="1"/>
      <protection locked="0"/>
    </xf>
    <xf numFmtId="14" fontId="3" fillId="0" borderId="25" xfId="0" applyNumberFormat="1" applyFont="1" applyBorder="1" applyAlignment="1" applyProtection="1">
      <alignment horizontal="center"/>
      <protection locked="0"/>
    </xf>
    <xf numFmtId="14" fontId="3" fillId="0" borderId="26" xfId="0" applyNumberFormat="1" applyFont="1" applyBorder="1" applyAlignment="1" applyProtection="1">
      <alignment horizontal="center"/>
      <protection locked="0"/>
    </xf>
    <xf numFmtId="14" fontId="3" fillId="0" borderId="19" xfId="0" applyNumberFormat="1" applyFont="1" applyBorder="1" applyAlignment="1" applyProtection="1">
      <alignment horizontal="center"/>
      <protection locked="0"/>
    </xf>
    <xf numFmtId="0" fontId="2" fillId="0" borderId="11" xfId="0" applyFont="1" applyBorder="1" applyAlignment="1" applyProtection="1">
      <alignment horizontal="center" vertical="center"/>
      <protection locked="0"/>
    </xf>
    <xf numFmtId="0" fontId="2" fillId="0" borderId="35"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14" fontId="2" fillId="0" borderId="25" xfId="0" applyNumberFormat="1" applyFont="1" applyBorder="1" applyAlignment="1" applyProtection="1">
      <alignment horizontal="center"/>
      <protection locked="0"/>
    </xf>
    <xf numFmtId="14" fontId="2" fillId="0" borderId="26" xfId="0" applyNumberFormat="1" applyFont="1" applyBorder="1" applyAlignment="1" applyProtection="1">
      <alignment horizontal="center"/>
      <protection locked="0"/>
    </xf>
    <xf numFmtId="14" fontId="2" fillId="0" borderId="19" xfId="0" applyNumberFormat="1" applyFont="1" applyBorder="1" applyAlignment="1" applyProtection="1">
      <alignment horizontal="center"/>
      <protection locked="0"/>
    </xf>
  </cellXfs>
  <cellStyles count="3">
    <cellStyle name="Comma" xfId="1" builtinId="3"/>
    <cellStyle name="Hyperlink" xfId="2" builtinId="8"/>
    <cellStyle name="Normal" xfId="0" builtinId="0"/>
  </cellStyles>
  <dxfs count="109">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s>
  <tableStyles count="0" defaultTableStyle="TableStyleMedium2" defaultPivotStyle="PivotStyleLight16"/>
  <colors>
    <mruColors>
      <color rgb="FFCC99FF"/>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12</xdr:col>
      <xdr:colOff>16933</xdr:colOff>
      <xdr:row>3</xdr:row>
      <xdr:rowOff>132648</xdr:rowOff>
    </xdr:from>
    <xdr:to>
      <xdr:col>14</xdr:col>
      <xdr:colOff>524934</xdr:colOff>
      <xdr:row>12</xdr:row>
      <xdr:rowOff>356351</xdr:rowOff>
    </xdr:to>
    <xdr:sp macro="" textlink="">
      <xdr:nvSpPr>
        <xdr:cNvPr id="2" name="TextBox 1"/>
        <xdr:cNvSpPr txBox="1"/>
      </xdr:nvSpPr>
      <xdr:spPr>
        <a:xfrm>
          <a:off x="9541933" y="911581"/>
          <a:ext cx="1388534" cy="4423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 wrap="square" rtlCol="0" anchor="t"/>
        <a:lstStyle/>
        <a:p>
          <a:r>
            <a:rPr lang="en-US" sz="2800"/>
            <a:t>District Holiday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abSelected="1" zoomScale="90" zoomScaleNormal="90" workbookViewId="0">
      <selection activeCell="F12" sqref="F12"/>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414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42317</v>
      </c>
      <c r="E2" s="685"/>
      <c r="F2" s="686"/>
      <c r="G2" s="687">
        <f>D2+1</f>
        <v>42318</v>
      </c>
      <c r="H2" s="688"/>
      <c r="I2" s="689"/>
      <c r="J2" s="684">
        <f>G2+1</f>
        <v>42319</v>
      </c>
      <c r="K2" s="685"/>
      <c r="L2" s="686"/>
      <c r="M2" s="684">
        <f>J2+1</f>
        <v>42320</v>
      </c>
      <c r="N2" s="685"/>
      <c r="O2" s="686"/>
      <c r="P2" s="684">
        <f>M2+1</f>
        <v>42321</v>
      </c>
      <c r="Q2" s="685"/>
      <c r="R2" s="686"/>
      <c r="S2" s="663" t="s">
        <v>23</v>
      </c>
      <c r="T2" s="664"/>
      <c r="U2" s="665"/>
      <c r="V2" s="683"/>
      <c r="W2" s="666" t="s">
        <v>393</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394</v>
      </c>
      <c r="B4" s="451" t="s">
        <v>409</v>
      </c>
      <c r="C4" s="348">
        <f>'Week Ending 11-06-2015'!V4</f>
        <v>10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10</v>
      </c>
      <c r="W4" s="224">
        <f>'Week Ending 11-06-2015'!W4+'Week Ending 11-13-2015'!S4</f>
        <v>309</v>
      </c>
      <c r="X4" s="224">
        <f>'Week Ending 11-06-2015'!X4+'Week Ending 11-13-2015'!T4</f>
        <v>299</v>
      </c>
      <c r="Y4" s="225">
        <f>'Week Ending 11-06-2015'!Y4+'Week Ending 11-13-2015'!U4</f>
        <v>0</v>
      </c>
    </row>
    <row r="5" spans="1:25" ht="29.4" customHeight="1" x14ac:dyDescent="0.3">
      <c r="A5" s="662"/>
      <c r="B5" s="478" t="s">
        <v>410</v>
      </c>
      <c r="C5" s="475">
        <f>'Week Ending 11-06-2015'!V5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11-06-2015'!W5+'Week Ending 11-13-2015'!S5</f>
        <v>0</v>
      </c>
      <c r="X5" s="220">
        <f>'Week Ending 11-06-2015'!X5+'Week Ending 11-13-2015'!T5</f>
        <v>0</v>
      </c>
      <c r="Y5" s="231">
        <f>'Week Ending 11-06-2015'!Y5+'Week Ending 11-13-2015'!U5</f>
        <v>0</v>
      </c>
    </row>
    <row r="6" spans="1:25" ht="30" customHeight="1" x14ac:dyDescent="0.3">
      <c r="A6" s="149" t="s">
        <v>413</v>
      </c>
      <c r="B6" s="337" t="s">
        <v>397</v>
      </c>
      <c r="C6" s="335">
        <f>'Week Ending 11-06-2015'!V6</f>
        <v>11</v>
      </c>
      <c r="D6" s="117">
        <v>20</v>
      </c>
      <c r="E6" s="530">
        <v>20</v>
      </c>
      <c r="F6" s="530"/>
      <c r="G6" s="117"/>
      <c r="H6" s="530"/>
      <c r="I6" s="530"/>
      <c r="J6" s="117"/>
      <c r="K6" s="530"/>
      <c r="L6" s="530"/>
      <c r="M6" s="117"/>
      <c r="N6" s="530"/>
      <c r="O6" s="530"/>
      <c r="P6" s="117"/>
      <c r="Q6" s="530"/>
      <c r="R6" s="530"/>
      <c r="S6" s="98">
        <f t="shared" si="0"/>
        <v>20</v>
      </c>
      <c r="T6" s="98">
        <f>SUM(E6,H6,K6,N6,Q6)</f>
        <v>20</v>
      </c>
      <c r="U6" s="98">
        <f>SUM(F6,I6,L6,O6,R6)</f>
        <v>0</v>
      </c>
      <c r="V6" s="336">
        <f t="shared" si="1"/>
        <v>11</v>
      </c>
      <c r="W6" s="218">
        <f>'Week Ending 11-06-2015'!W6+'Week Ending 11-13-2015'!S6</f>
        <v>94</v>
      </c>
      <c r="X6" s="218">
        <f>'Week Ending 11-06-2015'!X6+'Week Ending 11-13-2015'!T6</f>
        <v>91</v>
      </c>
      <c r="Y6" s="227">
        <f>'Week Ending 11-06-2015'!Y6+'Week Ending 11-13-2015'!U6</f>
        <v>2</v>
      </c>
    </row>
    <row r="7" spans="1:25" ht="30" customHeight="1" thickBot="1" x14ac:dyDescent="0.35">
      <c r="A7" s="553" t="s">
        <v>396</v>
      </c>
      <c r="B7" s="554" t="s">
        <v>398</v>
      </c>
      <c r="C7" s="103">
        <f>'Week Ending 11-06-2015'!V7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11-06-2015'!W7+'Week Ending 11-13-2015'!S7</f>
        <v>0</v>
      </c>
      <c r="X7" s="221">
        <f>'Week Ending 11-06-2015'!X7+'Week Ending 11-13-2015'!T7</f>
        <v>0</v>
      </c>
      <c r="Y7" s="233">
        <f>'Week Ending 11-06-2015'!Y7+'Week Ending 11-13-2015'!U7</f>
        <v>0</v>
      </c>
    </row>
    <row r="8" spans="1:25" ht="44.4" customHeight="1" x14ac:dyDescent="0.3">
      <c r="A8" s="669" t="s">
        <v>395</v>
      </c>
      <c r="B8" s="479" t="s">
        <v>411</v>
      </c>
      <c r="C8" s="480">
        <f>'Week Ending 11-06-2015'!V8</f>
        <v>10</v>
      </c>
      <c r="D8" s="467"/>
      <c r="E8" s="538"/>
      <c r="F8" s="538"/>
      <c r="G8" s="467"/>
      <c r="H8" s="538"/>
      <c r="I8" s="538"/>
      <c r="J8" s="467"/>
      <c r="K8" s="538"/>
      <c r="L8" s="538"/>
      <c r="M8" s="467"/>
      <c r="N8" s="538"/>
      <c r="O8" s="538"/>
      <c r="P8" s="467"/>
      <c r="Q8" s="538"/>
      <c r="R8" s="538"/>
      <c r="S8" s="52">
        <f t="shared" si="0"/>
        <v>0</v>
      </c>
      <c r="T8" s="52">
        <f t="shared" si="0"/>
        <v>0</v>
      </c>
      <c r="U8" s="52">
        <f t="shared" si="0"/>
        <v>0</v>
      </c>
      <c r="V8" s="481">
        <f t="shared" si="1"/>
        <v>10</v>
      </c>
      <c r="W8" s="220">
        <f>'Week Ending 11-06-2015'!W8+'Week Ending 11-13-2015'!S8</f>
        <v>78</v>
      </c>
      <c r="X8" s="220">
        <f>'Week Ending 11-06-2015'!X8+'Week Ending 11-13-2015'!T8</f>
        <v>69</v>
      </c>
      <c r="Y8" s="231">
        <f>'Week Ending 11-06-2015'!Y8+'Week Ending 11-13-2015'!U8</f>
        <v>4</v>
      </c>
    </row>
    <row r="9" spans="1:25" ht="32.4" customHeight="1" x14ac:dyDescent="0.3">
      <c r="A9" s="670"/>
      <c r="B9" s="482" t="s">
        <v>412</v>
      </c>
      <c r="C9" s="480">
        <f>'Week Ending 11-06-2015'!V9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11-06-2015'!W9+'Week Ending 11-13-2015'!S9</f>
        <v>0</v>
      </c>
      <c r="X9" s="220">
        <f>'Week Ending 11-06-2015'!X9+'Week Ending 11-13-2015'!T9</f>
        <v>0</v>
      </c>
      <c r="Y9" s="231">
        <f>'Week Ending 11-06-2015'!Y9+'Week Ending 11-13-2015'!U9</f>
        <v>0</v>
      </c>
    </row>
    <row r="10" spans="1:25" ht="37.950000000000003" customHeight="1" x14ac:dyDescent="0.3">
      <c r="A10" s="155" t="s">
        <v>401</v>
      </c>
      <c r="B10" s="339" t="s">
        <v>399</v>
      </c>
      <c r="C10" s="338">
        <f>'Week Ending 11-06-2015'!V10</f>
        <v>0</v>
      </c>
      <c r="D10" s="128">
        <v>4</v>
      </c>
      <c r="E10" s="540">
        <v>4</v>
      </c>
      <c r="F10" s="540"/>
      <c r="G10" s="128"/>
      <c r="H10" s="540"/>
      <c r="I10" s="540"/>
      <c r="J10" s="128"/>
      <c r="K10" s="540"/>
      <c r="L10" s="540"/>
      <c r="M10" s="128"/>
      <c r="N10" s="540"/>
      <c r="O10" s="540"/>
      <c r="P10" s="128"/>
      <c r="Q10" s="540"/>
      <c r="R10" s="540"/>
      <c r="S10" s="98">
        <f t="shared" si="0"/>
        <v>4</v>
      </c>
      <c r="T10" s="98">
        <f>SUM(E10,H10,K10,N10,Q10)</f>
        <v>4</v>
      </c>
      <c r="U10" s="98">
        <f t="shared" si="0"/>
        <v>0</v>
      </c>
      <c r="V10" s="336">
        <f t="shared" si="1"/>
        <v>0</v>
      </c>
      <c r="W10" s="218">
        <f>'Week Ending 11-06-2015'!W10+'Week Ending 11-13-2015'!S10</f>
        <v>38</v>
      </c>
      <c r="X10" s="218">
        <f>'Week Ending 11-06-2015'!X10+'Week Ending 11-13-2015'!T10</f>
        <v>41</v>
      </c>
      <c r="Y10" s="227">
        <f>'Week Ending 11-06-2015'!Y10+'Week Ending 11-13-2015'!U10</f>
        <v>0</v>
      </c>
    </row>
    <row r="11" spans="1:25" ht="30" customHeight="1" thickBot="1" x14ac:dyDescent="0.35">
      <c r="A11" s="379" t="s">
        <v>402</v>
      </c>
      <c r="B11" s="356" t="s">
        <v>400</v>
      </c>
      <c r="C11" s="357">
        <f>'Week Ending 11-06-2015'!V11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11-06-2015'!W11+'Week Ending 11-13-2015'!S11</f>
        <v>0</v>
      </c>
      <c r="X11" s="219">
        <f>'Week Ending 11-06-2015'!X11+'Week Ending 11-13-2015'!T11</f>
        <v>0</v>
      </c>
      <c r="Y11" s="229">
        <f>'Week Ending 11-06-2015'!Y11+'Week Ending 11-13-2015'!U11</f>
        <v>0</v>
      </c>
    </row>
    <row r="12" spans="1:25" ht="39.6" customHeight="1" x14ac:dyDescent="0.3">
      <c r="A12" s="671" t="s">
        <v>20</v>
      </c>
      <c r="B12" s="359" t="s">
        <v>408</v>
      </c>
      <c r="C12" s="360">
        <f>'Week Ending 11-06-2015'!V12</f>
        <v>0</v>
      </c>
      <c r="D12" s="135">
        <v>7</v>
      </c>
      <c r="E12" s="544">
        <v>0</v>
      </c>
      <c r="F12" s="544">
        <v>7</v>
      </c>
      <c r="G12" s="135"/>
      <c r="H12" s="544"/>
      <c r="I12" s="544"/>
      <c r="J12" s="135"/>
      <c r="K12" s="544"/>
      <c r="L12" s="544"/>
      <c r="M12" s="135"/>
      <c r="N12" s="544"/>
      <c r="O12" s="544"/>
      <c r="P12" s="135"/>
      <c r="Q12" s="544"/>
      <c r="R12" s="544"/>
      <c r="S12" s="44">
        <f t="shared" si="0"/>
        <v>7</v>
      </c>
      <c r="T12" s="44">
        <f>SUM(E12,H12,K12,N12,Q12)</f>
        <v>0</v>
      </c>
      <c r="U12" s="44">
        <f>SUM(F12,I12,L12,O12,R12)</f>
        <v>7</v>
      </c>
      <c r="V12" s="349">
        <f t="shared" si="1"/>
        <v>0</v>
      </c>
      <c r="W12" s="224">
        <f>'Week Ending 11-06-2015'!W12+'Week Ending 11-13-2015'!S12</f>
        <v>38</v>
      </c>
      <c r="X12" s="224">
        <f>'Week Ending 11-06-2015'!X12+'Week Ending 11-13-2015'!T12</f>
        <v>11</v>
      </c>
      <c r="Y12" s="225">
        <f>'Week Ending 11-06-2015'!Y12+'Week Ending 11-13-2015'!U12</f>
        <v>27</v>
      </c>
    </row>
    <row r="13" spans="1:25" ht="39.6" customHeight="1" x14ac:dyDescent="0.3">
      <c r="A13" s="672"/>
      <c r="B13" s="346" t="s">
        <v>407</v>
      </c>
      <c r="C13" s="340">
        <f>'Week Ending 11-06-2015'!V13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11-06-2015'!W13+'Week Ending 11-13-2015'!S13</f>
        <v>0</v>
      </c>
      <c r="X13" s="218">
        <f>'Week Ending 11-06-2015'!X13+'Week Ending 11-13-2015'!T13</f>
        <v>0</v>
      </c>
      <c r="Y13" s="227">
        <f>'Week Ending 11-06-2015'!Y13+'Week Ending 11-13-2015'!U13</f>
        <v>0</v>
      </c>
    </row>
    <row r="14" spans="1:25" ht="30" customHeight="1" x14ac:dyDescent="0.3">
      <c r="A14" s="159" t="s">
        <v>403</v>
      </c>
      <c r="B14" s="341" t="s">
        <v>406</v>
      </c>
      <c r="C14" s="340">
        <f>'Week Ending 11-06-2015'!V14</f>
        <v>0</v>
      </c>
      <c r="D14" s="139">
        <v>1</v>
      </c>
      <c r="E14" s="546">
        <v>1</v>
      </c>
      <c r="F14" s="546"/>
      <c r="G14" s="139"/>
      <c r="H14" s="546"/>
      <c r="I14" s="546"/>
      <c r="J14" s="139"/>
      <c r="K14" s="546"/>
      <c r="L14" s="546"/>
      <c r="M14" s="139"/>
      <c r="N14" s="546"/>
      <c r="O14" s="546"/>
      <c r="P14" s="139"/>
      <c r="Q14" s="546"/>
      <c r="R14" s="546"/>
      <c r="S14" s="98">
        <f t="shared" si="0"/>
        <v>1</v>
      </c>
      <c r="T14" s="98">
        <f t="shared" si="0"/>
        <v>1</v>
      </c>
      <c r="U14" s="98">
        <f t="shared" si="0"/>
        <v>0</v>
      </c>
      <c r="V14" s="336">
        <f t="shared" si="1"/>
        <v>0</v>
      </c>
      <c r="W14" s="218">
        <f>'Week Ending 11-06-2015'!W14+'Week Ending 11-13-2015'!S14</f>
        <v>43</v>
      </c>
      <c r="X14" s="218">
        <f>'Week Ending 11-06-2015'!X14+'Week Ending 11-13-2015'!T14</f>
        <v>64</v>
      </c>
      <c r="Y14" s="227">
        <f>'Week Ending 11-06-2015'!Y14+'Week Ending 11-13-2015'!U14</f>
        <v>0</v>
      </c>
    </row>
    <row r="15" spans="1:25" ht="30.6" customHeight="1" thickBot="1" x14ac:dyDescent="0.35">
      <c r="A15" s="461" t="s">
        <v>404</v>
      </c>
      <c r="B15" s="483" t="s">
        <v>405</v>
      </c>
      <c r="C15" s="484">
        <f>'Week Ending 11-06-2015'!V15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11-06-2015'!W15+'Week Ending 11-13-2015'!S15</f>
        <v>0</v>
      </c>
      <c r="X15" s="221">
        <f>'Week Ending 11-06-2015'!X15+'Week Ending 11-13-2015'!T15</f>
        <v>0</v>
      </c>
      <c r="Y15" s="233">
        <f>'Week Ending 11-06-2015'!Y15+'Week Ending 11-13-2015'!U15</f>
        <v>0</v>
      </c>
    </row>
    <row r="16" spans="1:25" ht="21.6" customHeight="1" thickBot="1" x14ac:dyDescent="0.35">
      <c r="A16" s="381" t="s">
        <v>153</v>
      </c>
      <c r="B16" s="365" t="s">
        <v>154</v>
      </c>
      <c r="C16" s="366">
        <f>'Week Ending 11-06-2015'!V16</f>
        <v>0</v>
      </c>
      <c r="D16" s="417"/>
      <c r="E16" s="550"/>
      <c r="F16" s="550"/>
      <c r="G16" s="417"/>
      <c r="H16" s="550"/>
      <c r="I16" s="550"/>
      <c r="J16" s="417"/>
      <c r="K16" s="550"/>
      <c r="L16" s="550"/>
      <c r="M16" s="417"/>
      <c r="N16" s="550"/>
      <c r="O16" s="550"/>
      <c r="P16" s="417"/>
      <c r="Q16" s="550"/>
      <c r="R16" s="550"/>
      <c r="S16" s="316">
        <f t="shared" si="0"/>
        <v>0</v>
      </c>
      <c r="T16" s="316">
        <f t="shared" si="0"/>
        <v>0</v>
      </c>
      <c r="U16" s="316">
        <f t="shared" si="0"/>
        <v>0</v>
      </c>
      <c r="V16" s="367">
        <f t="shared" si="1"/>
        <v>0</v>
      </c>
      <c r="W16" s="368">
        <f>'Week Ending 11-06-2015'!W16+'Week Ending 11-13-2015'!S16</f>
        <v>1</v>
      </c>
      <c r="X16" s="368">
        <f>'Week Ending 11-06-2015'!X16+'Week Ending 11-13-2015'!T16</f>
        <v>1</v>
      </c>
      <c r="Y16" s="449">
        <f>'Week Ending 11-06-2015'!Y16+'Week Ending 11-13-2015'!U16</f>
        <v>0</v>
      </c>
    </row>
    <row r="17" spans="1:25" ht="15.6" customHeight="1" thickBot="1" x14ac:dyDescent="0.35">
      <c r="A17" s="432" t="s">
        <v>2</v>
      </c>
      <c r="B17" s="433"/>
      <c r="C17" s="434">
        <f t="shared" ref="C17:Y17" si="2">SUM(C4:C16)</f>
        <v>31</v>
      </c>
      <c r="D17" s="435">
        <f t="shared" si="2"/>
        <v>32</v>
      </c>
      <c r="E17" s="454">
        <f t="shared" si="2"/>
        <v>25</v>
      </c>
      <c r="F17" s="435">
        <f t="shared" si="2"/>
        <v>7</v>
      </c>
      <c r="G17" s="435">
        <f t="shared" si="2"/>
        <v>0</v>
      </c>
      <c r="H17" s="455">
        <f t="shared" si="2"/>
        <v>0</v>
      </c>
      <c r="I17" s="456">
        <f t="shared" si="2"/>
        <v>0</v>
      </c>
      <c r="J17" s="456">
        <f t="shared" si="2"/>
        <v>0</v>
      </c>
      <c r="K17" s="454">
        <f t="shared" si="2"/>
        <v>0</v>
      </c>
      <c r="L17" s="435">
        <f t="shared" si="2"/>
        <v>0</v>
      </c>
      <c r="M17" s="435">
        <f t="shared" si="2"/>
        <v>0</v>
      </c>
      <c r="N17" s="454">
        <f t="shared" si="2"/>
        <v>0</v>
      </c>
      <c r="O17" s="435">
        <f t="shared" si="2"/>
        <v>0</v>
      </c>
      <c r="P17" s="435">
        <f t="shared" si="2"/>
        <v>0</v>
      </c>
      <c r="Q17" s="454">
        <f t="shared" si="2"/>
        <v>0</v>
      </c>
      <c r="R17" s="435">
        <f t="shared" si="2"/>
        <v>0</v>
      </c>
      <c r="S17" s="313">
        <f t="shared" si="2"/>
        <v>32</v>
      </c>
      <c r="T17" s="313">
        <f t="shared" si="2"/>
        <v>25</v>
      </c>
      <c r="U17" s="313">
        <f t="shared" si="2"/>
        <v>7</v>
      </c>
      <c r="V17" s="436">
        <f t="shared" si="2"/>
        <v>31</v>
      </c>
      <c r="W17" s="222">
        <f t="shared" si="2"/>
        <v>601</v>
      </c>
      <c r="X17" s="222">
        <f t="shared" si="2"/>
        <v>576</v>
      </c>
      <c r="Y17" s="235">
        <f t="shared" si="2"/>
        <v>33</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8" priority="2" operator="equal">
      <formula>0</formula>
    </cfRule>
  </conditionalFormatting>
  <conditionalFormatting sqref="V1:V17">
    <cfRule type="cellIs" dxfId="107" priority="1" operator="equal">
      <formula>0</formula>
    </cfRule>
  </conditionalFormatting>
  <pageMargins left="0.7" right="0.7" top="0.75" bottom="0.75" header="0.3" footer="0.3"/>
  <pageSetup scale="5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Q4" sqref="Q4"/>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365</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42254</v>
      </c>
      <c r="E2" s="685"/>
      <c r="F2" s="686"/>
      <c r="G2" s="687">
        <f>D2+1</f>
        <v>42255</v>
      </c>
      <c r="H2" s="688"/>
      <c r="I2" s="689"/>
      <c r="J2" s="684">
        <f>G2+1</f>
        <v>42256</v>
      </c>
      <c r="K2" s="685"/>
      <c r="L2" s="686"/>
      <c r="M2" s="684">
        <f>J2+1</f>
        <v>42257</v>
      </c>
      <c r="N2" s="685"/>
      <c r="O2" s="686"/>
      <c r="P2" s="684">
        <f>M2+1</f>
        <v>42258</v>
      </c>
      <c r="Q2" s="685"/>
      <c r="R2" s="686"/>
      <c r="S2" s="663" t="s">
        <v>23</v>
      </c>
      <c r="T2" s="664"/>
      <c r="U2" s="665"/>
      <c r="V2" s="683"/>
      <c r="W2" s="690" t="s">
        <v>345</v>
      </c>
      <c r="X2" s="691"/>
      <c r="Y2" s="692"/>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347</v>
      </c>
      <c r="C4" s="348">
        <f>'Week Ending 09-04-2015 '!V4</f>
        <v>0</v>
      </c>
      <c r="D4" s="459"/>
      <c r="E4" s="524"/>
      <c r="F4" s="524"/>
      <c r="G4" s="459">
        <v>35</v>
      </c>
      <c r="H4" s="524">
        <v>35</v>
      </c>
      <c r="I4" s="524"/>
      <c r="J4" s="459">
        <v>22</v>
      </c>
      <c r="K4" s="524">
        <v>22</v>
      </c>
      <c r="L4" s="524"/>
      <c r="M4" s="459">
        <v>27</v>
      </c>
      <c r="N4" s="524">
        <v>27</v>
      </c>
      <c r="O4" s="524"/>
      <c r="P4" s="459">
        <v>26</v>
      </c>
      <c r="Q4" s="524">
        <v>26</v>
      </c>
      <c r="R4" s="524"/>
      <c r="S4" s="452">
        <f t="shared" ref="S4:U16" si="0">SUM(D4,G4,J4,M4,P4)</f>
        <v>110</v>
      </c>
      <c r="T4" s="452">
        <f t="shared" si="0"/>
        <v>110</v>
      </c>
      <c r="U4" s="452">
        <f t="shared" si="0"/>
        <v>0</v>
      </c>
      <c r="V4" s="453">
        <f t="shared" ref="V4:V16" si="1">C4+(S4-T4-U4)</f>
        <v>0</v>
      </c>
      <c r="W4" s="641">
        <f>'Week Ending 09-04-2015 '!Z4+'Week Ending 09-11-2015 '!S4</f>
        <v>239</v>
      </c>
      <c r="X4" s="641">
        <f>'Week Ending 09-04-2015 '!AA4+'Week Ending 09-11-2015 '!T4</f>
        <v>239</v>
      </c>
      <c r="Y4" s="642">
        <f>'Week Ending 09-04-2015 '!AB4+'Week Ending 09-11-2015 '!U4</f>
        <v>0</v>
      </c>
    </row>
    <row r="5" spans="1:25" ht="29.4" customHeight="1" x14ac:dyDescent="0.3">
      <c r="A5" s="653"/>
      <c r="B5" s="478" t="s">
        <v>348</v>
      </c>
      <c r="C5" s="475">
        <f>'Week Ending 09-04-2015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643">
        <f>'Week Ending 09-04-2015 '!Z5+'Week Ending 09-11-2015 '!S5</f>
        <v>0</v>
      </c>
      <c r="X5" s="643">
        <f>'Week Ending 09-04-2015 '!AA5+'Week Ending 09-11-2015 '!T5</f>
        <v>0</v>
      </c>
      <c r="Y5" s="644">
        <f>'Week Ending 09-04-2015 '!AB5+'Week Ending 09-11-2015 '!U5</f>
        <v>0</v>
      </c>
    </row>
    <row r="6" spans="1:25" ht="30" customHeight="1" x14ac:dyDescent="0.3">
      <c r="A6" s="149" t="s">
        <v>359</v>
      </c>
      <c r="B6" s="337" t="s">
        <v>351</v>
      </c>
      <c r="C6" s="335">
        <f>'Week Ending 09-04-2015 '!V6</f>
        <v>0</v>
      </c>
      <c r="D6" s="117"/>
      <c r="E6" s="530"/>
      <c r="F6" s="530"/>
      <c r="G6" s="117">
        <v>16</v>
      </c>
      <c r="H6" s="530">
        <v>14</v>
      </c>
      <c r="I6" s="530"/>
      <c r="J6" s="117">
        <v>12</v>
      </c>
      <c r="K6" s="530">
        <v>14</v>
      </c>
      <c r="L6" s="530"/>
      <c r="M6" s="117">
        <v>11</v>
      </c>
      <c r="N6" s="530">
        <v>10</v>
      </c>
      <c r="O6" s="530"/>
      <c r="P6" s="117">
        <v>10</v>
      </c>
      <c r="Q6" s="530">
        <v>11</v>
      </c>
      <c r="R6" s="530"/>
      <c r="S6" s="98">
        <f t="shared" si="0"/>
        <v>49</v>
      </c>
      <c r="T6" s="98">
        <f>SUM(E6,H6,K6,N6,Q6)</f>
        <v>49</v>
      </c>
      <c r="U6" s="98">
        <f>SUM(F6,I6,L6,O6,R6)</f>
        <v>0</v>
      </c>
      <c r="V6" s="336">
        <f t="shared" si="1"/>
        <v>0</v>
      </c>
      <c r="W6" s="645">
        <f>'Week Ending 09-04-2015 '!Z6+'Week Ending 09-11-2015 '!S6</f>
        <v>84</v>
      </c>
      <c r="X6" s="645">
        <f>'Week Ending 09-04-2015 '!AA6+'Week Ending 09-11-2015 '!T6</f>
        <v>85</v>
      </c>
      <c r="Y6" s="646">
        <f>'Week Ending 09-04-2015 '!AB6+'Week Ending 09-11-2015 '!U6</f>
        <v>0</v>
      </c>
    </row>
    <row r="7" spans="1:25" ht="30" customHeight="1" thickBot="1" x14ac:dyDescent="0.35">
      <c r="A7" s="553" t="s">
        <v>360</v>
      </c>
      <c r="B7" s="554" t="s">
        <v>352</v>
      </c>
      <c r="C7" s="103">
        <f>'Week Ending 09-04-2015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09-04-2015 '!Z7+'Week Ending 09-11-2015 '!S7</f>
        <v>0</v>
      </c>
      <c r="X7" s="647">
        <f>'Week Ending 09-04-2015 '!AA7+'Week Ending 09-11-2015 '!T7</f>
        <v>0</v>
      </c>
      <c r="Y7" s="648">
        <f>'Week Ending 09-04-2015 '!AB7+'Week Ending 09-11-2015 '!U7</f>
        <v>0</v>
      </c>
    </row>
    <row r="8" spans="1:25" ht="44.4" customHeight="1" x14ac:dyDescent="0.3">
      <c r="A8" s="669" t="s">
        <v>16</v>
      </c>
      <c r="B8" s="479" t="s">
        <v>349</v>
      </c>
      <c r="C8" s="480">
        <f>'Week Ending 09-04-2015 '!V8</f>
        <v>0</v>
      </c>
      <c r="D8" s="467"/>
      <c r="E8" s="538"/>
      <c r="F8" s="538"/>
      <c r="G8" s="467">
        <v>9</v>
      </c>
      <c r="H8" s="538">
        <v>9</v>
      </c>
      <c r="I8" s="538"/>
      <c r="J8" s="467"/>
      <c r="K8" s="538"/>
      <c r="L8" s="538"/>
      <c r="M8" s="467"/>
      <c r="N8" s="538"/>
      <c r="O8" s="538"/>
      <c r="P8" s="467">
        <v>10</v>
      </c>
      <c r="Q8" s="538">
        <v>10</v>
      </c>
      <c r="R8" s="538"/>
      <c r="S8" s="52">
        <f t="shared" si="0"/>
        <v>19</v>
      </c>
      <c r="T8" s="52">
        <f t="shared" si="0"/>
        <v>19</v>
      </c>
      <c r="U8" s="52">
        <f t="shared" si="0"/>
        <v>0</v>
      </c>
      <c r="V8" s="481">
        <f t="shared" si="1"/>
        <v>0</v>
      </c>
      <c r="W8" s="643">
        <f>'Week Ending 09-04-2015 '!Z8+'Week Ending 09-11-2015 '!S8</f>
        <v>35</v>
      </c>
      <c r="X8" s="643">
        <f>'Week Ending 09-04-2015 '!AA8+'Week Ending 09-11-2015 '!T8</f>
        <v>35</v>
      </c>
      <c r="Y8" s="644">
        <f>'Week Ending 09-04-2015 '!AB8+'Week Ending 09-11-2015 '!U8</f>
        <v>0</v>
      </c>
    </row>
    <row r="9" spans="1:25" ht="32.4" customHeight="1" x14ac:dyDescent="0.3">
      <c r="A9" s="670"/>
      <c r="B9" s="482" t="s">
        <v>350</v>
      </c>
      <c r="C9" s="480">
        <f>'Week Ending 09-04-2015 '!V9</f>
        <v>0</v>
      </c>
      <c r="D9" s="467"/>
      <c r="E9" s="538"/>
      <c r="F9" s="538"/>
      <c r="G9" s="467"/>
      <c r="H9" s="538"/>
      <c r="I9" s="538"/>
      <c r="J9" s="467"/>
      <c r="K9" s="538"/>
      <c r="L9" s="538"/>
      <c r="M9" s="467"/>
      <c r="N9" s="538"/>
      <c r="O9" s="538"/>
      <c r="P9" s="467">
        <v>2</v>
      </c>
      <c r="Q9" s="538">
        <v>2</v>
      </c>
      <c r="R9" s="538"/>
      <c r="S9" s="52">
        <f t="shared" si="0"/>
        <v>2</v>
      </c>
      <c r="T9" s="52">
        <f t="shared" si="0"/>
        <v>2</v>
      </c>
      <c r="U9" s="52">
        <f t="shared" si="0"/>
        <v>0</v>
      </c>
      <c r="V9" s="481">
        <f t="shared" si="1"/>
        <v>0</v>
      </c>
      <c r="W9" s="643">
        <f>'Week Ending 09-04-2015 '!Z9+'Week Ending 09-11-2015 '!S9</f>
        <v>2</v>
      </c>
      <c r="X9" s="643">
        <f>'Week Ending 09-04-2015 '!AA9+'Week Ending 09-11-2015 '!T9</f>
        <v>2</v>
      </c>
      <c r="Y9" s="644">
        <f>'Week Ending 09-04-2015 '!AB9+'Week Ending 09-11-2015 '!U9</f>
        <v>0</v>
      </c>
    </row>
    <row r="10" spans="1:25" ht="37.950000000000003" customHeight="1" x14ac:dyDescent="0.3">
      <c r="A10" s="155" t="s">
        <v>361</v>
      </c>
      <c r="B10" s="339" t="s">
        <v>353</v>
      </c>
      <c r="C10" s="338">
        <f>'Week Ending 09-04-2015 '!V10</f>
        <v>0</v>
      </c>
      <c r="D10" s="128"/>
      <c r="E10" s="540"/>
      <c r="F10" s="540"/>
      <c r="G10" s="128"/>
      <c r="H10" s="540"/>
      <c r="I10" s="540"/>
      <c r="J10" s="128">
        <v>2</v>
      </c>
      <c r="K10" s="540">
        <v>2</v>
      </c>
      <c r="L10" s="540"/>
      <c r="M10" s="128">
        <v>1</v>
      </c>
      <c r="N10" s="540">
        <v>1</v>
      </c>
      <c r="O10" s="540"/>
      <c r="P10" s="128">
        <v>1</v>
      </c>
      <c r="Q10" s="540">
        <v>1</v>
      </c>
      <c r="R10" s="540"/>
      <c r="S10" s="98">
        <f t="shared" si="0"/>
        <v>4</v>
      </c>
      <c r="T10" s="98">
        <f>SUM(E10,H10,K10,N10,Q10)</f>
        <v>4</v>
      </c>
      <c r="U10" s="98">
        <f t="shared" si="0"/>
        <v>0</v>
      </c>
      <c r="V10" s="336">
        <f t="shared" si="1"/>
        <v>0</v>
      </c>
      <c r="W10" s="645">
        <f>'Week Ending 09-04-2015 '!Z10+'Week Ending 09-11-2015 '!S10</f>
        <v>19</v>
      </c>
      <c r="X10" s="645">
        <f>'Week Ending 09-04-2015 '!AA10+'Week Ending 09-11-2015 '!T10</f>
        <v>20</v>
      </c>
      <c r="Y10" s="646">
        <f>'Week Ending 09-04-2015 '!AB10+'Week Ending 09-11-2015 '!U10</f>
        <v>0</v>
      </c>
    </row>
    <row r="11" spans="1:25" ht="30" customHeight="1" thickBot="1" x14ac:dyDescent="0.35">
      <c r="A11" s="379" t="s">
        <v>362</v>
      </c>
      <c r="B11" s="356" t="s">
        <v>354</v>
      </c>
      <c r="C11" s="357">
        <f>'Week Ending 09-04-2015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09-04-2015 '!Z11+'Week Ending 09-11-2015 '!S11</f>
        <v>0</v>
      </c>
      <c r="X11" s="649">
        <f>'Week Ending 09-04-2015 '!AA11+'Week Ending 09-11-2015 '!T11</f>
        <v>0</v>
      </c>
      <c r="Y11" s="650">
        <f>'Week Ending 09-04-2015 '!AB11+'Week Ending 09-11-2015 '!U11</f>
        <v>0</v>
      </c>
    </row>
    <row r="12" spans="1:25" ht="39.6" customHeight="1" x14ac:dyDescent="0.3">
      <c r="A12" s="671" t="s">
        <v>20</v>
      </c>
      <c r="B12" s="359" t="s">
        <v>355</v>
      </c>
      <c r="C12" s="360">
        <f>'Week Ending 09-04-2015 '!V12</f>
        <v>0</v>
      </c>
      <c r="D12" s="135"/>
      <c r="E12" s="544"/>
      <c r="F12" s="544"/>
      <c r="G12" s="135">
        <v>4</v>
      </c>
      <c r="H12" s="544">
        <v>3</v>
      </c>
      <c r="I12" s="544">
        <v>1</v>
      </c>
      <c r="J12" s="135">
        <v>4</v>
      </c>
      <c r="K12" s="544">
        <v>2</v>
      </c>
      <c r="L12" s="544">
        <v>2</v>
      </c>
      <c r="M12" s="135">
        <v>2</v>
      </c>
      <c r="N12" s="544">
        <v>1</v>
      </c>
      <c r="O12" s="544">
        <v>1</v>
      </c>
      <c r="P12" s="135">
        <v>9</v>
      </c>
      <c r="Q12" s="544">
        <v>7</v>
      </c>
      <c r="R12" s="544">
        <v>2</v>
      </c>
      <c r="S12" s="44">
        <f t="shared" si="0"/>
        <v>19</v>
      </c>
      <c r="T12" s="44">
        <f>SUM(E12,H12,K12,N12,Q12)</f>
        <v>13</v>
      </c>
      <c r="U12" s="44">
        <f>SUM(F12,I12,L12,O12,R12)</f>
        <v>6</v>
      </c>
      <c r="V12" s="349">
        <f t="shared" si="1"/>
        <v>0</v>
      </c>
      <c r="W12" s="641">
        <f>'Week Ending 09-04-2015 '!Z12+'Week Ending 09-11-2015 '!S12</f>
        <v>43</v>
      </c>
      <c r="X12" s="641">
        <f>'Week Ending 09-04-2015 '!AA12+'Week Ending 09-11-2015 '!T12</f>
        <v>24</v>
      </c>
      <c r="Y12" s="642">
        <f>'Week Ending 09-04-2015 '!AB12+'Week Ending 09-11-2015 '!U12</f>
        <v>19</v>
      </c>
    </row>
    <row r="13" spans="1:25" ht="39.6" customHeight="1" x14ac:dyDescent="0.3">
      <c r="A13" s="672"/>
      <c r="B13" s="346" t="s">
        <v>356</v>
      </c>
      <c r="C13" s="340">
        <f>'Week Ending 09-04-2015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09-04-2015 '!Z13+'Week Ending 09-11-2015 '!S13</f>
        <v>0</v>
      </c>
      <c r="X13" s="645">
        <f>'Week Ending 09-04-2015 '!AA13+'Week Ending 09-11-2015 '!T13</f>
        <v>0</v>
      </c>
      <c r="Y13" s="646">
        <f>'Week Ending 09-04-2015 '!AB13+'Week Ending 09-11-2015 '!U13</f>
        <v>0</v>
      </c>
    </row>
    <row r="14" spans="1:25" ht="30" customHeight="1" x14ac:dyDescent="0.3">
      <c r="A14" s="159" t="s">
        <v>363</v>
      </c>
      <c r="B14" s="341" t="s">
        <v>357</v>
      </c>
      <c r="C14" s="340">
        <f>'Week Ending 09-04-2015 '!V14</f>
        <v>0</v>
      </c>
      <c r="D14" s="139"/>
      <c r="E14" s="546"/>
      <c r="F14" s="546"/>
      <c r="G14" s="139"/>
      <c r="H14" s="546"/>
      <c r="I14" s="546"/>
      <c r="J14" s="139">
        <v>2</v>
      </c>
      <c r="K14" s="546">
        <v>2</v>
      </c>
      <c r="L14" s="546"/>
      <c r="M14" s="139">
        <v>11</v>
      </c>
      <c r="N14" s="546">
        <v>10</v>
      </c>
      <c r="O14" s="546"/>
      <c r="P14" s="139">
        <v>3</v>
      </c>
      <c r="Q14" s="546">
        <v>4</v>
      </c>
      <c r="R14" s="546"/>
      <c r="S14" s="98">
        <f t="shared" si="0"/>
        <v>16</v>
      </c>
      <c r="T14" s="98">
        <f t="shared" si="0"/>
        <v>16</v>
      </c>
      <c r="U14" s="98">
        <f t="shared" si="0"/>
        <v>0</v>
      </c>
      <c r="V14" s="336">
        <f t="shared" si="1"/>
        <v>0</v>
      </c>
      <c r="W14" s="645">
        <f>'Week Ending 09-04-2015 '!Z14+'Week Ending 09-11-2015 '!S14</f>
        <v>33</v>
      </c>
      <c r="X14" s="645">
        <f>'Week Ending 09-04-2015 '!AA14+'Week Ending 09-11-2015 '!T14</f>
        <v>33</v>
      </c>
      <c r="Y14" s="646">
        <f>'Week Ending 09-04-2015 '!AB14+'Week Ending 09-11-2015 '!U14</f>
        <v>0</v>
      </c>
    </row>
    <row r="15" spans="1:25" ht="30.6" customHeight="1" thickBot="1" x14ac:dyDescent="0.35">
      <c r="A15" s="461" t="s">
        <v>364</v>
      </c>
      <c r="B15" s="483" t="s">
        <v>358</v>
      </c>
      <c r="C15" s="484">
        <f>'Week Ending 09-04-2015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09-04-2015 '!Z15+'Week Ending 09-11-2015 '!S15</f>
        <v>0</v>
      </c>
      <c r="X15" s="647">
        <f>'Week Ending 09-04-2015 '!AA15+'Week Ending 09-11-2015 '!T15</f>
        <v>0</v>
      </c>
      <c r="Y15" s="648">
        <f>'Week Ending 09-04-2015 '!AB15+'Week Ending 09-11-2015 '!U15</f>
        <v>0</v>
      </c>
    </row>
    <row r="16" spans="1:25" ht="21.6" customHeight="1" thickBot="1" x14ac:dyDescent="0.35">
      <c r="A16" s="381" t="s">
        <v>153</v>
      </c>
      <c r="B16" s="365" t="s">
        <v>154</v>
      </c>
      <c r="C16" s="366">
        <f>'Week Ending 09-04-2015 '!V16</f>
        <v>0</v>
      </c>
      <c r="D16" s="417"/>
      <c r="E16" s="550"/>
      <c r="F16" s="550"/>
      <c r="G16" s="417"/>
      <c r="H16" s="550"/>
      <c r="I16" s="550"/>
      <c r="J16" s="417">
        <v>5</v>
      </c>
      <c r="K16" s="550">
        <v>5</v>
      </c>
      <c r="L16" s="550"/>
      <c r="M16" s="417">
        <v>2</v>
      </c>
      <c r="N16" s="550">
        <v>2</v>
      </c>
      <c r="O16" s="550"/>
      <c r="P16" s="417"/>
      <c r="Q16" s="550"/>
      <c r="R16" s="550"/>
      <c r="S16" s="316">
        <f t="shared" si="0"/>
        <v>7</v>
      </c>
      <c r="T16" s="316">
        <f t="shared" si="0"/>
        <v>7</v>
      </c>
      <c r="U16" s="316">
        <f t="shared" si="0"/>
        <v>0</v>
      </c>
      <c r="V16" s="367">
        <f t="shared" si="1"/>
        <v>0</v>
      </c>
      <c r="W16" s="651">
        <f>'Week Ending 09-04-2015 '!Z16+'Week Ending 09-11-2015 '!S16</f>
        <v>16</v>
      </c>
      <c r="X16" s="651">
        <f>'Week Ending 09-04-2015 '!AA16+'Week Ending 09-11-2015 '!T16</f>
        <v>16</v>
      </c>
      <c r="Y16" s="652">
        <f>'Week Ending 09-04-2015 '!AB16+'Week Ending 09-11-2015 '!U16</f>
        <v>0</v>
      </c>
    </row>
    <row r="17" spans="1:25" ht="15.6" customHeight="1" thickBot="1" x14ac:dyDescent="0.35">
      <c r="A17" s="432" t="s">
        <v>2</v>
      </c>
      <c r="B17" s="433"/>
      <c r="C17" s="434">
        <f t="shared" ref="C17:Y17" si="2">SUM(C4:C16)</f>
        <v>0</v>
      </c>
      <c r="D17" s="435">
        <f t="shared" si="2"/>
        <v>0</v>
      </c>
      <c r="E17" s="454">
        <f t="shared" si="2"/>
        <v>0</v>
      </c>
      <c r="F17" s="435">
        <f t="shared" si="2"/>
        <v>0</v>
      </c>
      <c r="G17" s="435">
        <f t="shared" si="2"/>
        <v>64</v>
      </c>
      <c r="H17" s="455">
        <f t="shared" si="2"/>
        <v>61</v>
      </c>
      <c r="I17" s="456">
        <f t="shared" si="2"/>
        <v>1</v>
      </c>
      <c r="J17" s="456">
        <f t="shared" si="2"/>
        <v>47</v>
      </c>
      <c r="K17" s="454">
        <f t="shared" si="2"/>
        <v>47</v>
      </c>
      <c r="L17" s="435">
        <f t="shared" si="2"/>
        <v>2</v>
      </c>
      <c r="M17" s="435">
        <f t="shared" si="2"/>
        <v>54</v>
      </c>
      <c r="N17" s="454">
        <f t="shared" si="2"/>
        <v>51</v>
      </c>
      <c r="O17" s="435">
        <f t="shared" si="2"/>
        <v>1</v>
      </c>
      <c r="P17" s="435">
        <f t="shared" si="2"/>
        <v>61</v>
      </c>
      <c r="Q17" s="454">
        <f t="shared" si="2"/>
        <v>61</v>
      </c>
      <c r="R17" s="435">
        <f t="shared" si="2"/>
        <v>2</v>
      </c>
      <c r="S17" s="313">
        <f t="shared" si="2"/>
        <v>226</v>
      </c>
      <c r="T17" s="313">
        <f t="shared" si="2"/>
        <v>220</v>
      </c>
      <c r="U17" s="313">
        <f t="shared" si="2"/>
        <v>6</v>
      </c>
      <c r="V17" s="436">
        <f t="shared" si="2"/>
        <v>0</v>
      </c>
      <c r="W17" s="639">
        <f t="shared" si="2"/>
        <v>471</v>
      </c>
      <c r="X17" s="639">
        <f t="shared" si="2"/>
        <v>454</v>
      </c>
      <c r="Y17" s="640">
        <f t="shared" si="2"/>
        <v>19</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0" priority="2" operator="equal">
      <formula>0</formula>
    </cfRule>
  </conditionalFormatting>
  <conditionalFormatting sqref="V1:V17">
    <cfRule type="cellIs" dxfId="89" priority="1" operator="equal">
      <formula>0</formula>
    </cfRule>
  </conditionalFormatting>
  <pageMargins left="0.7" right="0.7" top="0.75" bottom="0.75" header="0.3" footer="0.3"/>
  <pageSetup scale="5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8" s="1" customFormat="1" ht="14.4" customHeight="1" thickBot="1" x14ac:dyDescent="0.35">
      <c r="A1" s="673" t="s">
        <v>21</v>
      </c>
      <c r="B1" s="675" t="s">
        <v>14</v>
      </c>
      <c r="C1" s="677" t="s">
        <v>346</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42247</v>
      </c>
      <c r="E2" s="685"/>
      <c r="F2" s="686"/>
      <c r="G2" s="687">
        <f>D2+1</f>
        <v>42248</v>
      </c>
      <c r="H2" s="688"/>
      <c r="I2" s="689"/>
      <c r="J2" s="684">
        <f>G2+1</f>
        <v>42249</v>
      </c>
      <c r="K2" s="685"/>
      <c r="L2" s="686"/>
      <c r="M2" s="684">
        <f>J2+1</f>
        <v>42250</v>
      </c>
      <c r="N2" s="685"/>
      <c r="O2" s="686"/>
      <c r="P2" s="684">
        <f>M2+1</f>
        <v>42251</v>
      </c>
      <c r="Q2" s="685"/>
      <c r="R2" s="686"/>
      <c r="S2" s="663" t="s">
        <v>23</v>
      </c>
      <c r="T2" s="664"/>
      <c r="U2" s="665"/>
      <c r="V2" s="683"/>
      <c r="W2" s="666" t="s">
        <v>322</v>
      </c>
      <c r="X2" s="667"/>
      <c r="Y2" s="668"/>
      <c r="Z2" s="693" t="s">
        <v>345</v>
      </c>
      <c r="AA2" s="694"/>
      <c r="AB2" s="695"/>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522" t="s">
        <v>17</v>
      </c>
      <c r="B4" s="451" t="s">
        <v>347</v>
      </c>
      <c r="C4" s="348">
        <f>'Week Ending 08-28-2015'!V4</f>
        <v>0</v>
      </c>
      <c r="D4" s="459">
        <v>50</v>
      </c>
      <c r="E4" s="524">
        <v>50</v>
      </c>
      <c r="F4" s="524"/>
      <c r="G4" s="459">
        <v>52</v>
      </c>
      <c r="H4" s="524">
        <v>52</v>
      </c>
      <c r="I4" s="524"/>
      <c r="J4" s="459">
        <v>20</v>
      </c>
      <c r="K4" s="524">
        <v>20</v>
      </c>
      <c r="L4" s="524"/>
      <c r="M4" s="459">
        <v>44</v>
      </c>
      <c r="N4" s="524">
        <v>44</v>
      </c>
      <c r="O4" s="524"/>
      <c r="P4" s="459">
        <v>13</v>
      </c>
      <c r="Q4" s="524">
        <v>13</v>
      </c>
      <c r="R4" s="524"/>
      <c r="S4" s="452">
        <f t="shared" ref="S4:U16" si="0">SUM(D4,G4,J4,M4,P4)</f>
        <v>179</v>
      </c>
      <c r="T4" s="452">
        <f t="shared" si="0"/>
        <v>179</v>
      </c>
      <c r="U4" s="452">
        <f t="shared" si="0"/>
        <v>0</v>
      </c>
      <c r="V4" s="453">
        <f t="shared" ref="V4:V16" si="1">C4+(S4-T4-U4)</f>
        <v>0</v>
      </c>
      <c r="W4" s="224">
        <f>'Week Ending 08-28-2015'!W4+'Week Ending 08-28-2015'!W5+D4</f>
        <v>698</v>
      </c>
      <c r="X4" s="224">
        <f>'Week Ending 08-28-2015'!X4+'Week Ending 08-28-2015'!X5+E4</f>
        <v>692</v>
      </c>
      <c r="Y4" s="225">
        <f>'Week Ending 08-28-2015'!Y4+'Week Ending 08-28-2015'!Y5+F4</f>
        <v>6</v>
      </c>
      <c r="Z4" s="574">
        <f>G4+J4+M4+P4</f>
        <v>129</v>
      </c>
      <c r="AA4" s="574">
        <f>H4+K4+N4+Q4</f>
        <v>129</v>
      </c>
      <c r="AB4" s="575">
        <f>I4+L4+O4+R4</f>
        <v>0</v>
      </c>
    </row>
    <row r="5" spans="1:28" ht="29.4" customHeight="1" x14ac:dyDescent="0.3">
      <c r="A5" s="638"/>
      <c r="B5" s="478" t="s">
        <v>348</v>
      </c>
      <c r="C5" s="475">
        <f>'Week Ending 08-28-2015'!V5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D5</f>
        <v>0</v>
      </c>
      <c r="X5" s="220">
        <f>E5</f>
        <v>0</v>
      </c>
      <c r="Y5" s="231">
        <f>F5</f>
        <v>0</v>
      </c>
      <c r="Z5" s="576">
        <f t="shared" ref="Z5:Z16" si="2">G5+J5+M5+P5</f>
        <v>0</v>
      </c>
      <c r="AA5" s="576">
        <f t="shared" ref="AA5:AA16" si="3">H5+K5+N5+Q5</f>
        <v>0</v>
      </c>
      <c r="AB5" s="577">
        <f t="shared" ref="AB5:AB16" si="4">I5+L5+O5+R5</f>
        <v>0</v>
      </c>
    </row>
    <row r="6" spans="1:28" ht="30" customHeight="1" x14ac:dyDescent="0.3">
      <c r="A6" s="149" t="s">
        <v>359</v>
      </c>
      <c r="B6" s="337" t="s">
        <v>351</v>
      </c>
      <c r="C6" s="335">
        <f>'Week Ending 08-28-2015'!V6</f>
        <v>0</v>
      </c>
      <c r="D6" s="117">
        <v>12</v>
      </c>
      <c r="E6" s="530">
        <v>11</v>
      </c>
      <c r="F6" s="530"/>
      <c r="G6" s="117">
        <v>14</v>
      </c>
      <c r="H6" s="530">
        <v>15</v>
      </c>
      <c r="I6" s="530"/>
      <c r="J6" s="117">
        <v>8</v>
      </c>
      <c r="K6" s="530">
        <v>8</v>
      </c>
      <c r="L6" s="530"/>
      <c r="M6" s="117">
        <v>8</v>
      </c>
      <c r="N6" s="530">
        <v>6</v>
      </c>
      <c r="O6" s="530"/>
      <c r="P6" s="117">
        <v>5</v>
      </c>
      <c r="Q6" s="530">
        <v>7</v>
      </c>
      <c r="R6" s="530"/>
      <c r="S6" s="98">
        <f t="shared" si="0"/>
        <v>47</v>
      </c>
      <c r="T6" s="98">
        <f t="shared" si="0"/>
        <v>47</v>
      </c>
      <c r="U6" s="98">
        <f t="shared" si="0"/>
        <v>0</v>
      </c>
      <c r="V6" s="336">
        <f t="shared" si="1"/>
        <v>0</v>
      </c>
      <c r="W6" s="218">
        <f>'Week Ending 08-28-2015'!W6+'Week Ending 08-28-2015'!W7+D6</f>
        <v>200</v>
      </c>
      <c r="X6" s="218">
        <f>'Week Ending 08-28-2015'!X6+'Week Ending 08-28-2015'!X7+E6</f>
        <v>199</v>
      </c>
      <c r="Y6" s="227">
        <f>'Week Ending 08-28-2015'!Y6+'Week Ending 08-28-2015'!Y7+F6</f>
        <v>0</v>
      </c>
      <c r="Z6" s="578">
        <f t="shared" si="2"/>
        <v>35</v>
      </c>
      <c r="AA6" s="578">
        <f t="shared" si="3"/>
        <v>36</v>
      </c>
      <c r="AB6" s="579">
        <f t="shared" si="4"/>
        <v>0</v>
      </c>
    </row>
    <row r="7" spans="1:28" ht="30" customHeight="1" thickBot="1" x14ac:dyDescent="0.35">
      <c r="A7" s="553" t="s">
        <v>360</v>
      </c>
      <c r="B7" s="554" t="s">
        <v>352</v>
      </c>
      <c r="C7" s="103">
        <f>'Week Ending 08-28-2015'!V7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D7</f>
        <v>0</v>
      </c>
      <c r="X7" s="221">
        <f>E7</f>
        <v>0</v>
      </c>
      <c r="Y7" s="233">
        <f>F7</f>
        <v>0</v>
      </c>
      <c r="Z7" s="580">
        <f t="shared" si="2"/>
        <v>0</v>
      </c>
      <c r="AA7" s="580">
        <f t="shared" si="3"/>
        <v>0</v>
      </c>
      <c r="AB7" s="581">
        <f t="shared" si="4"/>
        <v>0</v>
      </c>
    </row>
    <row r="8" spans="1:28" ht="44.4" customHeight="1" x14ac:dyDescent="0.3">
      <c r="A8" s="669" t="s">
        <v>16</v>
      </c>
      <c r="B8" s="479" t="s">
        <v>349</v>
      </c>
      <c r="C8" s="480">
        <f>'Week Ending 08-28-2015'!V8</f>
        <v>0</v>
      </c>
      <c r="D8" s="467"/>
      <c r="E8" s="538"/>
      <c r="F8" s="538"/>
      <c r="G8" s="467"/>
      <c r="H8" s="538"/>
      <c r="I8" s="538"/>
      <c r="J8" s="467">
        <v>16</v>
      </c>
      <c r="K8" s="538">
        <v>16</v>
      </c>
      <c r="L8" s="538"/>
      <c r="M8" s="467"/>
      <c r="N8" s="538"/>
      <c r="O8" s="538"/>
      <c r="P8" s="467"/>
      <c r="Q8" s="538"/>
      <c r="R8" s="538"/>
      <c r="S8" s="52">
        <f t="shared" si="0"/>
        <v>16</v>
      </c>
      <c r="T8" s="52">
        <f t="shared" si="0"/>
        <v>16</v>
      </c>
      <c r="U8" s="52">
        <f t="shared" si="0"/>
        <v>0</v>
      </c>
      <c r="V8" s="481">
        <f t="shared" si="1"/>
        <v>0</v>
      </c>
      <c r="W8" s="220">
        <f>'Week Ending 08-28-2015'!W8+'Week Ending 08-28-2015'!W9+D8</f>
        <v>226</v>
      </c>
      <c r="X8" s="220">
        <f>'Week Ending 08-28-2015'!X8+'Week Ending 08-28-2015'!X9+E8</f>
        <v>187</v>
      </c>
      <c r="Y8" s="231">
        <f>'Week Ending 08-28-2015'!Y8+'Week Ending 08-28-2015'!Y9+F8</f>
        <v>39</v>
      </c>
      <c r="Z8" s="576">
        <f t="shared" si="2"/>
        <v>16</v>
      </c>
      <c r="AA8" s="576">
        <f t="shared" si="3"/>
        <v>16</v>
      </c>
      <c r="AB8" s="577">
        <f t="shared" si="4"/>
        <v>0</v>
      </c>
    </row>
    <row r="9" spans="1:28" ht="32.4" customHeight="1" x14ac:dyDescent="0.3">
      <c r="A9" s="670"/>
      <c r="B9" s="482" t="s">
        <v>350</v>
      </c>
      <c r="C9" s="480">
        <f>'Week Ending 08-28-2015'!V9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D9</f>
        <v>0</v>
      </c>
      <c r="X9" s="220">
        <f>E9</f>
        <v>0</v>
      </c>
      <c r="Y9" s="231">
        <f>F9</f>
        <v>0</v>
      </c>
      <c r="Z9" s="576">
        <f t="shared" si="2"/>
        <v>0</v>
      </c>
      <c r="AA9" s="576">
        <f t="shared" si="3"/>
        <v>0</v>
      </c>
      <c r="AB9" s="577">
        <f t="shared" si="4"/>
        <v>0</v>
      </c>
    </row>
    <row r="10" spans="1:28" ht="37.950000000000003" customHeight="1" x14ac:dyDescent="0.3">
      <c r="A10" s="155" t="s">
        <v>361</v>
      </c>
      <c r="B10" s="339" t="s">
        <v>353</v>
      </c>
      <c r="C10" s="338">
        <f>'Week Ending 08-28-2015'!V10</f>
        <v>0</v>
      </c>
      <c r="D10" s="128">
        <v>12</v>
      </c>
      <c r="E10" s="540">
        <v>11</v>
      </c>
      <c r="F10" s="540"/>
      <c r="G10" s="128">
        <v>6</v>
      </c>
      <c r="H10" s="540">
        <v>7</v>
      </c>
      <c r="I10" s="540"/>
      <c r="J10" s="128">
        <v>6</v>
      </c>
      <c r="K10" s="540">
        <v>6</v>
      </c>
      <c r="L10" s="540"/>
      <c r="M10" s="128">
        <v>1</v>
      </c>
      <c r="N10" s="540">
        <v>1</v>
      </c>
      <c r="O10" s="540"/>
      <c r="P10" s="128">
        <v>2</v>
      </c>
      <c r="Q10" s="540">
        <v>2</v>
      </c>
      <c r="R10" s="540"/>
      <c r="S10" s="98">
        <f t="shared" si="0"/>
        <v>27</v>
      </c>
      <c r="T10" s="98">
        <f>SUM(E10,H10,K10,N10,Q10)</f>
        <v>27</v>
      </c>
      <c r="U10" s="98">
        <f t="shared" si="0"/>
        <v>0</v>
      </c>
      <c r="V10" s="336">
        <f t="shared" si="1"/>
        <v>0</v>
      </c>
      <c r="W10" s="218">
        <f>'Week Ending 08-28-2015'!W10+'Week Ending 08-28-2015'!W11+D10</f>
        <v>198</v>
      </c>
      <c r="X10" s="218">
        <f>'Week Ending 08-28-2015'!X10+'Week Ending 08-28-2015'!X11+E10</f>
        <v>180</v>
      </c>
      <c r="Y10" s="227">
        <f>'Week Ending 08-28-2015'!Y10+'Week Ending 08-28-2015'!Y11+F10</f>
        <v>17</v>
      </c>
      <c r="Z10" s="578">
        <f t="shared" si="2"/>
        <v>15</v>
      </c>
      <c r="AA10" s="578">
        <f t="shared" si="3"/>
        <v>16</v>
      </c>
      <c r="AB10" s="579">
        <f t="shared" si="4"/>
        <v>0</v>
      </c>
    </row>
    <row r="11" spans="1:28" ht="30" customHeight="1" thickBot="1" x14ac:dyDescent="0.35">
      <c r="A11" s="379" t="s">
        <v>362</v>
      </c>
      <c r="B11" s="356" t="s">
        <v>354</v>
      </c>
      <c r="C11" s="357">
        <f>'Week Ending 08-28-2015'!V11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D11</f>
        <v>0</v>
      </c>
      <c r="X11" s="219">
        <f>E11</f>
        <v>0</v>
      </c>
      <c r="Y11" s="229">
        <f>F11</f>
        <v>0</v>
      </c>
      <c r="Z11" s="582">
        <f t="shared" si="2"/>
        <v>0</v>
      </c>
      <c r="AA11" s="582">
        <f t="shared" si="3"/>
        <v>0</v>
      </c>
      <c r="AB11" s="583">
        <f t="shared" si="4"/>
        <v>0</v>
      </c>
    </row>
    <row r="12" spans="1:28" ht="39.6" customHeight="1" x14ac:dyDescent="0.3">
      <c r="A12" s="671" t="s">
        <v>20</v>
      </c>
      <c r="B12" s="359" t="s">
        <v>355</v>
      </c>
      <c r="C12" s="360">
        <f>'Week Ending 08-28-2015'!V12</f>
        <v>0</v>
      </c>
      <c r="D12" s="135">
        <v>12</v>
      </c>
      <c r="E12" s="544">
        <v>9</v>
      </c>
      <c r="F12" s="544">
        <v>3</v>
      </c>
      <c r="G12" s="135">
        <v>13</v>
      </c>
      <c r="H12" s="544">
        <v>6</v>
      </c>
      <c r="I12" s="544">
        <v>7</v>
      </c>
      <c r="J12" s="135">
        <v>5</v>
      </c>
      <c r="K12" s="544">
        <v>2</v>
      </c>
      <c r="L12" s="544">
        <v>3</v>
      </c>
      <c r="M12" s="135">
        <v>3</v>
      </c>
      <c r="N12" s="544">
        <v>1</v>
      </c>
      <c r="O12" s="544">
        <v>2</v>
      </c>
      <c r="P12" s="135">
        <v>3</v>
      </c>
      <c r="Q12" s="544">
        <v>2</v>
      </c>
      <c r="R12" s="544">
        <v>1</v>
      </c>
      <c r="S12" s="44">
        <f t="shared" si="0"/>
        <v>36</v>
      </c>
      <c r="T12" s="44">
        <f>SUM(E12,H12,K12,N12,Q12)</f>
        <v>20</v>
      </c>
      <c r="U12" s="44">
        <f>SUM(F12,I12,L12,O12,R12)</f>
        <v>16</v>
      </c>
      <c r="V12" s="349">
        <f t="shared" si="1"/>
        <v>0</v>
      </c>
      <c r="W12" s="224">
        <f>'Week Ending 08-28-2015'!W12+'Week Ending 08-28-2015'!W13+D12</f>
        <v>113</v>
      </c>
      <c r="X12" s="224">
        <f>'Week Ending 08-28-2015'!X12+'Week Ending 08-28-2015'!X13+E12</f>
        <v>74</v>
      </c>
      <c r="Y12" s="225">
        <f>'Week Ending 08-28-2015'!Y12+'Week Ending 08-28-2015'!Y13+F12</f>
        <v>39</v>
      </c>
      <c r="Z12" s="574">
        <f t="shared" si="2"/>
        <v>24</v>
      </c>
      <c r="AA12" s="574">
        <f t="shared" si="3"/>
        <v>11</v>
      </c>
      <c r="AB12" s="575">
        <f t="shared" si="4"/>
        <v>13</v>
      </c>
    </row>
    <row r="13" spans="1:28" ht="39.6" customHeight="1" x14ac:dyDescent="0.3">
      <c r="A13" s="672"/>
      <c r="B13" s="346" t="s">
        <v>356</v>
      </c>
      <c r="C13" s="340">
        <f>'Week Ending 08-28-2015'!V13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D13</f>
        <v>0</v>
      </c>
      <c r="X13" s="218">
        <f>E13</f>
        <v>0</v>
      </c>
      <c r="Y13" s="227">
        <f>F13</f>
        <v>0</v>
      </c>
      <c r="Z13" s="578">
        <f t="shared" si="2"/>
        <v>0</v>
      </c>
      <c r="AA13" s="578">
        <f t="shared" si="3"/>
        <v>0</v>
      </c>
      <c r="AB13" s="579">
        <f t="shared" si="4"/>
        <v>0</v>
      </c>
    </row>
    <row r="14" spans="1:28" ht="30" customHeight="1" x14ac:dyDescent="0.3">
      <c r="A14" s="159" t="s">
        <v>363</v>
      </c>
      <c r="B14" s="341" t="s">
        <v>357</v>
      </c>
      <c r="C14" s="340">
        <f>'Week Ending 08-28-2015'!V14</f>
        <v>0</v>
      </c>
      <c r="D14" s="139">
        <v>13</v>
      </c>
      <c r="E14" s="546">
        <v>13</v>
      </c>
      <c r="F14" s="546"/>
      <c r="G14" s="139">
        <v>16</v>
      </c>
      <c r="H14" s="546">
        <v>16</v>
      </c>
      <c r="I14" s="546"/>
      <c r="J14" s="139">
        <v>1</v>
      </c>
      <c r="K14" s="546">
        <v>1</v>
      </c>
      <c r="L14" s="546"/>
      <c r="M14" s="139"/>
      <c r="N14" s="546"/>
      <c r="O14" s="546"/>
      <c r="P14" s="139"/>
      <c r="Q14" s="546"/>
      <c r="R14" s="546"/>
      <c r="S14" s="98">
        <f t="shared" si="0"/>
        <v>30</v>
      </c>
      <c r="T14" s="98">
        <f t="shared" si="0"/>
        <v>30</v>
      </c>
      <c r="U14" s="98">
        <f t="shared" si="0"/>
        <v>0</v>
      </c>
      <c r="V14" s="336">
        <f t="shared" si="1"/>
        <v>0</v>
      </c>
      <c r="W14" s="218">
        <f>'Week Ending 08-28-2015'!W14+'Week Ending 08-28-2015'!W15+D14</f>
        <v>83</v>
      </c>
      <c r="X14" s="218">
        <f>'Week Ending 08-28-2015'!X14+'Week Ending 08-28-2015'!X15+E14</f>
        <v>83</v>
      </c>
      <c r="Y14" s="227">
        <f>'Week Ending 08-28-2015'!Y14+'Week Ending 08-28-2015'!Y15+F14</f>
        <v>0</v>
      </c>
      <c r="Z14" s="578">
        <f t="shared" si="2"/>
        <v>17</v>
      </c>
      <c r="AA14" s="578">
        <f t="shared" si="3"/>
        <v>17</v>
      </c>
      <c r="AB14" s="579">
        <f t="shared" si="4"/>
        <v>0</v>
      </c>
    </row>
    <row r="15" spans="1:28" ht="30.6" customHeight="1" thickBot="1" x14ac:dyDescent="0.35">
      <c r="A15" s="461" t="s">
        <v>364</v>
      </c>
      <c r="B15" s="483" t="s">
        <v>358</v>
      </c>
      <c r="C15" s="484">
        <f>'Week Ending 08-28-2015'!V15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D15</f>
        <v>0</v>
      </c>
      <c r="X15" s="221">
        <f>E15</f>
        <v>0</v>
      </c>
      <c r="Y15" s="233">
        <f>F15</f>
        <v>0</v>
      </c>
      <c r="Z15" s="580">
        <f t="shared" si="2"/>
        <v>0</v>
      </c>
      <c r="AA15" s="580">
        <f t="shared" si="3"/>
        <v>0</v>
      </c>
      <c r="AB15" s="581">
        <f t="shared" si="4"/>
        <v>0</v>
      </c>
    </row>
    <row r="16" spans="1:28" ht="21.6" customHeight="1" thickBot="1" x14ac:dyDescent="0.35">
      <c r="A16" s="381" t="s">
        <v>153</v>
      </c>
      <c r="B16" s="365" t="s">
        <v>154</v>
      </c>
      <c r="C16" s="366">
        <f>'Week Ending 08-28-2015'!V16</f>
        <v>0</v>
      </c>
      <c r="D16" s="417"/>
      <c r="E16" s="550"/>
      <c r="F16" s="550"/>
      <c r="G16" s="417">
        <v>3</v>
      </c>
      <c r="H16" s="550">
        <v>3</v>
      </c>
      <c r="I16" s="550"/>
      <c r="J16" s="417">
        <v>1</v>
      </c>
      <c r="K16" s="550">
        <v>1</v>
      </c>
      <c r="L16" s="550"/>
      <c r="M16" s="417"/>
      <c r="N16" s="550"/>
      <c r="O16" s="550"/>
      <c r="P16" s="417">
        <v>5</v>
      </c>
      <c r="Q16" s="550">
        <v>5</v>
      </c>
      <c r="R16" s="550"/>
      <c r="S16" s="316">
        <f t="shared" si="0"/>
        <v>9</v>
      </c>
      <c r="T16" s="316">
        <f t="shared" si="0"/>
        <v>9</v>
      </c>
      <c r="U16" s="316">
        <f t="shared" si="0"/>
        <v>0</v>
      </c>
      <c r="V16" s="367">
        <f t="shared" si="1"/>
        <v>0</v>
      </c>
      <c r="W16" s="368">
        <f>'Week Ending 08-28-2015'!W16+D16</f>
        <v>20</v>
      </c>
      <c r="X16" s="368">
        <f>'Week Ending 08-28-2015'!X16+E16</f>
        <v>20</v>
      </c>
      <c r="Y16" s="449">
        <f>'Week Ending 08-28-2015'!Y16+F16</f>
        <v>0</v>
      </c>
      <c r="Z16" s="584">
        <f t="shared" si="2"/>
        <v>9</v>
      </c>
      <c r="AA16" s="584">
        <f t="shared" si="3"/>
        <v>9</v>
      </c>
      <c r="AB16" s="585">
        <f t="shared" si="4"/>
        <v>0</v>
      </c>
    </row>
    <row r="17" spans="1:28" ht="15.6" customHeight="1" thickBot="1" x14ac:dyDescent="0.35">
      <c r="A17" s="432" t="s">
        <v>2</v>
      </c>
      <c r="B17" s="433"/>
      <c r="C17" s="434">
        <f t="shared" ref="C17:Y17" si="5">SUM(C4:C16)</f>
        <v>0</v>
      </c>
      <c r="D17" s="435">
        <f t="shared" si="5"/>
        <v>99</v>
      </c>
      <c r="E17" s="454">
        <f t="shared" si="5"/>
        <v>94</v>
      </c>
      <c r="F17" s="435">
        <f t="shared" si="5"/>
        <v>3</v>
      </c>
      <c r="G17" s="435">
        <f t="shared" si="5"/>
        <v>104</v>
      </c>
      <c r="H17" s="455">
        <f t="shared" si="5"/>
        <v>99</v>
      </c>
      <c r="I17" s="456">
        <f t="shared" si="5"/>
        <v>7</v>
      </c>
      <c r="J17" s="456">
        <f t="shared" si="5"/>
        <v>57</v>
      </c>
      <c r="K17" s="454">
        <f t="shared" si="5"/>
        <v>54</v>
      </c>
      <c r="L17" s="435">
        <f t="shared" si="5"/>
        <v>3</v>
      </c>
      <c r="M17" s="435">
        <f t="shared" si="5"/>
        <v>56</v>
      </c>
      <c r="N17" s="454">
        <f t="shared" si="5"/>
        <v>52</v>
      </c>
      <c r="O17" s="435">
        <f t="shared" si="5"/>
        <v>2</v>
      </c>
      <c r="P17" s="435">
        <f t="shared" si="5"/>
        <v>28</v>
      </c>
      <c r="Q17" s="454">
        <f t="shared" si="5"/>
        <v>29</v>
      </c>
      <c r="R17" s="435">
        <f t="shared" si="5"/>
        <v>1</v>
      </c>
      <c r="S17" s="313">
        <f t="shared" si="5"/>
        <v>344</v>
      </c>
      <c r="T17" s="313">
        <f t="shared" si="5"/>
        <v>328</v>
      </c>
      <c r="U17" s="313">
        <f t="shared" si="5"/>
        <v>16</v>
      </c>
      <c r="V17" s="436">
        <f t="shared" si="5"/>
        <v>0</v>
      </c>
      <c r="W17" s="222">
        <f t="shared" si="5"/>
        <v>1538</v>
      </c>
      <c r="X17" s="222">
        <f t="shared" si="5"/>
        <v>1435</v>
      </c>
      <c r="Y17" s="235">
        <f t="shared" si="5"/>
        <v>101</v>
      </c>
      <c r="Z17" s="586">
        <f t="shared" ref="Z17:AB17" si="6">SUM(Z4:Z16)</f>
        <v>245</v>
      </c>
      <c r="AA17" s="586">
        <f t="shared" si="6"/>
        <v>234</v>
      </c>
      <c r="AB17" s="587">
        <f t="shared" si="6"/>
        <v>13</v>
      </c>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row>
    <row r="21" spans="1:28" x14ac:dyDescent="0.3">
      <c r="A21" s="8"/>
      <c r="C21" s="2"/>
      <c r="H21" s="2"/>
      <c r="I21" s="2"/>
      <c r="J21" s="2"/>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88" priority="2" operator="equal">
      <formula>0</formula>
    </cfRule>
  </conditionalFormatting>
  <conditionalFormatting sqref="V1:V17">
    <cfRule type="cellIs" dxfId="8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3" t="s">
        <v>21</v>
      </c>
      <c r="B1" s="675" t="s">
        <v>14</v>
      </c>
      <c r="C1" s="677" t="s">
        <v>344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42240</v>
      </c>
      <c r="E2" s="685"/>
      <c r="F2" s="686"/>
      <c r="G2" s="687">
        <f>D2+1</f>
        <v>42241</v>
      </c>
      <c r="H2" s="688"/>
      <c r="I2" s="689"/>
      <c r="J2" s="684">
        <f>G2+1</f>
        <v>42242</v>
      </c>
      <c r="K2" s="685"/>
      <c r="L2" s="686"/>
      <c r="M2" s="684">
        <f>J2+1</f>
        <v>42243</v>
      </c>
      <c r="N2" s="685"/>
      <c r="O2" s="686"/>
      <c r="P2" s="684">
        <f>M2+1</f>
        <v>42244</v>
      </c>
      <c r="Q2" s="685"/>
      <c r="R2" s="686"/>
      <c r="S2" s="663" t="s">
        <v>23</v>
      </c>
      <c r="T2" s="664"/>
      <c r="U2" s="665"/>
      <c r="V2" s="683"/>
      <c r="W2" s="666" t="s">
        <v>322</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310</v>
      </c>
      <c r="C4" s="348">
        <f>'Week Ending 08-21-2015 '!V4</f>
        <v>0</v>
      </c>
      <c r="D4" s="459">
        <v>19</v>
      </c>
      <c r="E4" s="524">
        <v>19</v>
      </c>
      <c r="F4" s="524"/>
      <c r="G4" s="459">
        <v>6</v>
      </c>
      <c r="H4" s="524">
        <v>6</v>
      </c>
      <c r="I4" s="524"/>
      <c r="J4" s="113">
        <v>10</v>
      </c>
      <c r="K4" s="525">
        <v>10</v>
      </c>
      <c r="L4" s="525"/>
      <c r="M4" s="113">
        <v>13</v>
      </c>
      <c r="N4" s="525">
        <v>13</v>
      </c>
      <c r="O4" s="113"/>
      <c r="P4" s="526">
        <v>5</v>
      </c>
      <c r="Q4" s="525">
        <v>5</v>
      </c>
      <c r="R4" s="525"/>
      <c r="S4" s="452">
        <f t="shared" ref="S4:U16" si="0">SUM(D4,G4,J4,M4,P4)</f>
        <v>53</v>
      </c>
      <c r="T4" s="452">
        <f t="shared" si="0"/>
        <v>53</v>
      </c>
      <c r="U4" s="452">
        <f t="shared" si="0"/>
        <v>0</v>
      </c>
      <c r="V4" s="453">
        <f t="shared" ref="V4:V16" si="1">C4+(S4-T4-U4)</f>
        <v>0</v>
      </c>
      <c r="W4" s="224">
        <f>'Week Ending 08-21-2015 '!W4+'Week Ending 08-28-2015'!S4</f>
        <v>469</v>
      </c>
      <c r="X4" s="224">
        <f>'Week Ending 08-21-2015 '!X4+'Week Ending 08-28-2015'!T4</f>
        <v>467</v>
      </c>
      <c r="Y4" s="225">
        <f>'Week Ending 08-21-2015 '!Y4+'Week Ending 08-28-2015'!U4</f>
        <v>2</v>
      </c>
    </row>
    <row r="5" spans="1:25" ht="29.4" customHeight="1" x14ac:dyDescent="0.3">
      <c r="A5" s="636"/>
      <c r="B5" s="478" t="s">
        <v>311</v>
      </c>
      <c r="C5" s="475">
        <f>'Week Ending 08-21-2015 '!V5</f>
        <v>0</v>
      </c>
      <c r="D5" s="488">
        <v>30</v>
      </c>
      <c r="E5" s="527">
        <v>30</v>
      </c>
      <c r="F5" s="527"/>
      <c r="G5" s="488">
        <v>18</v>
      </c>
      <c r="H5" s="527">
        <v>18</v>
      </c>
      <c r="I5" s="527"/>
      <c r="J5" s="491">
        <v>27</v>
      </c>
      <c r="K5" s="528">
        <v>27</v>
      </c>
      <c r="L5" s="528"/>
      <c r="M5" s="493">
        <v>20</v>
      </c>
      <c r="N5" s="528">
        <v>19</v>
      </c>
      <c r="O5" s="491">
        <v>1</v>
      </c>
      <c r="P5" s="529">
        <v>14</v>
      </c>
      <c r="Q5" s="528">
        <v>14</v>
      </c>
      <c r="R5" s="528"/>
      <c r="S5" s="476">
        <f t="shared" si="0"/>
        <v>109</v>
      </c>
      <c r="T5" s="476">
        <f t="shared" si="0"/>
        <v>108</v>
      </c>
      <c r="U5" s="476">
        <f t="shared" si="0"/>
        <v>1</v>
      </c>
      <c r="V5" s="477">
        <f t="shared" si="1"/>
        <v>0</v>
      </c>
      <c r="W5" s="220">
        <f>'Week Ending 08-21-2015 '!W5+'Week Ending 08-28-2015'!S5</f>
        <v>179</v>
      </c>
      <c r="X5" s="220">
        <f>'Week Ending 08-21-2015 '!X5+'Week Ending 08-28-2015'!T5</f>
        <v>175</v>
      </c>
      <c r="Y5" s="231">
        <f>'Week Ending 08-21-2015 '!Y5+'Week Ending 08-28-2015'!U5</f>
        <v>4</v>
      </c>
    </row>
    <row r="6" spans="1:25" ht="30" customHeight="1" x14ac:dyDescent="0.3">
      <c r="A6" s="149" t="s">
        <v>323</v>
      </c>
      <c r="B6" s="337" t="s">
        <v>312</v>
      </c>
      <c r="C6" s="335">
        <f>'Week Ending 08-21-2015 '!V6</f>
        <v>2</v>
      </c>
      <c r="D6" s="117">
        <v>17</v>
      </c>
      <c r="E6" s="530">
        <v>17</v>
      </c>
      <c r="F6" s="530"/>
      <c r="G6" s="117">
        <v>7</v>
      </c>
      <c r="H6" s="530">
        <v>6</v>
      </c>
      <c r="I6" s="530"/>
      <c r="J6" s="117">
        <v>16</v>
      </c>
      <c r="K6" s="530">
        <v>15</v>
      </c>
      <c r="L6" s="530"/>
      <c r="M6" s="117">
        <v>3</v>
      </c>
      <c r="N6" s="530">
        <v>6</v>
      </c>
      <c r="O6" s="117"/>
      <c r="P6" s="531">
        <v>5</v>
      </c>
      <c r="Q6" s="530">
        <v>6</v>
      </c>
      <c r="R6" s="530"/>
      <c r="S6" s="98">
        <f t="shared" si="0"/>
        <v>48</v>
      </c>
      <c r="T6" s="98">
        <f t="shared" si="0"/>
        <v>50</v>
      </c>
      <c r="U6" s="98">
        <f t="shared" si="0"/>
        <v>0</v>
      </c>
      <c r="V6" s="336">
        <f t="shared" si="1"/>
        <v>0</v>
      </c>
      <c r="W6" s="218">
        <f>'Week Ending 08-21-2015 '!W6+'Week Ending 08-28-2015'!S6</f>
        <v>187</v>
      </c>
      <c r="X6" s="218">
        <f>'Week Ending 08-21-2015 '!X6+'Week Ending 08-28-2015'!T6</f>
        <v>187</v>
      </c>
      <c r="Y6" s="227">
        <f>'Week Ending 08-21-2015 '!Y6+'Week Ending 08-28-2015'!U6</f>
        <v>0</v>
      </c>
    </row>
    <row r="7" spans="1:25" ht="30" customHeight="1" thickBot="1" x14ac:dyDescent="0.35">
      <c r="A7" s="553" t="s">
        <v>324</v>
      </c>
      <c r="B7" s="554" t="s">
        <v>313</v>
      </c>
      <c r="C7" s="103">
        <f>'Week Ending 08-21-2015 '!V7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08-21-2015 '!W7+'Week Ending 08-28-2015'!S7</f>
        <v>1</v>
      </c>
      <c r="X7" s="221">
        <f>'Week Ending 08-21-2015 '!X7+'Week Ending 08-28-2015'!T7</f>
        <v>1</v>
      </c>
      <c r="Y7" s="233">
        <f>'Week Ending 08-21-2015 '!Y7+'Week Ending 08-28-2015'!U7</f>
        <v>0</v>
      </c>
    </row>
    <row r="8" spans="1:25" ht="44.4" customHeight="1" x14ac:dyDescent="0.3">
      <c r="A8" s="669" t="s">
        <v>16</v>
      </c>
      <c r="B8" s="479" t="s">
        <v>314</v>
      </c>
      <c r="C8" s="480">
        <f>'Week Ending 08-21-2015 '!V8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08-21-2015 '!W8+'Week Ending 08-28-2015'!S8</f>
        <v>226</v>
      </c>
      <c r="X8" s="220">
        <f>'Week Ending 08-21-2015 '!X8+'Week Ending 08-28-2015'!T8</f>
        <v>187</v>
      </c>
      <c r="Y8" s="231">
        <f>'Week Ending 08-21-2015 '!Y8+'Week Ending 08-28-2015'!U8</f>
        <v>39</v>
      </c>
    </row>
    <row r="9" spans="1:25" ht="32.4" customHeight="1" x14ac:dyDescent="0.3">
      <c r="A9" s="670"/>
      <c r="B9" s="482" t="s">
        <v>315</v>
      </c>
      <c r="C9" s="480">
        <f>'Week Ending 08-21-2015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08-21-2015 '!W9+'Week Ending 08-28-2015'!S9</f>
        <v>0</v>
      </c>
      <c r="X9" s="220">
        <f>'Week Ending 08-21-2015 '!X9+'Week Ending 08-28-2015'!T9</f>
        <v>0</v>
      </c>
      <c r="Y9" s="231">
        <f>'Week Ending 08-21-2015 '!Y9+'Week Ending 08-28-2015'!U9</f>
        <v>0</v>
      </c>
    </row>
    <row r="10" spans="1:25" ht="37.950000000000003" customHeight="1" x14ac:dyDescent="0.3">
      <c r="A10" s="155" t="s">
        <v>325</v>
      </c>
      <c r="B10" s="339" t="s">
        <v>316</v>
      </c>
      <c r="C10" s="338">
        <f>'Week Ending 08-21-2015 '!V10</f>
        <v>0</v>
      </c>
      <c r="D10" s="128">
        <v>12</v>
      </c>
      <c r="E10" s="540">
        <v>12</v>
      </c>
      <c r="F10" s="540"/>
      <c r="G10" s="128">
        <v>1</v>
      </c>
      <c r="H10" s="540">
        <v>1</v>
      </c>
      <c r="I10" s="540"/>
      <c r="J10" s="128">
        <v>2</v>
      </c>
      <c r="K10" s="540">
        <v>2</v>
      </c>
      <c r="L10" s="540"/>
      <c r="M10" s="128">
        <v>17</v>
      </c>
      <c r="N10" s="540">
        <v>5</v>
      </c>
      <c r="O10" s="128"/>
      <c r="P10" s="541">
        <v>1</v>
      </c>
      <c r="Q10" s="540">
        <v>13</v>
      </c>
      <c r="R10" s="540"/>
      <c r="S10" s="98">
        <f t="shared" si="0"/>
        <v>33</v>
      </c>
      <c r="T10" s="98">
        <f>SUM(E10,H10,K10,N10,Q10)</f>
        <v>33</v>
      </c>
      <c r="U10" s="98">
        <f t="shared" si="0"/>
        <v>0</v>
      </c>
      <c r="V10" s="336">
        <f t="shared" si="1"/>
        <v>0</v>
      </c>
      <c r="W10" s="218">
        <f>'Week Ending 08-21-2015 '!W10+'Week Ending 08-28-2015'!S10</f>
        <v>181</v>
      </c>
      <c r="X10" s="218">
        <f>'Week Ending 08-21-2015 '!X10+'Week Ending 08-28-2015'!T10</f>
        <v>164</v>
      </c>
      <c r="Y10" s="227">
        <f>'Week Ending 08-21-2015 '!Y10+'Week Ending 08-28-2015'!U10</f>
        <v>17</v>
      </c>
    </row>
    <row r="11" spans="1:25" ht="30" customHeight="1" thickBot="1" x14ac:dyDescent="0.35">
      <c r="A11" s="379" t="s">
        <v>326</v>
      </c>
      <c r="B11" s="356" t="s">
        <v>317</v>
      </c>
      <c r="C11" s="357">
        <f>'Week Ending 08-21-2015 '!V11</f>
        <v>0</v>
      </c>
      <c r="D11" s="414">
        <v>2</v>
      </c>
      <c r="E11" s="542">
        <v>2</v>
      </c>
      <c r="F11" s="542"/>
      <c r="G11" s="414"/>
      <c r="H11" s="542"/>
      <c r="I11" s="542"/>
      <c r="J11" s="414">
        <v>1</v>
      </c>
      <c r="K11" s="542">
        <v>1</v>
      </c>
      <c r="L11" s="542"/>
      <c r="M11" s="414">
        <v>1</v>
      </c>
      <c r="N11" s="542">
        <v>1</v>
      </c>
      <c r="O11" s="414"/>
      <c r="P11" s="543"/>
      <c r="Q11" s="542"/>
      <c r="R11" s="542"/>
      <c r="S11" s="48">
        <f t="shared" si="0"/>
        <v>4</v>
      </c>
      <c r="T11" s="48">
        <f t="shared" si="0"/>
        <v>4</v>
      </c>
      <c r="U11" s="48">
        <f t="shared" si="0"/>
        <v>0</v>
      </c>
      <c r="V11" s="358">
        <f t="shared" si="1"/>
        <v>0</v>
      </c>
      <c r="W11" s="219">
        <f>'Week Ending 08-21-2015 '!W11+'Week Ending 08-28-2015'!S11</f>
        <v>5</v>
      </c>
      <c r="X11" s="219">
        <f>'Week Ending 08-21-2015 '!X11+'Week Ending 08-28-2015'!T11</f>
        <v>5</v>
      </c>
      <c r="Y11" s="229">
        <f>'Week Ending 08-21-2015 '!Y11+'Week Ending 08-28-2015'!U11</f>
        <v>0</v>
      </c>
    </row>
    <row r="12" spans="1:25" ht="39.6" customHeight="1" x14ac:dyDescent="0.3">
      <c r="A12" s="671" t="s">
        <v>20</v>
      </c>
      <c r="B12" s="359" t="s">
        <v>318</v>
      </c>
      <c r="C12" s="360">
        <f>'Week Ending 08-21-2015 '!V12</f>
        <v>0</v>
      </c>
      <c r="D12" s="135">
        <v>2</v>
      </c>
      <c r="E12" s="544">
        <v>2</v>
      </c>
      <c r="F12" s="544"/>
      <c r="G12" s="135">
        <v>11</v>
      </c>
      <c r="H12" s="544">
        <v>8</v>
      </c>
      <c r="I12" s="544">
        <v>3</v>
      </c>
      <c r="J12" s="135">
        <v>6</v>
      </c>
      <c r="K12" s="544">
        <v>4</v>
      </c>
      <c r="L12" s="544">
        <v>2</v>
      </c>
      <c r="M12" s="135">
        <v>7</v>
      </c>
      <c r="N12" s="544">
        <v>5</v>
      </c>
      <c r="O12" s="135">
        <v>2</v>
      </c>
      <c r="P12" s="545">
        <v>5</v>
      </c>
      <c r="Q12" s="544">
        <v>2</v>
      </c>
      <c r="R12" s="544">
        <v>3</v>
      </c>
      <c r="S12" s="44">
        <f t="shared" si="0"/>
        <v>31</v>
      </c>
      <c r="T12" s="44">
        <f>SUM(E12,H12,K12,N12,Q12)</f>
        <v>21</v>
      </c>
      <c r="U12" s="44">
        <f>SUM(F12,I12,L12,O12,R12)</f>
        <v>10</v>
      </c>
      <c r="V12" s="349">
        <f t="shared" si="1"/>
        <v>0</v>
      </c>
      <c r="W12" s="224">
        <f>'Week Ending 08-21-2015 '!W12+'Week Ending 08-28-2015'!S12</f>
        <v>101</v>
      </c>
      <c r="X12" s="224">
        <f>'Week Ending 08-21-2015 '!X12+'Week Ending 08-28-2015'!T12</f>
        <v>65</v>
      </c>
      <c r="Y12" s="225">
        <f>'Week Ending 08-21-2015 '!Y12+'Week Ending 08-28-2015'!U12</f>
        <v>36</v>
      </c>
    </row>
    <row r="13" spans="1:25" ht="39.6" customHeight="1" x14ac:dyDescent="0.3">
      <c r="A13" s="672"/>
      <c r="B13" s="346" t="s">
        <v>319</v>
      </c>
      <c r="C13" s="340">
        <f>'Week Ending 08-21-2015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08-21-2015 '!W13+'Week Ending 08-28-2015'!S13</f>
        <v>0</v>
      </c>
      <c r="X13" s="218">
        <f>'Week Ending 08-21-2015 '!X13+'Week Ending 08-28-2015'!T13</f>
        <v>0</v>
      </c>
      <c r="Y13" s="227">
        <f>'Week Ending 08-21-2015 '!Y13+'Week Ending 08-28-2015'!U13</f>
        <v>0</v>
      </c>
    </row>
    <row r="14" spans="1:25" ht="30" customHeight="1" x14ac:dyDescent="0.3">
      <c r="A14" s="159" t="s">
        <v>327</v>
      </c>
      <c r="B14" s="341" t="s">
        <v>320</v>
      </c>
      <c r="C14" s="340">
        <f>'Week Ending 08-21-2015 '!V14</f>
        <v>0</v>
      </c>
      <c r="D14" s="139">
        <v>3</v>
      </c>
      <c r="E14" s="546">
        <v>3</v>
      </c>
      <c r="F14" s="546"/>
      <c r="G14" s="139"/>
      <c r="H14" s="546"/>
      <c r="I14" s="546"/>
      <c r="J14" s="139">
        <v>3</v>
      </c>
      <c r="K14" s="546">
        <v>3</v>
      </c>
      <c r="L14" s="546"/>
      <c r="M14" s="139"/>
      <c r="N14" s="546"/>
      <c r="O14" s="139"/>
      <c r="P14" s="547"/>
      <c r="Q14" s="546"/>
      <c r="R14" s="546"/>
      <c r="S14" s="98">
        <f t="shared" si="0"/>
        <v>6</v>
      </c>
      <c r="T14" s="98">
        <f t="shared" si="0"/>
        <v>6</v>
      </c>
      <c r="U14" s="98">
        <f t="shared" si="0"/>
        <v>0</v>
      </c>
      <c r="V14" s="336">
        <f t="shared" si="1"/>
        <v>0</v>
      </c>
      <c r="W14" s="218">
        <f>'Week Ending 08-21-2015 '!W14+'Week Ending 08-28-2015'!S14</f>
        <v>68</v>
      </c>
      <c r="X14" s="218">
        <f>'Week Ending 08-21-2015 '!X14+'Week Ending 08-28-2015'!T14</f>
        <v>68</v>
      </c>
      <c r="Y14" s="227">
        <f>'Week Ending 08-21-2015 '!Y14+'Week Ending 08-28-2015'!U14</f>
        <v>0</v>
      </c>
    </row>
    <row r="15" spans="1:25" ht="30.6" customHeight="1" thickBot="1" x14ac:dyDescent="0.35">
      <c r="A15" s="461" t="s">
        <v>328</v>
      </c>
      <c r="B15" s="483" t="s">
        <v>321</v>
      </c>
      <c r="C15" s="484">
        <f>'Week Ending 08-21-2015 '!V15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'Week Ending 08-21-2015 '!W15+'Week Ending 08-28-2015'!S15</f>
        <v>2</v>
      </c>
      <c r="X15" s="221">
        <f>'Week Ending 08-21-2015 '!X15+'Week Ending 08-28-2015'!T15</f>
        <v>2</v>
      </c>
      <c r="Y15" s="233">
        <f>'Week Ending 08-21-2015 '!Y15+'Week Ending 08-28-2015'!U15</f>
        <v>0</v>
      </c>
    </row>
    <row r="16" spans="1:25" ht="21.6" customHeight="1" thickBot="1" x14ac:dyDescent="0.35">
      <c r="A16" s="381" t="s">
        <v>153</v>
      </c>
      <c r="B16" s="365" t="s">
        <v>154</v>
      </c>
      <c r="C16" s="366">
        <f>'Week Ending 08-21-2015 '!V16</f>
        <v>0</v>
      </c>
      <c r="D16" s="417"/>
      <c r="E16" s="550"/>
      <c r="F16" s="550"/>
      <c r="G16" s="417"/>
      <c r="H16" s="550"/>
      <c r="I16" s="550"/>
      <c r="J16" s="417">
        <v>2</v>
      </c>
      <c r="K16" s="550">
        <v>2</v>
      </c>
      <c r="L16" s="550"/>
      <c r="M16" s="417"/>
      <c r="N16" s="550"/>
      <c r="O16" s="417"/>
      <c r="P16" s="551"/>
      <c r="Q16" s="550"/>
      <c r="R16" s="550"/>
      <c r="S16" s="316">
        <f t="shared" si="0"/>
        <v>2</v>
      </c>
      <c r="T16" s="316">
        <f t="shared" si="0"/>
        <v>2</v>
      </c>
      <c r="U16" s="316">
        <f t="shared" si="0"/>
        <v>0</v>
      </c>
      <c r="V16" s="367">
        <f t="shared" si="1"/>
        <v>0</v>
      </c>
      <c r="W16" s="368">
        <f>'Week Ending 08-21-2015 '!W16+'Week Ending 08-28-2015'!S16</f>
        <v>20</v>
      </c>
      <c r="X16" s="368">
        <f>'Week Ending 08-21-2015 '!X16+'Week Ending 08-28-2015'!T16</f>
        <v>20</v>
      </c>
      <c r="Y16" s="449">
        <f>'Week Ending 08-21-2015 '!Y16+'Week Ending 08-28-2015'!U16</f>
        <v>0</v>
      </c>
    </row>
    <row r="17" spans="1:25" ht="15.6" customHeight="1" thickBot="1" x14ac:dyDescent="0.35">
      <c r="A17" s="432" t="s">
        <v>2</v>
      </c>
      <c r="B17" s="433"/>
      <c r="C17" s="434">
        <f t="shared" ref="C17:Y17" si="2">SUM(C4:C16)</f>
        <v>2</v>
      </c>
      <c r="D17" s="435">
        <f t="shared" si="2"/>
        <v>85</v>
      </c>
      <c r="E17" s="454">
        <f t="shared" si="2"/>
        <v>85</v>
      </c>
      <c r="F17" s="435">
        <f t="shared" si="2"/>
        <v>0</v>
      </c>
      <c r="G17" s="435">
        <f t="shared" si="2"/>
        <v>44</v>
      </c>
      <c r="H17" s="455">
        <f t="shared" si="2"/>
        <v>40</v>
      </c>
      <c r="I17" s="456">
        <f t="shared" si="2"/>
        <v>3</v>
      </c>
      <c r="J17" s="456">
        <f t="shared" si="2"/>
        <v>67</v>
      </c>
      <c r="K17" s="454">
        <f t="shared" si="2"/>
        <v>64</v>
      </c>
      <c r="L17" s="435">
        <f t="shared" si="2"/>
        <v>2</v>
      </c>
      <c r="M17" s="435">
        <f t="shared" si="2"/>
        <v>61</v>
      </c>
      <c r="N17" s="454">
        <f t="shared" si="2"/>
        <v>49</v>
      </c>
      <c r="O17" s="435">
        <f t="shared" si="2"/>
        <v>3</v>
      </c>
      <c r="P17" s="435">
        <f t="shared" si="2"/>
        <v>31</v>
      </c>
      <c r="Q17" s="454">
        <f t="shared" si="2"/>
        <v>41</v>
      </c>
      <c r="R17" s="435">
        <f t="shared" si="2"/>
        <v>3</v>
      </c>
      <c r="S17" s="313">
        <f t="shared" si="2"/>
        <v>288</v>
      </c>
      <c r="T17" s="313">
        <f t="shared" si="2"/>
        <v>279</v>
      </c>
      <c r="U17" s="313">
        <f t="shared" si="2"/>
        <v>11</v>
      </c>
      <c r="V17" s="436">
        <f t="shared" si="2"/>
        <v>0</v>
      </c>
      <c r="W17" s="222">
        <f t="shared" si="2"/>
        <v>1439</v>
      </c>
      <c r="X17" s="222">
        <f t="shared" si="2"/>
        <v>1341</v>
      </c>
      <c r="Y17" s="235">
        <f t="shared" si="2"/>
        <v>98</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6" priority="2" operator="equal">
      <formula>0</formula>
    </cfRule>
  </conditionalFormatting>
  <conditionalFormatting sqref="V1:V17">
    <cfRule type="cellIs" dxfId="85" priority="1" operator="equal">
      <formula>0</formula>
    </cfRule>
  </conditionalFormatting>
  <pageMargins left="0.7" right="0.7" top="0.75" bottom="0.75" header="0.3" footer="0.3"/>
  <pageSetup scale="5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3" t="s">
        <v>21</v>
      </c>
      <c r="B1" s="675" t="s">
        <v>14</v>
      </c>
      <c r="C1" s="677" t="s">
        <v>343</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42233</v>
      </c>
      <c r="E2" s="685"/>
      <c r="F2" s="686"/>
      <c r="G2" s="687">
        <f>D2+1</f>
        <v>42234</v>
      </c>
      <c r="H2" s="688"/>
      <c r="I2" s="689"/>
      <c r="J2" s="684">
        <f>G2+1</f>
        <v>42235</v>
      </c>
      <c r="K2" s="685"/>
      <c r="L2" s="686"/>
      <c r="M2" s="684">
        <f>J2+1</f>
        <v>42236</v>
      </c>
      <c r="N2" s="685"/>
      <c r="O2" s="686"/>
      <c r="P2" s="684">
        <f>M2+1</f>
        <v>42237</v>
      </c>
      <c r="Q2" s="685"/>
      <c r="R2" s="686"/>
      <c r="S2" s="663" t="s">
        <v>23</v>
      </c>
      <c r="T2" s="664"/>
      <c r="U2" s="665"/>
      <c r="V2" s="683"/>
      <c r="W2" s="666" t="s">
        <v>322</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310</v>
      </c>
      <c r="C4" s="348">
        <f>'Week Ending 08-14-2015  '!V4</f>
        <v>0</v>
      </c>
      <c r="D4" s="459">
        <v>61</v>
      </c>
      <c r="E4" s="524">
        <v>61</v>
      </c>
      <c r="F4" s="524"/>
      <c r="G4" s="459">
        <v>10</v>
      </c>
      <c r="H4" s="524">
        <v>10</v>
      </c>
      <c r="I4" s="524"/>
      <c r="J4" s="113">
        <v>12</v>
      </c>
      <c r="K4" s="525">
        <v>12</v>
      </c>
      <c r="L4" s="525"/>
      <c r="M4" s="113">
        <v>8</v>
      </c>
      <c r="N4" s="525">
        <v>8</v>
      </c>
      <c r="O4" s="113"/>
      <c r="P4" s="526">
        <v>8</v>
      </c>
      <c r="Q4" s="525">
        <v>8</v>
      </c>
      <c r="R4" s="525"/>
      <c r="S4" s="452">
        <f t="shared" ref="S4:U16" si="0">SUM(D4,G4,J4,M4,P4)</f>
        <v>99</v>
      </c>
      <c r="T4" s="452">
        <f t="shared" si="0"/>
        <v>99</v>
      </c>
      <c r="U4" s="452">
        <f t="shared" si="0"/>
        <v>0</v>
      </c>
      <c r="V4" s="453">
        <f t="shared" ref="V4:V16" si="1">C4+(S4-T4-U4)</f>
        <v>0</v>
      </c>
      <c r="W4" s="224">
        <f>'Week Ending 08-14-2015  '!W4+'Week Ending 08-21-2015 '!S4</f>
        <v>416</v>
      </c>
      <c r="X4" s="224">
        <f>'Week Ending 08-14-2015  '!X4+'Week Ending 08-21-2015 '!T4</f>
        <v>414</v>
      </c>
      <c r="Y4" s="225">
        <f>'Week Ending 08-14-2015  '!Y4+'Week Ending 08-21-2015 '!U4</f>
        <v>2</v>
      </c>
    </row>
    <row r="5" spans="1:25" ht="29.4" customHeight="1" x14ac:dyDescent="0.3">
      <c r="A5" s="635"/>
      <c r="B5" s="478" t="s">
        <v>311</v>
      </c>
      <c r="C5" s="475">
        <f>'Week Ending 08-14-2015  '!V5</f>
        <v>0</v>
      </c>
      <c r="D5" s="488">
        <v>5</v>
      </c>
      <c r="E5" s="527">
        <v>5</v>
      </c>
      <c r="F5" s="527"/>
      <c r="G5" s="488">
        <v>18</v>
      </c>
      <c r="H5" s="527">
        <v>17</v>
      </c>
      <c r="I5" s="527">
        <v>1</v>
      </c>
      <c r="J5" s="491">
        <v>10</v>
      </c>
      <c r="K5" s="528">
        <v>10</v>
      </c>
      <c r="L5" s="528"/>
      <c r="M5" s="493">
        <v>15</v>
      </c>
      <c r="N5" s="528">
        <v>13</v>
      </c>
      <c r="O5" s="491">
        <v>2</v>
      </c>
      <c r="P5" s="529">
        <v>22</v>
      </c>
      <c r="Q5" s="528">
        <v>22</v>
      </c>
      <c r="R5" s="528"/>
      <c r="S5" s="476">
        <f t="shared" si="0"/>
        <v>70</v>
      </c>
      <c r="T5" s="476">
        <f t="shared" si="0"/>
        <v>67</v>
      </c>
      <c r="U5" s="476">
        <f t="shared" si="0"/>
        <v>3</v>
      </c>
      <c r="V5" s="477">
        <f t="shared" si="1"/>
        <v>0</v>
      </c>
      <c r="W5" s="220">
        <f>'Week Ending 08-14-2015  '!W5+'Week Ending 08-21-2015 '!S5</f>
        <v>70</v>
      </c>
      <c r="X5" s="220">
        <f>'Week Ending 08-14-2015  '!X5+'Week Ending 08-21-2015 '!T5</f>
        <v>67</v>
      </c>
      <c r="Y5" s="231">
        <f>'Week Ending 08-14-2015  '!Y5+'Week Ending 08-21-2015 '!U5</f>
        <v>3</v>
      </c>
    </row>
    <row r="6" spans="1:25" ht="30" customHeight="1" x14ac:dyDescent="0.3">
      <c r="A6" s="149" t="s">
        <v>323</v>
      </c>
      <c r="B6" s="337" t="s">
        <v>312</v>
      </c>
      <c r="C6" s="335">
        <f>'Week Ending 08-14-2015  '!V6</f>
        <v>1</v>
      </c>
      <c r="D6" s="117">
        <v>10</v>
      </c>
      <c r="E6" s="530">
        <v>11</v>
      </c>
      <c r="F6" s="530"/>
      <c r="G6" s="117">
        <v>14</v>
      </c>
      <c r="H6" s="530">
        <v>13</v>
      </c>
      <c r="I6" s="530"/>
      <c r="J6" s="117">
        <v>15</v>
      </c>
      <c r="K6" s="530">
        <v>14</v>
      </c>
      <c r="L6" s="530"/>
      <c r="M6" s="117">
        <v>4</v>
      </c>
      <c r="N6" s="530">
        <v>4</v>
      </c>
      <c r="O6" s="117"/>
      <c r="P6" s="531">
        <v>7</v>
      </c>
      <c r="Q6" s="530">
        <v>7</v>
      </c>
      <c r="R6" s="530"/>
      <c r="S6" s="98">
        <f t="shared" si="0"/>
        <v>50</v>
      </c>
      <c r="T6" s="98">
        <f t="shared" si="0"/>
        <v>49</v>
      </c>
      <c r="U6" s="98">
        <f t="shared" si="0"/>
        <v>0</v>
      </c>
      <c r="V6" s="336">
        <f t="shared" si="1"/>
        <v>2</v>
      </c>
      <c r="W6" s="218">
        <f>'Week Ending 08-14-2015  '!W6+'Week Ending 08-21-2015 '!S6</f>
        <v>139</v>
      </c>
      <c r="X6" s="218">
        <f>'Week Ending 08-14-2015  '!X6+'Week Ending 08-21-2015 '!T6</f>
        <v>137</v>
      </c>
      <c r="Y6" s="227">
        <f>'Week Ending 08-14-2015  '!Y6+'Week Ending 08-21-2015 '!U6</f>
        <v>0</v>
      </c>
    </row>
    <row r="7" spans="1:25" ht="30" customHeight="1" thickBot="1" x14ac:dyDescent="0.35">
      <c r="A7" s="553" t="s">
        <v>324</v>
      </c>
      <c r="B7" s="554" t="s">
        <v>313</v>
      </c>
      <c r="C7" s="103">
        <f>'Week Ending 08-14-2015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08-14-2015  '!W7+'Week Ending 08-21-2015 '!S7</f>
        <v>0</v>
      </c>
      <c r="X7" s="221">
        <f>'Week Ending 08-14-2015  '!X7+'Week Ending 08-21-2015 '!T7</f>
        <v>0</v>
      </c>
      <c r="Y7" s="233">
        <f>'Week Ending 08-14-2015  '!Y7+'Week Ending 08-21-2015 '!U7</f>
        <v>0</v>
      </c>
    </row>
    <row r="8" spans="1:25" ht="44.4" customHeight="1" x14ac:dyDescent="0.3">
      <c r="A8" s="669" t="s">
        <v>16</v>
      </c>
      <c r="B8" s="479" t="s">
        <v>314</v>
      </c>
      <c r="C8" s="480">
        <f>'Week Ending 08-14-2015  '!V8</f>
        <v>218</v>
      </c>
      <c r="D8" s="467"/>
      <c r="E8" s="538"/>
      <c r="F8" s="538"/>
      <c r="G8" s="467"/>
      <c r="H8" s="538">
        <v>179</v>
      </c>
      <c r="I8" s="538">
        <v>39</v>
      </c>
      <c r="J8" s="467"/>
      <c r="K8" s="538"/>
      <c r="L8" s="538"/>
      <c r="M8" s="467"/>
      <c r="N8" s="538"/>
      <c r="O8" s="467"/>
      <c r="P8" s="539"/>
      <c r="Q8" s="538"/>
      <c r="R8" s="538"/>
      <c r="S8" s="52">
        <f t="shared" si="0"/>
        <v>0</v>
      </c>
      <c r="T8" s="52">
        <f t="shared" si="0"/>
        <v>179</v>
      </c>
      <c r="U8" s="52">
        <f t="shared" si="0"/>
        <v>39</v>
      </c>
      <c r="V8" s="481">
        <f t="shared" si="1"/>
        <v>0</v>
      </c>
      <c r="W8" s="220">
        <f>'Week Ending 08-14-2015  '!W8+'Week Ending 08-21-2015 '!S8</f>
        <v>226</v>
      </c>
      <c r="X8" s="220">
        <f>'Week Ending 08-14-2015  '!X8+'Week Ending 08-21-2015 '!T8</f>
        <v>187</v>
      </c>
      <c r="Y8" s="231">
        <f>'Week Ending 08-14-2015  '!Y8+'Week Ending 08-21-2015 '!U8</f>
        <v>39</v>
      </c>
    </row>
    <row r="9" spans="1:25" ht="32.4" customHeight="1" x14ac:dyDescent="0.3">
      <c r="A9" s="670"/>
      <c r="B9" s="482" t="s">
        <v>315</v>
      </c>
      <c r="C9" s="480">
        <f>'Week Ending 08-14-2015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08-14-2015  '!W9+'Week Ending 08-21-2015 '!S9</f>
        <v>0</v>
      </c>
      <c r="X9" s="220">
        <f>'Week Ending 08-14-2015  '!X9+'Week Ending 08-21-2015 '!T9</f>
        <v>0</v>
      </c>
      <c r="Y9" s="231">
        <f>'Week Ending 08-14-2015  '!Y9+'Week Ending 08-21-2015 '!U9</f>
        <v>0</v>
      </c>
    </row>
    <row r="10" spans="1:25" ht="37.950000000000003" customHeight="1" x14ac:dyDescent="0.3">
      <c r="A10" s="155" t="s">
        <v>325</v>
      </c>
      <c r="B10" s="339" t="s">
        <v>316</v>
      </c>
      <c r="C10" s="338">
        <f>'Week Ending 08-14-2015  '!V10</f>
        <v>91</v>
      </c>
      <c r="D10" s="128">
        <v>9</v>
      </c>
      <c r="E10" s="540">
        <v>9</v>
      </c>
      <c r="F10" s="540"/>
      <c r="G10" s="128">
        <v>8</v>
      </c>
      <c r="H10" s="540">
        <v>82</v>
      </c>
      <c r="I10" s="540">
        <v>17</v>
      </c>
      <c r="J10" s="128">
        <v>4</v>
      </c>
      <c r="K10" s="540">
        <v>4</v>
      </c>
      <c r="L10" s="540"/>
      <c r="M10" s="128">
        <v>9</v>
      </c>
      <c r="N10" s="540">
        <v>9</v>
      </c>
      <c r="O10" s="128"/>
      <c r="P10" s="541">
        <v>4</v>
      </c>
      <c r="Q10" s="540">
        <v>4</v>
      </c>
      <c r="R10" s="540"/>
      <c r="S10" s="98">
        <f t="shared" si="0"/>
        <v>34</v>
      </c>
      <c r="T10" s="98">
        <f>SUM(E10,H10,K10,N10,Q10)</f>
        <v>108</v>
      </c>
      <c r="U10" s="98">
        <f t="shared" si="0"/>
        <v>17</v>
      </c>
      <c r="V10" s="336">
        <f t="shared" si="1"/>
        <v>0</v>
      </c>
      <c r="W10" s="218">
        <f>'Week Ending 08-14-2015  '!W10+'Week Ending 08-21-2015 '!S10</f>
        <v>148</v>
      </c>
      <c r="X10" s="218">
        <f>'Week Ending 08-14-2015  '!X10+'Week Ending 08-21-2015 '!T10</f>
        <v>131</v>
      </c>
      <c r="Y10" s="227">
        <f>'Week Ending 08-14-2015  '!Y10+'Week Ending 08-21-2015 '!U10</f>
        <v>17</v>
      </c>
    </row>
    <row r="11" spans="1:25" ht="30" customHeight="1" thickBot="1" x14ac:dyDescent="0.35">
      <c r="A11" s="379" t="s">
        <v>326</v>
      </c>
      <c r="B11" s="356" t="s">
        <v>317</v>
      </c>
      <c r="C11" s="357">
        <f>'Week Ending 08-14-2015  '!V11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08-14-2015  '!W11+'Week Ending 08-21-2015 '!S11</f>
        <v>1</v>
      </c>
      <c r="X11" s="219">
        <f>'Week Ending 08-14-2015  '!X11+'Week Ending 08-21-2015 '!T11</f>
        <v>1</v>
      </c>
      <c r="Y11" s="229">
        <f>'Week Ending 08-14-2015  '!Y11+'Week Ending 08-21-2015 '!U11</f>
        <v>0</v>
      </c>
    </row>
    <row r="12" spans="1:25" ht="39.6" customHeight="1" x14ac:dyDescent="0.3">
      <c r="A12" s="671" t="s">
        <v>20</v>
      </c>
      <c r="B12" s="359" t="s">
        <v>318</v>
      </c>
      <c r="C12" s="360">
        <f>'Week Ending 08-14-2015  '!V12</f>
        <v>0</v>
      </c>
      <c r="D12" s="135">
        <v>6</v>
      </c>
      <c r="E12" s="544">
        <v>5</v>
      </c>
      <c r="F12" s="544">
        <v>1</v>
      </c>
      <c r="G12" s="135">
        <v>10</v>
      </c>
      <c r="H12" s="544">
        <v>5</v>
      </c>
      <c r="I12" s="544">
        <v>5</v>
      </c>
      <c r="J12" s="135">
        <v>0</v>
      </c>
      <c r="K12" s="544">
        <v>0</v>
      </c>
      <c r="L12" s="544"/>
      <c r="M12" s="135">
        <v>2</v>
      </c>
      <c r="N12" s="544">
        <v>1</v>
      </c>
      <c r="O12" s="135">
        <v>1</v>
      </c>
      <c r="P12" s="545">
        <v>2</v>
      </c>
      <c r="Q12" s="544">
        <v>2</v>
      </c>
      <c r="R12" s="544"/>
      <c r="S12" s="44">
        <f t="shared" si="0"/>
        <v>20</v>
      </c>
      <c r="T12" s="44">
        <f>SUM(E12,H12,K12,N12,Q12)</f>
        <v>13</v>
      </c>
      <c r="U12" s="44">
        <f>SUM(F12,I12,L12,O12,R12)</f>
        <v>7</v>
      </c>
      <c r="V12" s="349">
        <f t="shared" si="1"/>
        <v>0</v>
      </c>
      <c r="W12" s="224">
        <f>'Week Ending 08-14-2015  '!W12+'Week Ending 08-21-2015 '!S12</f>
        <v>70</v>
      </c>
      <c r="X12" s="224">
        <f>'Week Ending 08-14-2015  '!X12+'Week Ending 08-21-2015 '!T12</f>
        <v>44</v>
      </c>
      <c r="Y12" s="225">
        <f>'Week Ending 08-14-2015  '!Y12+'Week Ending 08-21-2015 '!U12</f>
        <v>26</v>
      </c>
    </row>
    <row r="13" spans="1:25" ht="39.6" customHeight="1" x14ac:dyDescent="0.3">
      <c r="A13" s="672"/>
      <c r="B13" s="346" t="s">
        <v>319</v>
      </c>
      <c r="C13" s="340">
        <f>'Week Ending 08-14-2015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08-14-2015  '!W13+'Week Ending 08-21-2015 '!S13</f>
        <v>0</v>
      </c>
      <c r="X13" s="218">
        <f>'Week Ending 08-14-2015  '!X13+'Week Ending 08-21-2015 '!T13</f>
        <v>0</v>
      </c>
      <c r="Y13" s="227">
        <f>'Week Ending 08-14-2015  '!Y13+'Week Ending 08-21-2015 '!U13</f>
        <v>0</v>
      </c>
    </row>
    <row r="14" spans="1:25" ht="30" customHeight="1" x14ac:dyDescent="0.3">
      <c r="A14" s="159" t="s">
        <v>327</v>
      </c>
      <c r="B14" s="341" t="s">
        <v>320</v>
      </c>
      <c r="C14" s="340">
        <f>'Week Ending 08-14-2015  '!V14</f>
        <v>0</v>
      </c>
      <c r="D14" s="139"/>
      <c r="E14" s="546"/>
      <c r="F14" s="546"/>
      <c r="G14" s="139">
        <v>1</v>
      </c>
      <c r="H14" s="546">
        <v>1</v>
      </c>
      <c r="I14" s="546"/>
      <c r="J14" s="139">
        <v>8</v>
      </c>
      <c r="K14" s="546">
        <v>8</v>
      </c>
      <c r="L14" s="546"/>
      <c r="M14" s="139">
        <v>1</v>
      </c>
      <c r="N14" s="546">
        <v>1</v>
      </c>
      <c r="O14" s="139"/>
      <c r="P14" s="547">
        <v>10</v>
      </c>
      <c r="Q14" s="546">
        <v>10</v>
      </c>
      <c r="R14" s="546"/>
      <c r="S14" s="98">
        <f t="shared" si="0"/>
        <v>20</v>
      </c>
      <c r="T14" s="98">
        <f t="shared" si="0"/>
        <v>20</v>
      </c>
      <c r="U14" s="98">
        <f t="shared" si="0"/>
        <v>0</v>
      </c>
      <c r="V14" s="336">
        <f t="shared" si="1"/>
        <v>0</v>
      </c>
      <c r="W14" s="218">
        <f>'Week Ending 08-14-2015  '!W14+'Week Ending 08-21-2015 '!S14</f>
        <v>62</v>
      </c>
      <c r="X14" s="218">
        <f>'Week Ending 08-14-2015  '!X14+'Week Ending 08-21-2015 '!T14</f>
        <v>62</v>
      </c>
      <c r="Y14" s="227">
        <f>'Week Ending 08-14-2015  '!Y14+'Week Ending 08-21-2015 '!U14</f>
        <v>0</v>
      </c>
    </row>
    <row r="15" spans="1:25" ht="30.6" customHeight="1" thickBot="1" x14ac:dyDescent="0.35">
      <c r="A15" s="461" t="s">
        <v>328</v>
      </c>
      <c r="B15" s="483" t="s">
        <v>321</v>
      </c>
      <c r="C15" s="484">
        <f>'Week Ending 08-14-2015  '!V15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08-14-2015  '!W15+'Week Ending 08-21-2015 '!S15</f>
        <v>1</v>
      </c>
      <c r="X15" s="221">
        <f>'Week Ending 08-14-2015  '!X15+'Week Ending 08-21-2015 '!T15</f>
        <v>1</v>
      </c>
      <c r="Y15" s="233">
        <f>'Week Ending 08-14-2015  '!Y15+'Week Ending 08-21-2015 '!U15</f>
        <v>0</v>
      </c>
    </row>
    <row r="16" spans="1:25" ht="21.6" customHeight="1" thickBot="1" x14ac:dyDescent="0.35">
      <c r="A16" s="381" t="s">
        <v>153</v>
      </c>
      <c r="B16" s="365" t="s">
        <v>154</v>
      </c>
      <c r="C16" s="366">
        <f>'Week Ending 08-14-2015  '!V16</f>
        <v>0</v>
      </c>
      <c r="D16" s="417"/>
      <c r="E16" s="550"/>
      <c r="F16" s="550"/>
      <c r="G16" s="417"/>
      <c r="H16" s="550"/>
      <c r="I16" s="550"/>
      <c r="J16" s="417"/>
      <c r="K16" s="550"/>
      <c r="L16" s="550"/>
      <c r="M16" s="417">
        <v>4</v>
      </c>
      <c r="N16" s="550">
        <v>4</v>
      </c>
      <c r="O16" s="417"/>
      <c r="P16" s="551">
        <v>1</v>
      </c>
      <c r="Q16" s="550">
        <v>1</v>
      </c>
      <c r="R16" s="550"/>
      <c r="S16" s="316">
        <f t="shared" si="0"/>
        <v>5</v>
      </c>
      <c r="T16" s="316">
        <f t="shared" si="0"/>
        <v>5</v>
      </c>
      <c r="U16" s="316">
        <f t="shared" si="0"/>
        <v>0</v>
      </c>
      <c r="V16" s="367">
        <f t="shared" si="1"/>
        <v>0</v>
      </c>
      <c r="W16" s="368">
        <f>'Week Ending 08-14-2015  '!W16+'Week Ending 08-21-2015 '!S16</f>
        <v>18</v>
      </c>
      <c r="X16" s="368">
        <f>'Week Ending 08-14-2015  '!X16+'Week Ending 08-21-2015 '!T16</f>
        <v>18</v>
      </c>
      <c r="Y16" s="449">
        <f>'Week Ending 08-14-2015  '!Y16+'Week Ending 08-21-2015 '!U16</f>
        <v>0</v>
      </c>
    </row>
    <row r="17" spans="1:25" ht="15.6" customHeight="1" thickBot="1" x14ac:dyDescent="0.35">
      <c r="A17" s="432" t="s">
        <v>2</v>
      </c>
      <c r="B17" s="433"/>
      <c r="C17" s="434">
        <f t="shared" ref="C17:Y17" si="2">SUM(C4:C16)</f>
        <v>310</v>
      </c>
      <c r="D17" s="435">
        <f t="shared" si="2"/>
        <v>91</v>
      </c>
      <c r="E17" s="454">
        <f t="shared" si="2"/>
        <v>91</v>
      </c>
      <c r="F17" s="435">
        <f t="shared" si="2"/>
        <v>1</v>
      </c>
      <c r="G17" s="435">
        <f t="shared" si="2"/>
        <v>61</v>
      </c>
      <c r="H17" s="455">
        <f t="shared" si="2"/>
        <v>307</v>
      </c>
      <c r="I17" s="456">
        <f t="shared" si="2"/>
        <v>62</v>
      </c>
      <c r="J17" s="456">
        <f t="shared" si="2"/>
        <v>49</v>
      </c>
      <c r="K17" s="454">
        <f t="shared" si="2"/>
        <v>48</v>
      </c>
      <c r="L17" s="435">
        <f t="shared" si="2"/>
        <v>0</v>
      </c>
      <c r="M17" s="435">
        <f t="shared" si="2"/>
        <v>43</v>
      </c>
      <c r="N17" s="454">
        <f t="shared" si="2"/>
        <v>40</v>
      </c>
      <c r="O17" s="435">
        <f t="shared" si="2"/>
        <v>3</v>
      </c>
      <c r="P17" s="435">
        <f t="shared" si="2"/>
        <v>54</v>
      </c>
      <c r="Q17" s="454">
        <f t="shared" si="2"/>
        <v>54</v>
      </c>
      <c r="R17" s="435">
        <f t="shared" si="2"/>
        <v>0</v>
      </c>
      <c r="S17" s="313">
        <f t="shared" si="2"/>
        <v>298</v>
      </c>
      <c r="T17" s="313">
        <f t="shared" si="2"/>
        <v>540</v>
      </c>
      <c r="U17" s="313">
        <f t="shared" si="2"/>
        <v>66</v>
      </c>
      <c r="V17" s="436">
        <f t="shared" si="2"/>
        <v>2</v>
      </c>
      <c r="W17" s="222">
        <f t="shared" si="2"/>
        <v>1151</v>
      </c>
      <c r="X17" s="222">
        <f t="shared" si="2"/>
        <v>1062</v>
      </c>
      <c r="Y17" s="235">
        <f t="shared" si="2"/>
        <v>87</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4" priority="2" operator="equal">
      <formula>0</formula>
    </cfRule>
  </conditionalFormatting>
  <conditionalFormatting sqref="V1:V17">
    <cfRule type="cellIs" dxfId="83" priority="1" operator="equal">
      <formula>0</formula>
    </cfRule>
  </conditionalFormatting>
  <pageMargins left="0.7" right="0.7" top="0.75" bottom="0.75" header="0.3" footer="0.3"/>
  <pageSetup scale="5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J1" zoomScale="90" zoomScaleNormal="9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3" t="s">
        <v>21</v>
      </c>
      <c r="B1" s="675" t="s">
        <v>14</v>
      </c>
      <c r="C1" s="677" t="s">
        <v>336</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42226</v>
      </c>
      <c r="E2" s="685"/>
      <c r="F2" s="686"/>
      <c r="G2" s="687">
        <f>D2+1</f>
        <v>42227</v>
      </c>
      <c r="H2" s="688"/>
      <c r="I2" s="689"/>
      <c r="J2" s="684">
        <f>G2+1</f>
        <v>42228</v>
      </c>
      <c r="K2" s="685"/>
      <c r="L2" s="686"/>
      <c r="M2" s="684">
        <f>J2+1</f>
        <v>42229</v>
      </c>
      <c r="N2" s="685"/>
      <c r="O2" s="686"/>
      <c r="P2" s="684">
        <f>M2+1</f>
        <v>42230</v>
      </c>
      <c r="Q2" s="685"/>
      <c r="R2" s="686"/>
      <c r="S2" s="663" t="s">
        <v>23</v>
      </c>
      <c r="T2" s="664"/>
      <c r="U2" s="665"/>
      <c r="V2" s="683"/>
      <c r="W2" s="666" t="s">
        <v>322</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310</v>
      </c>
      <c r="C4" s="348">
        <f>'Week Ending 08-07-2015 '!V4</f>
        <v>0</v>
      </c>
      <c r="D4" s="459">
        <v>39</v>
      </c>
      <c r="E4" s="524">
        <v>39</v>
      </c>
      <c r="F4" s="524"/>
      <c r="G4" s="459">
        <v>21</v>
      </c>
      <c r="H4" s="524">
        <v>21</v>
      </c>
      <c r="I4" s="524"/>
      <c r="J4" s="113">
        <v>33</v>
      </c>
      <c r="K4" s="525">
        <v>33</v>
      </c>
      <c r="L4" s="525"/>
      <c r="M4" s="113">
        <v>29</v>
      </c>
      <c r="N4" s="525">
        <v>29</v>
      </c>
      <c r="O4" s="113"/>
      <c r="P4" s="526">
        <v>26</v>
      </c>
      <c r="Q4" s="525">
        <v>26</v>
      </c>
      <c r="R4" s="525"/>
      <c r="S4" s="452">
        <f t="shared" ref="S4:U16" si="0">SUM(D4,G4,J4,M4,P4)</f>
        <v>148</v>
      </c>
      <c r="T4" s="452">
        <f t="shared" si="0"/>
        <v>148</v>
      </c>
      <c r="U4" s="452">
        <f t="shared" si="0"/>
        <v>0</v>
      </c>
      <c r="V4" s="453">
        <f t="shared" ref="V4:V16" si="1">C4+(S4-T4-U4)</f>
        <v>0</v>
      </c>
      <c r="W4" s="224">
        <f>'Week Ending 08-07-2015 '!W4+'Week Ending 08-14-2015  '!S4</f>
        <v>317</v>
      </c>
      <c r="X4" s="224">
        <f>'Week Ending 08-07-2015 '!X4+'Week Ending 08-14-2015  '!T4</f>
        <v>315</v>
      </c>
      <c r="Y4" s="225">
        <f>'Week Ending 08-07-2015 '!Y4+'Week Ending 08-14-2015  '!U4</f>
        <v>2</v>
      </c>
    </row>
    <row r="5" spans="1:25" ht="29.4" customHeight="1" x14ac:dyDescent="0.3">
      <c r="A5" s="634"/>
      <c r="B5" s="478" t="s">
        <v>311</v>
      </c>
      <c r="C5" s="475">
        <f>'Week Ending 08-07-2015 '!V5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08-07-2015 '!W5+'Week Ending 08-14-2015  '!S5</f>
        <v>0</v>
      </c>
      <c r="X5" s="220">
        <f>'Week Ending 08-07-2015 '!X5+'Week Ending 08-14-2015  '!T5</f>
        <v>0</v>
      </c>
      <c r="Y5" s="231">
        <f>'Week Ending 08-07-2015 '!Y5+'Week Ending 08-14-2015  '!U5</f>
        <v>0</v>
      </c>
    </row>
    <row r="6" spans="1:25" ht="30" customHeight="1" x14ac:dyDescent="0.3">
      <c r="A6" s="149" t="s">
        <v>323</v>
      </c>
      <c r="B6" s="337" t="s">
        <v>312</v>
      </c>
      <c r="C6" s="335">
        <f>'Week Ending 08-07-2015 '!V6</f>
        <v>2</v>
      </c>
      <c r="D6" s="117">
        <v>6</v>
      </c>
      <c r="E6" s="530">
        <v>7</v>
      </c>
      <c r="F6" s="530"/>
      <c r="G6" s="117">
        <v>9</v>
      </c>
      <c r="H6" s="530">
        <v>9</v>
      </c>
      <c r="I6" s="530"/>
      <c r="J6" s="117">
        <v>5</v>
      </c>
      <c r="K6" s="530">
        <v>6</v>
      </c>
      <c r="L6" s="530"/>
      <c r="M6" s="117">
        <v>4</v>
      </c>
      <c r="N6" s="530">
        <v>4</v>
      </c>
      <c r="O6" s="117"/>
      <c r="P6" s="531">
        <v>3</v>
      </c>
      <c r="Q6" s="530">
        <v>2</v>
      </c>
      <c r="R6" s="530"/>
      <c r="S6" s="98">
        <f t="shared" si="0"/>
        <v>27</v>
      </c>
      <c r="T6" s="98">
        <f t="shared" si="0"/>
        <v>28</v>
      </c>
      <c r="U6" s="98">
        <f t="shared" si="0"/>
        <v>0</v>
      </c>
      <c r="V6" s="336">
        <f t="shared" si="1"/>
        <v>1</v>
      </c>
      <c r="W6" s="218">
        <f>'Week Ending 08-07-2015 '!W6+'Week Ending 08-14-2015  '!S6</f>
        <v>89</v>
      </c>
      <c r="X6" s="218">
        <f>'Week Ending 08-07-2015 '!X6+'Week Ending 08-14-2015  '!T6</f>
        <v>88</v>
      </c>
      <c r="Y6" s="227">
        <f>'Week Ending 08-07-2015 '!Y6+'Week Ending 08-14-2015  '!U6</f>
        <v>0</v>
      </c>
    </row>
    <row r="7" spans="1:25" ht="30" customHeight="1" thickBot="1" x14ac:dyDescent="0.35">
      <c r="A7" s="553" t="s">
        <v>324</v>
      </c>
      <c r="B7" s="554" t="s">
        <v>313</v>
      </c>
      <c r="C7" s="103">
        <f>'Week Ending 08-07-2015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08-07-2015 '!W7+'Week Ending 08-14-2015  '!S7</f>
        <v>0</v>
      </c>
      <c r="X7" s="221">
        <f>'Week Ending 08-07-2015 '!X7+'Week Ending 08-14-2015  '!T7</f>
        <v>0</v>
      </c>
      <c r="Y7" s="233">
        <f>'Week Ending 08-07-2015 '!Y7+'Week Ending 08-14-2015  '!U7</f>
        <v>0</v>
      </c>
    </row>
    <row r="8" spans="1:25" ht="44.4" customHeight="1" x14ac:dyDescent="0.3">
      <c r="A8" s="669" t="s">
        <v>16</v>
      </c>
      <c r="B8" s="479" t="s">
        <v>314</v>
      </c>
      <c r="C8" s="480">
        <f>'Week Ending 08-07-2015 '!V8</f>
        <v>0</v>
      </c>
      <c r="D8" s="467"/>
      <c r="E8" s="538"/>
      <c r="F8" s="538"/>
      <c r="G8" s="467"/>
      <c r="H8" s="538"/>
      <c r="I8" s="538"/>
      <c r="J8" s="467">
        <v>5</v>
      </c>
      <c r="K8" s="538">
        <v>5</v>
      </c>
      <c r="L8" s="538"/>
      <c r="M8" s="467">
        <v>218</v>
      </c>
      <c r="N8" s="538"/>
      <c r="O8" s="467"/>
      <c r="P8" s="539"/>
      <c r="Q8" s="538"/>
      <c r="R8" s="538"/>
      <c r="S8" s="52">
        <f t="shared" si="0"/>
        <v>223</v>
      </c>
      <c r="T8" s="52">
        <f t="shared" si="0"/>
        <v>5</v>
      </c>
      <c r="U8" s="52">
        <f t="shared" si="0"/>
        <v>0</v>
      </c>
      <c r="V8" s="481">
        <f t="shared" si="1"/>
        <v>218</v>
      </c>
      <c r="W8" s="220">
        <f>'Week Ending 08-07-2015 '!W8+'Week Ending 08-14-2015  '!S8</f>
        <v>226</v>
      </c>
      <c r="X8" s="220">
        <f>'Week Ending 08-07-2015 '!X8+'Week Ending 08-14-2015  '!T8</f>
        <v>8</v>
      </c>
      <c r="Y8" s="231">
        <f>'Week Ending 08-07-2015 '!Y8+'Week Ending 08-14-2015  '!U8</f>
        <v>0</v>
      </c>
    </row>
    <row r="9" spans="1:25" ht="32.4" customHeight="1" x14ac:dyDescent="0.3">
      <c r="A9" s="670"/>
      <c r="B9" s="482" t="s">
        <v>315</v>
      </c>
      <c r="C9" s="480">
        <f>'Week Ending 08-07-2015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08-07-2015 '!W9+'Week Ending 08-14-2015  '!S9</f>
        <v>0</v>
      </c>
      <c r="X9" s="220">
        <f>'Week Ending 08-07-2015 '!X9+'Week Ending 08-14-2015  '!T9</f>
        <v>0</v>
      </c>
      <c r="Y9" s="231">
        <f>'Week Ending 08-07-2015 '!Y9+'Week Ending 08-14-2015  '!U9</f>
        <v>0</v>
      </c>
    </row>
    <row r="10" spans="1:25" ht="37.950000000000003" customHeight="1" x14ac:dyDescent="0.3">
      <c r="A10" s="155" t="s">
        <v>325</v>
      </c>
      <c r="B10" s="339" t="s">
        <v>316</v>
      </c>
      <c r="C10" s="338">
        <f>'Week Ending 08-07-2015 '!V10</f>
        <v>0</v>
      </c>
      <c r="D10" s="128">
        <v>1</v>
      </c>
      <c r="E10" s="540"/>
      <c r="F10" s="540"/>
      <c r="G10" s="128">
        <v>18</v>
      </c>
      <c r="H10" s="540">
        <v>5</v>
      </c>
      <c r="I10" s="540"/>
      <c r="J10" s="128"/>
      <c r="K10" s="540">
        <v>1</v>
      </c>
      <c r="L10" s="540"/>
      <c r="M10" s="128">
        <v>78</v>
      </c>
      <c r="N10" s="540"/>
      <c r="O10" s="128"/>
      <c r="P10" s="541">
        <v>1</v>
      </c>
      <c r="Q10" s="540">
        <v>1</v>
      </c>
      <c r="R10" s="540"/>
      <c r="S10" s="98">
        <f t="shared" si="0"/>
        <v>98</v>
      </c>
      <c r="T10" s="98">
        <f>SUM(E10,H10,K10,N10,Q10)</f>
        <v>7</v>
      </c>
      <c r="U10" s="98">
        <f t="shared" si="0"/>
        <v>0</v>
      </c>
      <c r="V10" s="336">
        <f t="shared" si="1"/>
        <v>91</v>
      </c>
      <c r="W10" s="218">
        <f>'Week Ending 08-07-2015 '!W10+'Week Ending 08-14-2015  '!S10</f>
        <v>114</v>
      </c>
      <c r="X10" s="218">
        <f>'Week Ending 08-07-2015 '!X10+'Week Ending 08-14-2015  '!T10</f>
        <v>23</v>
      </c>
      <c r="Y10" s="227">
        <f>'Week Ending 08-07-2015 '!Y10+'Week Ending 08-14-2015  '!U10</f>
        <v>0</v>
      </c>
    </row>
    <row r="11" spans="1:25" ht="30" customHeight="1" thickBot="1" x14ac:dyDescent="0.35">
      <c r="A11" s="379" t="s">
        <v>326</v>
      </c>
      <c r="B11" s="356" t="s">
        <v>317</v>
      </c>
      <c r="C11" s="357">
        <f>'Week Ending 08-07-2015 '!V11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08-07-2015 '!W11+'Week Ending 08-14-2015  '!S11</f>
        <v>1</v>
      </c>
      <c r="X11" s="219">
        <f>'Week Ending 08-07-2015 '!X11+'Week Ending 08-14-2015  '!T11</f>
        <v>1</v>
      </c>
      <c r="Y11" s="229">
        <f>'Week Ending 08-07-2015 '!Y11+'Week Ending 08-14-2015  '!U11</f>
        <v>0</v>
      </c>
    </row>
    <row r="12" spans="1:25" ht="39.6" customHeight="1" x14ac:dyDescent="0.3">
      <c r="A12" s="671" t="s">
        <v>20</v>
      </c>
      <c r="B12" s="359" t="s">
        <v>318</v>
      </c>
      <c r="C12" s="360">
        <f>'Week Ending 08-07-2015 '!V12</f>
        <v>0</v>
      </c>
      <c r="D12" s="135">
        <v>4</v>
      </c>
      <c r="E12" s="544">
        <v>3</v>
      </c>
      <c r="F12" s="544">
        <v>1</v>
      </c>
      <c r="G12" s="135">
        <v>5</v>
      </c>
      <c r="H12" s="544">
        <v>3</v>
      </c>
      <c r="I12" s="544">
        <v>2</v>
      </c>
      <c r="J12" s="135">
        <v>4</v>
      </c>
      <c r="K12" s="544">
        <v>3</v>
      </c>
      <c r="L12" s="544">
        <v>1</v>
      </c>
      <c r="M12" s="135">
        <v>6</v>
      </c>
      <c r="N12" s="544">
        <v>3</v>
      </c>
      <c r="O12" s="135">
        <v>3</v>
      </c>
      <c r="P12" s="545">
        <v>5</v>
      </c>
      <c r="Q12" s="544">
        <v>3</v>
      </c>
      <c r="R12" s="544">
        <v>2</v>
      </c>
      <c r="S12" s="44">
        <f t="shared" si="0"/>
        <v>24</v>
      </c>
      <c r="T12" s="44">
        <f>SUM(E12,H12,K12,N12,Q12)</f>
        <v>15</v>
      </c>
      <c r="U12" s="44">
        <f>SUM(F12,I12,L12,O12,R12)</f>
        <v>9</v>
      </c>
      <c r="V12" s="349">
        <f t="shared" si="1"/>
        <v>0</v>
      </c>
      <c r="W12" s="224">
        <f>'Week Ending 08-07-2015 '!W12+'Week Ending 08-14-2015  '!S12</f>
        <v>50</v>
      </c>
      <c r="X12" s="224">
        <f>'Week Ending 08-07-2015 '!X12+'Week Ending 08-14-2015  '!T12</f>
        <v>31</v>
      </c>
      <c r="Y12" s="225">
        <f>'Week Ending 08-07-2015 '!Y12+'Week Ending 08-14-2015  '!U12</f>
        <v>19</v>
      </c>
    </row>
    <row r="13" spans="1:25" ht="39.6" customHeight="1" x14ac:dyDescent="0.3">
      <c r="A13" s="672"/>
      <c r="B13" s="346" t="s">
        <v>319</v>
      </c>
      <c r="C13" s="340">
        <f>'Week Ending 08-07-2015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08-07-2015 '!W13+'Week Ending 08-14-2015  '!S13</f>
        <v>0</v>
      </c>
      <c r="X13" s="218">
        <f>'Week Ending 08-07-2015 '!X13+'Week Ending 08-14-2015  '!T13</f>
        <v>0</v>
      </c>
      <c r="Y13" s="227">
        <f>'Week Ending 08-07-2015 '!Y13+'Week Ending 08-14-2015  '!U13</f>
        <v>0</v>
      </c>
    </row>
    <row r="14" spans="1:25" ht="30" customHeight="1" x14ac:dyDescent="0.3">
      <c r="A14" s="159" t="s">
        <v>327</v>
      </c>
      <c r="B14" s="341" t="s">
        <v>320</v>
      </c>
      <c r="C14" s="340">
        <f>'Week Ending 08-07-2015 '!V14</f>
        <v>0</v>
      </c>
      <c r="D14" s="139"/>
      <c r="E14" s="546"/>
      <c r="F14" s="546"/>
      <c r="G14" s="139">
        <v>7</v>
      </c>
      <c r="H14" s="546">
        <v>7</v>
      </c>
      <c r="I14" s="546"/>
      <c r="J14" s="139">
        <v>9</v>
      </c>
      <c r="K14" s="546">
        <v>9</v>
      </c>
      <c r="L14" s="546"/>
      <c r="M14" s="139"/>
      <c r="N14" s="546"/>
      <c r="O14" s="139"/>
      <c r="P14" s="547"/>
      <c r="Q14" s="546"/>
      <c r="R14" s="546"/>
      <c r="S14" s="98">
        <f t="shared" si="0"/>
        <v>16</v>
      </c>
      <c r="T14" s="98">
        <f t="shared" si="0"/>
        <v>16</v>
      </c>
      <c r="U14" s="98">
        <f t="shared" si="0"/>
        <v>0</v>
      </c>
      <c r="V14" s="336">
        <f t="shared" si="1"/>
        <v>0</v>
      </c>
      <c r="W14" s="218">
        <f>'Week Ending 08-07-2015 '!W14+'Week Ending 08-14-2015  '!S14</f>
        <v>42</v>
      </c>
      <c r="X14" s="218">
        <f>'Week Ending 08-07-2015 '!X14+'Week Ending 08-14-2015  '!T14</f>
        <v>42</v>
      </c>
      <c r="Y14" s="227">
        <f>'Week Ending 08-07-2015 '!Y14+'Week Ending 08-14-2015  '!U14</f>
        <v>0</v>
      </c>
    </row>
    <row r="15" spans="1:25" ht="30.6" customHeight="1" thickBot="1" x14ac:dyDescent="0.35">
      <c r="A15" s="461" t="s">
        <v>328</v>
      </c>
      <c r="B15" s="483" t="s">
        <v>321</v>
      </c>
      <c r="C15" s="484">
        <f>'Week Ending 08-07-2015 '!V15</f>
        <v>0</v>
      </c>
      <c r="D15" s="143"/>
      <c r="E15" s="548"/>
      <c r="F15" s="548"/>
      <c r="G15" s="143"/>
      <c r="H15" s="548"/>
      <c r="I15" s="548"/>
      <c r="J15" s="143">
        <v>1</v>
      </c>
      <c r="K15" s="548">
        <v>1</v>
      </c>
      <c r="L15" s="548"/>
      <c r="M15" s="143"/>
      <c r="N15" s="548"/>
      <c r="O15" s="143"/>
      <c r="P15" s="549"/>
      <c r="Q15" s="548"/>
      <c r="R15" s="548"/>
      <c r="S15" s="57">
        <f t="shared" si="0"/>
        <v>1</v>
      </c>
      <c r="T15" s="57">
        <f t="shared" si="0"/>
        <v>1</v>
      </c>
      <c r="U15" s="57">
        <f t="shared" si="0"/>
        <v>0</v>
      </c>
      <c r="V15" s="485">
        <f t="shared" si="1"/>
        <v>0</v>
      </c>
      <c r="W15" s="221">
        <f>'Week Ending 08-07-2015 '!W15+'Week Ending 08-14-2015  '!S15</f>
        <v>1</v>
      </c>
      <c r="X15" s="221">
        <f>'Week Ending 08-07-2015 '!X15+'Week Ending 08-14-2015  '!T15</f>
        <v>1</v>
      </c>
      <c r="Y15" s="233">
        <f>'Week Ending 08-07-2015 '!Y15+'Week Ending 08-14-2015  '!U15</f>
        <v>0</v>
      </c>
    </row>
    <row r="16" spans="1:25" ht="21.6" customHeight="1" thickBot="1" x14ac:dyDescent="0.35">
      <c r="A16" s="381" t="s">
        <v>153</v>
      </c>
      <c r="B16" s="365" t="s">
        <v>154</v>
      </c>
      <c r="C16" s="366">
        <f>'Week Ending 08-07-2015 '!V16</f>
        <v>0</v>
      </c>
      <c r="D16" s="417">
        <v>1</v>
      </c>
      <c r="E16" s="550">
        <v>1</v>
      </c>
      <c r="F16" s="550"/>
      <c r="G16" s="417">
        <v>2</v>
      </c>
      <c r="H16" s="550">
        <v>2</v>
      </c>
      <c r="I16" s="550"/>
      <c r="J16" s="417"/>
      <c r="K16" s="550"/>
      <c r="L16" s="550"/>
      <c r="M16" s="417"/>
      <c r="N16" s="550"/>
      <c r="O16" s="417"/>
      <c r="P16" s="551"/>
      <c r="Q16" s="550"/>
      <c r="R16" s="550"/>
      <c r="S16" s="316">
        <f t="shared" si="0"/>
        <v>3</v>
      </c>
      <c r="T16" s="316">
        <f t="shared" si="0"/>
        <v>3</v>
      </c>
      <c r="U16" s="316">
        <f t="shared" si="0"/>
        <v>0</v>
      </c>
      <c r="V16" s="367">
        <f t="shared" si="1"/>
        <v>0</v>
      </c>
      <c r="W16" s="368">
        <f>'Week Ending 08-07-2015 '!W16+'Week Ending 08-14-2015  '!S16</f>
        <v>13</v>
      </c>
      <c r="X16" s="368">
        <f>'Week Ending 08-07-2015 '!X16+'Week Ending 08-14-2015  '!T16</f>
        <v>13</v>
      </c>
      <c r="Y16" s="449">
        <f>'Week Ending 08-07-2015 '!Y16+'Week Ending 08-14-2015  '!U16</f>
        <v>0</v>
      </c>
    </row>
    <row r="17" spans="1:25" ht="15.6" customHeight="1" thickBot="1" x14ac:dyDescent="0.35">
      <c r="A17" s="432" t="s">
        <v>2</v>
      </c>
      <c r="B17" s="433"/>
      <c r="C17" s="434">
        <f t="shared" ref="C17:Y17" si="2">SUM(C4:C16)</f>
        <v>2</v>
      </c>
      <c r="D17" s="435">
        <f t="shared" si="2"/>
        <v>51</v>
      </c>
      <c r="E17" s="454">
        <f t="shared" si="2"/>
        <v>50</v>
      </c>
      <c r="F17" s="435">
        <f t="shared" si="2"/>
        <v>1</v>
      </c>
      <c r="G17" s="435">
        <f t="shared" si="2"/>
        <v>62</v>
      </c>
      <c r="H17" s="455">
        <f t="shared" si="2"/>
        <v>47</v>
      </c>
      <c r="I17" s="456">
        <f t="shared" si="2"/>
        <v>2</v>
      </c>
      <c r="J17" s="456">
        <f t="shared" si="2"/>
        <v>58</v>
      </c>
      <c r="K17" s="454">
        <f t="shared" si="2"/>
        <v>59</v>
      </c>
      <c r="L17" s="435">
        <f t="shared" si="2"/>
        <v>1</v>
      </c>
      <c r="M17" s="435">
        <f t="shared" si="2"/>
        <v>335</v>
      </c>
      <c r="N17" s="454">
        <f t="shared" si="2"/>
        <v>36</v>
      </c>
      <c r="O17" s="435">
        <f t="shared" si="2"/>
        <v>3</v>
      </c>
      <c r="P17" s="435">
        <f t="shared" si="2"/>
        <v>35</v>
      </c>
      <c r="Q17" s="454">
        <f t="shared" si="2"/>
        <v>32</v>
      </c>
      <c r="R17" s="435">
        <f t="shared" si="2"/>
        <v>2</v>
      </c>
      <c r="S17" s="313">
        <f t="shared" si="2"/>
        <v>541</v>
      </c>
      <c r="T17" s="313">
        <f t="shared" si="2"/>
        <v>224</v>
      </c>
      <c r="U17" s="313">
        <f t="shared" si="2"/>
        <v>9</v>
      </c>
      <c r="V17" s="436">
        <f t="shared" si="2"/>
        <v>310</v>
      </c>
      <c r="W17" s="222">
        <f t="shared" si="2"/>
        <v>853</v>
      </c>
      <c r="X17" s="222">
        <f t="shared" si="2"/>
        <v>522</v>
      </c>
      <c r="Y17" s="235">
        <f t="shared" si="2"/>
        <v>21</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2" priority="2" operator="equal">
      <formula>0</formula>
    </cfRule>
  </conditionalFormatting>
  <conditionalFormatting sqref="V1:V17">
    <cfRule type="cellIs" dxfId="81" priority="1" operator="equal">
      <formula>0</formula>
    </cfRule>
  </conditionalFormatting>
  <pageMargins left="0.7" right="0.7" top="0.75" bottom="0.75" header="0.3" footer="0.3"/>
  <pageSetup scale="5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8" s="1" customFormat="1" ht="14.4" customHeight="1" thickBot="1" x14ac:dyDescent="0.35">
      <c r="A1" s="673" t="s">
        <v>21</v>
      </c>
      <c r="B1" s="675" t="s">
        <v>14</v>
      </c>
      <c r="C1" s="677" t="s">
        <v>309</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42219</v>
      </c>
      <c r="E2" s="685"/>
      <c r="F2" s="686"/>
      <c r="G2" s="687">
        <f>D2+1</f>
        <v>42220</v>
      </c>
      <c r="H2" s="688"/>
      <c r="I2" s="689"/>
      <c r="J2" s="684">
        <f>G2+1</f>
        <v>42221</v>
      </c>
      <c r="K2" s="685"/>
      <c r="L2" s="686"/>
      <c r="M2" s="684">
        <f>J2+1</f>
        <v>42222</v>
      </c>
      <c r="N2" s="685"/>
      <c r="O2" s="686"/>
      <c r="P2" s="684">
        <f>M2+1</f>
        <v>42223</v>
      </c>
      <c r="Q2" s="685"/>
      <c r="R2" s="686"/>
      <c r="S2" s="663" t="s">
        <v>23</v>
      </c>
      <c r="T2" s="664"/>
      <c r="U2" s="665"/>
      <c r="V2" s="683"/>
      <c r="W2" s="693" t="s">
        <v>322</v>
      </c>
      <c r="X2" s="694"/>
      <c r="Y2" s="695"/>
      <c r="Z2" s="666" t="s">
        <v>266</v>
      </c>
      <c r="AA2" s="667"/>
      <c r="AB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522" t="s">
        <v>17</v>
      </c>
      <c r="B4" s="451" t="s">
        <v>310</v>
      </c>
      <c r="C4" s="348">
        <f>'Week Ending 07-31-2015'!V4</f>
        <v>0</v>
      </c>
      <c r="D4" s="459">
        <v>72</v>
      </c>
      <c r="E4" s="524">
        <v>72</v>
      </c>
      <c r="F4" s="524"/>
      <c r="G4" s="459">
        <v>27</v>
      </c>
      <c r="H4" s="524">
        <v>27</v>
      </c>
      <c r="I4" s="524"/>
      <c r="J4" s="113">
        <v>11</v>
      </c>
      <c r="K4" s="525">
        <v>11</v>
      </c>
      <c r="L4" s="525"/>
      <c r="M4" s="113">
        <v>39</v>
      </c>
      <c r="N4" s="525">
        <v>37</v>
      </c>
      <c r="O4" s="113">
        <v>2</v>
      </c>
      <c r="P4" s="526">
        <v>20</v>
      </c>
      <c r="Q4" s="525">
        <v>20</v>
      </c>
      <c r="R4" s="525"/>
      <c r="S4" s="452">
        <f t="shared" ref="S4:U16" si="0">SUM(D4,G4,J4,M4,P4)</f>
        <v>169</v>
      </c>
      <c r="T4" s="452">
        <f t="shared" si="0"/>
        <v>167</v>
      </c>
      <c r="U4" s="452">
        <f t="shared" si="0"/>
        <v>2</v>
      </c>
      <c r="V4" s="453">
        <f t="shared" ref="V4:V16" si="1">C4+(S4-T4-U4)</f>
        <v>0</v>
      </c>
      <c r="W4" s="574">
        <f>S4</f>
        <v>169</v>
      </c>
      <c r="X4" s="574">
        <f>T4</f>
        <v>167</v>
      </c>
      <c r="Y4" s="575">
        <f>U4</f>
        <v>2</v>
      </c>
      <c r="Z4" s="224">
        <f>'Week Ending 07-31-2015'!W4+'Week Ending 07-31-2015'!W5</f>
        <v>689</v>
      </c>
      <c r="AA4" s="224">
        <f>'Week Ending 07-31-2015'!X4+'Week Ending 07-31-2015'!X5</f>
        <v>733</v>
      </c>
      <c r="AB4" s="225">
        <f>'Week Ending 07-31-2015'!Y4+'Week Ending 07-31-2015'!Y5</f>
        <v>10</v>
      </c>
    </row>
    <row r="5" spans="1:28" ht="29.4" customHeight="1" x14ac:dyDescent="0.3">
      <c r="A5" s="632"/>
      <c r="B5" s="478" t="s">
        <v>311</v>
      </c>
      <c r="C5" s="475">
        <f>'Week Ending 07-31-2015'!V5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576">
        <f t="shared" ref="W5:W16" si="2">S5</f>
        <v>0</v>
      </c>
      <c r="X5" s="576">
        <f t="shared" ref="X5:X16" si="3">T5</f>
        <v>0</v>
      </c>
      <c r="Y5" s="577">
        <f t="shared" ref="Y5:Y16" si="4">U5</f>
        <v>0</v>
      </c>
      <c r="Z5" s="611"/>
      <c r="AA5" s="611"/>
      <c r="AB5" s="612"/>
    </row>
    <row r="6" spans="1:28" ht="30" customHeight="1" x14ac:dyDescent="0.3">
      <c r="A6" s="149" t="s">
        <v>323</v>
      </c>
      <c r="B6" s="337" t="s">
        <v>312</v>
      </c>
      <c r="C6" s="335">
        <f>'Week Ending 07-31-2015'!V6</f>
        <v>0</v>
      </c>
      <c r="D6" s="117">
        <v>8</v>
      </c>
      <c r="E6" s="530">
        <v>5</v>
      </c>
      <c r="F6" s="530"/>
      <c r="G6" s="117">
        <v>19</v>
      </c>
      <c r="H6" s="530">
        <v>17</v>
      </c>
      <c r="I6" s="530"/>
      <c r="J6" s="117">
        <v>11</v>
      </c>
      <c r="K6" s="530">
        <v>13</v>
      </c>
      <c r="L6" s="530"/>
      <c r="M6" s="117">
        <v>17</v>
      </c>
      <c r="N6" s="530">
        <v>14</v>
      </c>
      <c r="O6" s="117"/>
      <c r="P6" s="531">
        <v>7</v>
      </c>
      <c r="Q6" s="530">
        <v>11</v>
      </c>
      <c r="R6" s="530"/>
      <c r="S6" s="98">
        <f t="shared" si="0"/>
        <v>62</v>
      </c>
      <c r="T6" s="98">
        <f t="shared" si="0"/>
        <v>60</v>
      </c>
      <c r="U6" s="98">
        <f t="shared" si="0"/>
        <v>0</v>
      </c>
      <c r="V6" s="336">
        <f t="shared" si="1"/>
        <v>2</v>
      </c>
      <c r="W6" s="578">
        <f t="shared" si="2"/>
        <v>62</v>
      </c>
      <c r="X6" s="578">
        <f t="shared" si="3"/>
        <v>60</v>
      </c>
      <c r="Y6" s="579">
        <f t="shared" si="4"/>
        <v>0</v>
      </c>
      <c r="Z6" s="218">
        <f>'Week Ending 07-31-2015'!W6+'Week Ending 07-31-2015'!W7</f>
        <v>281</v>
      </c>
      <c r="AA6" s="218">
        <f>'Week Ending 07-31-2015'!X6+'Week Ending 07-31-2015'!X7</f>
        <v>291</v>
      </c>
      <c r="AB6" s="227">
        <f>'Week Ending 07-31-2015'!Y6+'Week Ending 07-31-2015'!Y7</f>
        <v>0</v>
      </c>
    </row>
    <row r="7" spans="1:28" ht="30" customHeight="1" thickBot="1" x14ac:dyDescent="0.35">
      <c r="A7" s="553" t="s">
        <v>324</v>
      </c>
      <c r="B7" s="554" t="s">
        <v>313</v>
      </c>
      <c r="C7" s="103">
        <f>'Week Ending 07-31-2015'!V7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580">
        <f t="shared" si="2"/>
        <v>0</v>
      </c>
      <c r="X7" s="580">
        <f t="shared" si="3"/>
        <v>0</v>
      </c>
      <c r="Y7" s="581">
        <f t="shared" si="4"/>
        <v>0</v>
      </c>
      <c r="Z7" s="613"/>
      <c r="AA7" s="613"/>
      <c r="AB7" s="614"/>
    </row>
    <row r="8" spans="1:28" ht="44.4" customHeight="1" x14ac:dyDescent="0.3">
      <c r="A8" s="669" t="s">
        <v>16</v>
      </c>
      <c r="B8" s="479" t="s">
        <v>314</v>
      </c>
      <c r="C8" s="480">
        <f>'Week Ending 07-31-2015'!V8</f>
        <v>0</v>
      </c>
      <c r="D8" s="467"/>
      <c r="E8" s="538"/>
      <c r="F8" s="538"/>
      <c r="G8" s="467"/>
      <c r="H8" s="538"/>
      <c r="I8" s="538"/>
      <c r="J8" s="467"/>
      <c r="K8" s="538"/>
      <c r="L8" s="538"/>
      <c r="M8" s="467">
        <v>3</v>
      </c>
      <c r="N8" s="538">
        <v>3</v>
      </c>
      <c r="O8" s="467"/>
      <c r="P8" s="539"/>
      <c r="Q8" s="538"/>
      <c r="R8" s="538"/>
      <c r="S8" s="52">
        <f t="shared" si="0"/>
        <v>3</v>
      </c>
      <c r="T8" s="52">
        <f t="shared" si="0"/>
        <v>3</v>
      </c>
      <c r="U8" s="52">
        <f t="shared" si="0"/>
        <v>0</v>
      </c>
      <c r="V8" s="481">
        <f t="shared" si="1"/>
        <v>0</v>
      </c>
      <c r="W8" s="576">
        <f t="shared" si="2"/>
        <v>3</v>
      </c>
      <c r="X8" s="576">
        <f t="shared" si="3"/>
        <v>3</v>
      </c>
      <c r="Y8" s="577">
        <f t="shared" si="4"/>
        <v>0</v>
      </c>
      <c r="Z8" s="220">
        <f>'Week Ending 07-31-2015'!W8+'Week Ending 07-31-2015'!W9</f>
        <v>253</v>
      </c>
      <c r="AA8" s="220">
        <f>'Week Ending 07-31-2015'!X8+'Week Ending 07-31-2015'!X9</f>
        <v>253</v>
      </c>
      <c r="AB8" s="231">
        <f>'Week Ending 07-31-2015'!Y8+'Week Ending 07-31-2015'!Y9</f>
        <v>0</v>
      </c>
    </row>
    <row r="9" spans="1:28" ht="32.4" customHeight="1" x14ac:dyDescent="0.3">
      <c r="A9" s="670"/>
      <c r="B9" s="482" t="s">
        <v>315</v>
      </c>
      <c r="C9" s="480">
        <f>'Week Ending 07-31-2015'!V9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576">
        <f t="shared" si="2"/>
        <v>0</v>
      </c>
      <c r="X9" s="576">
        <f t="shared" si="3"/>
        <v>0</v>
      </c>
      <c r="Y9" s="577">
        <f t="shared" si="4"/>
        <v>0</v>
      </c>
      <c r="Z9" s="611"/>
      <c r="AA9" s="611"/>
      <c r="AB9" s="612"/>
    </row>
    <row r="10" spans="1:28" ht="37.950000000000003" customHeight="1" x14ac:dyDescent="0.3">
      <c r="A10" s="155" t="s">
        <v>325</v>
      </c>
      <c r="B10" s="339" t="s">
        <v>316</v>
      </c>
      <c r="C10" s="338">
        <f>'Week Ending 07-31-2015'!V10</f>
        <v>0</v>
      </c>
      <c r="D10" s="128">
        <v>10</v>
      </c>
      <c r="E10" s="540"/>
      <c r="F10" s="540"/>
      <c r="G10" s="128"/>
      <c r="H10" s="540">
        <v>10</v>
      </c>
      <c r="I10" s="540"/>
      <c r="J10" s="128">
        <v>2</v>
      </c>
      <c r="K10" s="540">
        <v>2</v>
      </c>
      <c r="L10" s="540"/>
      <c r="M10" s="128">
        <v>4</v>
      </c>
      <c r="N10" s="540">
        <v>4</v>
      </c>
      <c r="O10" s="128"/>
      <c r="P10" s="541"/>
      <c r="Q10" s="540"/>
      <c r="R10" s="540"/>
      <c r="S10" s="98">
        <f t="shared" si="0"/>
        <v>16</v>
      </c>
      <c r="T10" s="98">
        <f>SUM(E10,H10,K10,N10,Q10)</f>
        <v>16</v>
      </c>
      <c r="U10" s="98">
        <f t="shared" si="0"/>
        <v>0</v>
      </c>
      <c r="V10" s="336">
        <f t="shared" si="1"/>
        <v>0</v>
      </c>
      <c r="W10" s="578">
        <f t="shared" si="2"/>
        <v>16</v>
      </c>
      <c r="X10" s="578">
        <f t="shared" si="3"/>
        <v>16</v>
      </c>
      <c r="Y10" s="579">
        <f t="shared" si="4"/>
        <v>0</v>
      </c>
      <c r="Z10" s="218">
        <f>'Week Ending 07-31-2015'!W10+'Week Ending 07-31-2015'!W11</f>
        <v>185</v>
      </c>
      <c r="AA10" s="218">
        <f>'Week Ending 07-31-2015'!X10+'Week Ending 07-31-2015'!X11</f>
        <v>188</v>
      </c>
      <c r="AB10" s="227">
        <f>'Week Ending 07-31-2015'!Y10+'Week Ending 07-31-2015'!Y11</f>
        <v>0</v>
      </c>
    </row>
    <row r="11" spans="1:28" ht="30" customHeight="1" thickBot="1" x14ac:dyDescent="0.35">
      <c r="A11" s="379" t="s">
        <v>326</v>
      </c>
      <c r="B11" s="356" t="s">
        <v>317</v>
      </c>
      <c r="C11" s="357">
        <f>'Week Ending 07-31-2015'!V11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582">
        <f t="shared" si="2"/>
        <v>0</v>
      </c>
      <c r="X11" s="582">
        <f t="shared" si="3"/>
        <v>0</v>
      </c>
      <c r="Y11" s="583">
        <f t="shared" si="4"/>
        <v>0</v>
      </c>
      <c r="Z11" s="615"/>
      <c r="AA11" s="615"/>
      <c r="AB11" s="616"/>
    </row>
    <row r="12" spans="1:28" ht="39.6" customHeight="1" x14ac:dyDescent="0.3">
      <c r="A12" s="671" t="s">
        <v>20</v>
      </c>
      <c r="B12" s="359" t="s">
        <v>318</v>
      </c>
      <c r="C12" s="360">
        <f>'Week Ending 07-31-2015'!V12</f>
        <v>0</v>
      </c>
      <c r="D12" s="135">
        <v>7</v>
      </c>
      <c r="E12" s="544">
        <v>5</v>
      </c>
      <c r="F12" s="544">
        <v>2</v>
      </c>
      <c r="G12" s="135">
        <v>4</v>
      </c>
      <c r="H12" s="544">
        <v>2</v>
      </c>
      <c r="I12" s="544">
        <v>2</v>
      </c>
      <c r="J12" s="135">
        <v>5</v>
      </c>
      <c r="K12" s="544">
        <v>2</v>
      </c>
      <c r="L12" s="544">
        <v>3</v>
      </c>
      <c r="M12" s="135">
        <v>5</v>
      </c>
      <c r="N12" s="544">
        <v>4</v>
      </c>
      <c r="O12" s="135">
        <v>1</v>
      </c>
      <c r="P12" s="545">
        <v>5</v>
      </c>
      <c r="Q12" s="544">
        <v>3</v>
      </c>
      <c r="R12" s="544">
        <v>2</v>
      </c>
      <c r="S12" s="44">
        <f t="shared" si="0"/>
        <v>26</v>
      </c>
      <c r="T12" s="44">
        <f>SUM(E12,H12,K12,N12,Q12)</f>
        <v>16</v>
      </c>
      <c r="U12" s="44">
        <f>SUM(F12,I12,L12,O12,R12)</f>
        <v>10</v>
      </c>
      <c r="V12" s="349">
        <f t="shared" si="1"/>
        <v>0</v>
      </c>
      <c r="W12" s="574">
        <f t="shared" si="2"/>
        <v>26</v>
      </c>
      <c r="X12" s="574">
        <f t="shared" si="3"/>
        <v>16</v>
      </c>
      <c r="Y12" s="575">
        <f t="shared" si="4"/>
        <v>10</v>
      </c>
      <c r="Z12" s="224">
        <f>'Week Ending 07-31-2015'!W12+'Week Ending 07-31-2015'!W13</f>
        <v>136</v>
      </c>
      <c r="AA12" s="224">
        <f>'Week Ending 07-31-2015'!X12+'Week Ending 07-31-2015'!X13</f>
        <v>103</v>
      </c>
      <c r="AB12" s="225">
        <f>'Week Ending 07-31-2015'!Y12+'Week Ending 07-31-2015'!Y13</f>
        <v>33</v>
      </c>
    </row>
    <row r="13" spans="1:28" ht="39.6" customHeight="1" x14ac:dyDescent="0.3">
      <c r="A13" s="672"/>
      <c r="B13" s="346" t="s">
        <v>319</v>
      </c>
      <c r="C13" s="340">
        <f>'Week Ending 07-31-2015'!V13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578">
        <f t="shared" si="2"/>
        <v>0</v>
      </c>
      <c r="X13" s="578">
        <f t="shared" si="3"/>
        <v>0</v>
      </c>
      <c r="Y13" s="579">
        <f t="shared" si="4"/>
        <v>0</v>
      </c>
      <c r="Z13" s="617"/>
      <c r="AA13" s="617"/>
      <c r="AB13" s="618"/>
    </row>
    <row r="14" spans="1:28" ht="30" customHeight="1" x14ac:dyDescent="0.3">
      <c r="A14" s="159" t="s">
        <v>327</v>
      </c>
      <c r="B14" s="341" t="s">
        <v>320</v>
      </c>
      <c r="C14" s="340">
        <f>'Week Ending 07-31-2015'!V14</f>
        <v>0</v>
      </c>
      <c r="D14" s="139">
        <v>1</v>
      </c>
      <c r="E14" s="546"/>
      <c r="F14" s="546"/>
      <c r="G14" s="139">
        <v>4</v>
      </c>
      <c r="H14" s="546">
        <v>4</v>
      </c>
      <c r="I14" s="546"/>
      <c r="J14" s="139">
        <v>12</v>
      </c>
      <c r="K14" s="546">
        <v>13</v>
      </c>
      <c r="L14" s="546"/>
      <c r="M14" s="139">
        <v>7</v>
      </c>
      <c r="N14" s="546">
        <v>7</v>
      </c>
      <c r="O14" s="139"/>
      <c r="P14" s="547">
        <v>2</v>
      </c>
      <c r="Q14" s="546">
        <v>2</v>
      </c>
      <c r="R14" s="546"/>
      <c r="S14" s="98">
        <f t="shared" si="0"/>
        <v>26</v>
      </c>
      <c r="T14" s="98">
        <f t="shared" si="0"/>
        <v>26</v>
      </c>
      <c r="U14" s="98">
        <f t="shared" si="0"/>
        <v>0</v>
      </c>
      <c r="V14" s="336">
        <f t="shared" si="1"/>
        <v>0</v>
      </c>
      <c r="W14" s="578">
        <f t="shared" si="2"/>
        <v>26</v>
      </c>
      <c r="X14" s="578">
        <f t="shared" si="3"/>
        <v>26</v>
      </c>
      <c r="Y14" s="579">
        <f t="shared" si="4"/>
        <v>0</v>
      </c>
      <c r="Z14" s="218">
        <f>'Week Ending 07-31-2015'!W14+'Week Ending 07-31-2015'!W15</f>
        <v>97</v>
      </c>
      <c r="AA14" s="218">
        <f>'Week Ending 07-31-2015'!X14+'Week Ending 07-31-2015'!X15</f>
        <v>98</v>
      </c>
      <c r="AB14" s="227">
        <f>'Week Ending 07-31-2015'!Y14+'Week Ending 07-31-2015'!Y15</f>
        <v>0</v>
      </c>
    </row>
    <row r="15" spans="1:28" ht="30.6" customHeight="1" thickBot="1" x14ac:dyDescent="0.35">
      <c r="A15" s="461" t="s">
        <v>328</v>
      </c>
      <c r="B15" s="483" t="s">
        <v>321</v>
      </c>
      <c r="C15" s="484">
        <f>'Week Ending 07-31-2015'!V15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580">
        <f t="shared" si="2"/>
        <v>0</v>
      </c>
      <c r="X15" s="580">
        <f t="shared" si="3"/>
        <v>0</v>
      </c>
      <c r="Y15" s="581">
        <f t="shared" si="4"/>
        <v>0</v>
      </c>
      <c r="Z15" s="613"/>
      <c r="AA15" s="613"/>
      <c r="AB15" s="614"/>
    </row>
    <row r="16" spans="1:28" ht="21.6" customHeight="1" thickBot="1" x14ac:dyDescent="0.35">
      <c r="A16" s="381" t="s">
        <v>153</v>
      </c>
      <c r="B16" s="365" t="s">
        <v>154</v>
      </c>
      <c r="C16" s="366">
        <f>'Week Ending 07-31-2015'!V16</f>
        <v>0</v>
      </c>
      <c r="D16" s="417">
        <v>1</v>
      </c>
      <c r="E16" s="550">
        <v>1</v>
      </c>
      <c r="F16" s="550"/>
      <c r="G16" s="417">
        <v>1</v>
      </c>
      <c r="H16" s="550">
        <v>1</v>
      </c>
      <c r="I16" s="550"/>
      <c r="J16" s="417">
        <v>2</v>
      </c>
      <c r="K16" s="550">
        <v>2</v>
      </c>
      <c r="L16" s="550"/>
      <c r="M16" s="417">
        <v>5</v>
      </c>
      <c r="N16" s="550">
        <v>5</v>
      </c>
      <c r="O16" s="417"/>
      <c r="P16" s="551">
        <v>1</v>
      </c>
      <c r="Q16" s="550">
        <v>1</v>
      </c>
      <c r="R16" s="550"/>
      <c r="S16" s="316">
        <f t="shared" si="0"/>
        <v>10</v>
      </c>
      <c r="T16" s="316">
        <f t="shared" si="0"/>
        <v>10</v>
      </c>
      <c r="U16" s="316">
        <f t="shared" si="0"/>
        <v>0</v>
      </c>
      <c r="V16" s="367">
        <f t="shared" si="1"/>
        <v>0</v>
      </c>
      <c r="W16" s="584">
        <f t="shared" si="2"/>
        <v>10</v>
      </c>
      <c r="X16" s="584">
        <f t="shared" si="3"/>
        <v>10</v>
      </c>
      <c r="Y16" s="585">
        <f t="shared" si="4"/>
        <v>0</v>
      </c>
      <c r="Z16" s="619"/>
      <c r="AA16" s="619"/>
      <c r="AB16" s="620"/>
    </row>
    <row r="17" spans="1:28" ht="15.6" customHeight="1" thickBot="1" x14ac:dyDescent="0.35">
      <c r="A17" s="432" t="s">
        <v>2</v>
      </c>
      <c r="B17" s="433"/>
      <c r="C17" s="434">
        <f t="shared" ref="C17:V17" si="5">SUM(C4:C16)</f>
        <v>0</v>
      </c>
      <c r="D17" s="435">
        <f t="shared" si="5"/>
        <v>99</v>
      </c>
      <c r="E17" s="454">
        <f t="shared" si="5"/>
        <v>83</v>
      </c>
      <c r="F17" s="435">
        <f t="shared" si="5"/>
        <v>2</v>
      </c>
      <c r="G17" s="435">
        <f t="shared" si="5"/>
        <v>55</v>
      </c>
      <c r="H17" s="455">
        <f t="shared" si="5"/>
        <v>61</v>
      </c>
      <c r="I17" s="456">
        <f t="shared" si="5"/>
        <v>2</v>
      </c>
      <c r="J17" s="456">
        <f t="shared" si="5"/>
        <v>43</v>
      </c>
      <c r="K17" s="454">
        <f t="shared" si="5"/>
        <v>43</v>
      </c>
      <c r="L17" s="435">
        <f t="shared" si="5"/>
        <v>3</v>
      </c>
      <c r="M17" s="435">
        <f t="shared" si="5"/>
        <v>80</v>
      </c>
      <c r="N17" s="454">
        <f t="shared" si="5"/>
        <v>74</v>
      </c>
      <c r="O17" s="435">
        <f t="shared" si="5"/>
        <v>3</v>
      </c>
      <c r="P17" s="435">
        <f t="shared" si="5"/>
        <v>35</v>
      </c>
      <c r="Q17" s="454">
        <f t="shared" si="5"/>
        <v>37</v>
      </c>
      <c r="R17" s="435">
        <f t="shared" si="5"/>
        <v>2</v>
      </c>
      <c r="S17" s="313">
        <f t="shared" si="5"/>
        <v>312</v>
      </c>
      <c r="T17" s="313">
        <f t="shared" si="5"/>
        <v>298</v>
      </c>
      <c r="U17" s="313">
        <f t="shared" si="5"/>
        <v>12</v>
      </c>
      <c r="V17" s="436">
        <f t="shared" si="5"/>
        <v>2</v>
      </c>
      <c r="W17" s="586">
        <f t="shared" ref="W17:Y17" si="6">SUM(W4:W16)</f>
        <v>312</v>
      </c>
      <c r="X17" s="586">
        <f t="shared" si="6"/>
        <v>298</v>
      </c>
      <c r="Y17" s="587">
        <f t="shared" si="6"/>
        <v>12</v>
      </c>
      <c r="Z17" s="222">
        <f>SUM(Z4:Z16)</f>
        <v>1641</v>
      </c>
      <c r="AA17" s="222">
        <f>SUM(AA4:AA16)</f>
        <v>1666</v>
      </c>
      <c r="AB17" s="235">
        <f>SUM(AB4:AB16)</f>
        <v>43</v>
      </c>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row>
    <row r="21" spans="1:28" x14ac:dyDescent="0.3">
      <c r="A21" s="8"/>
      <c r="C21" s="2"/>
      <c r="H21" s="2"/>
      <c r="I21" s="2"/>
      <c r="J21" s="2"/>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Z2:AB2"/>
    <mergeCell ref="A8:A9"/>
    <mergeCell ref="A12:A13"/>
    <mergeCell ref="W2:Y2"/>
    <mergeCell ref="A1:A3"/>
    <mergeCell ref="B1:B3"/>
    <mergeCell ref="C1:C3"/>
    <mergeCell ref="D1:R1"/>
    <mergeCell ref="V1:V3"/>
    <mergeCell ref="D2:F2"/>
    <mergeCell ref="G2:I2"/>
    <mergeCell ref="J2:L2"/>
    <mergeCell ref="M2:O2"/>
    <mergeCell ref="P2:R2"/>
  </mergeCells>
  <conditionalFormatting sqref="V4:V17">
    <cfRule type="cellIs" dxfId="80" priority="2" operator="equal">
      <formula>0</formula>
    </cfRule>
  </conditionalFormatting>
  <conditionalFormatting sqref="V1:V17">
    <cfRule type="cellIs" dxfId="79" priority="1" operator="equal">
      <formula>0</formula>
    </cfRule>
  </conditionalFormatting>
  <pageMargins left="0.7" right="0.7" top="0.75" bottom="0.75" header="0.3" footer="0.3"/>
  <pageSetup scale="5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N5" sqref="N5"/>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302</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42212</v>
      </c>
      <c r="E2" s="685"/>
      <c r="F2" s="686"/>
      <c r="G2" s="687">
        <f>D2+1</f>
        <v>42213</v>
      </c>
      <c r="H2" s="688"/>
      <c r="I2" s="689"/>
      <c r="J2" s="684">
        <f>G2+1</f>
        <v>42214</v>
      </c>
      <c r="K2" s="685"/>
      <c r="L2" s="686"/>
      <c r="M2" s="684">
        <f>J2+1</f>
        <v>42215</v>
      </c>
      <c r="N2" s="685"/>
      <c r="O2" s="686"/>
      <c r="P2" s="684">
        <f>M2+1</f>
        <v>42216</v>
      </c>
      <c r="Q2" s="685"/>
      <c r="R2" s="686"/>
      <c r="S2" s="663" t="s">
        <v>23</v>
      </c>
      <c r="T2" s="664"/>
      <c r="U2" s="665"/>
      <c r="V2" s="683"/>
      <c r="W2" s="666" t="s">
        <v>266</v>
      </c>
      <c r="X2" s="667"/>
      <c r="Y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8" ht="42.6" customHeight="1" x14ac:dyDescent="0.3">
      <c r="A4" s="522" t="s">
        <v>17</v>
      </c>
      <c r="B4" s="451" t="s">
        <v>280</v>
      </c>
      <c r="C4" s="348">
        <f>'Week Ending 07-24-2015'!V4</f>
        <v>0</v>
      </c>
      <c r="D4" s="459">
        <v>6</v>
      </c>
      <c r="E4" s="524">
        <v>6</v>
      </c>
      <c r="F4" s="524"/>
      <c r="G4" s="459">
        <v>14</v>
      </c>
      <c r="H4" s="524">
        <v>14</v>
      </c>
      <c r="I4" s="524"/>
      <c r="J4" s="113">
        <v>10</v>
      </c>
      <c r="K4" s="525">
        <v>10</v>
      </c>
      <c r="L4" s="525"/>
      <c r="M4" s="113">
        <v>8</v>
      </c>
      <c r="N4" s="525">
        <v>8</v>
      </c>
      <c r="O4" s="113"/>
      <c r="P4" s="526">
        <v>20</v>
      </c>
      <c r="Q4" s="525">
        <v>19</v>
      </c>
      <c r="R4" s="525">
        <v>1</v>
      </c>
      <c r="S4" s="452">
        <f t="shared" ref="S4:U16" si="0">SUM(D4,G4,J4,M4,P4)</f>
        <v>58</v>
      </c>
      <c r="T4" s="452">
        <f t="shared" si="0"/>
        <v>57</v>
      </c>
      <c r="U4" s="452">
        <f t="shared" si="0"/>
        <v>1</v>
      </c>
      <c r="V4" s="453">
        <f t="shared" ref="V4:V16" si="1">C4+(S4-T4-U4)</f>
        <v>0</v>
      </c>
      <c r="W4" s="224">
        <f>'Week Ending 07-24-2015'!W4+'Week Ending 07-31-2015'!S4</f>
        <v>464</v>
      </c>
      <c r="X4" s="224">
        <f>'Week Ending 07-24-2015'!X4+'Week Ending 07-31-2015'!T4</f>
        <v>509</v>
      </c>
      <c r="Y4" s="225">
        <f>'Week Ending 07-24-2015'!Y4+'Week Ending 07-31-2015'!U4</f>
        <v>9</v>
      </c>
      <c r="Z4" s="4"/>
      <c r="AA4" s="4"/>
      <c r="AB4" s="4"/>
    </row>
    <row r="5" spans="1:28" ht="29.4" customHeight="1" x14ac:dyDescent="0.3">
      <c r="A5" s="600"/>
      <c r="B5" s="478" t="s">
        <v>281</v>
      </c>
      <c r="C5" s="475">
        <f>'Week Ending 07-24-2015'!V5</f>
        <v>0</v>
      </c>
      <c r="D5" s="488">
        <v>34</v>
      </c>
      <c r="E5" s="527">
        <v>34</v>
      </c>
      <c r="F5" s="527"/>
      <c r="G5" s="488">
        <v>34</v>
      </c>
      <c r="H5" s="527">
        <v>34</v>
      </c>
      <c r="I5" s="527"/>
      <c r="J5" s="491">
        <v>12</v>
      </c>
      <c r="K5" s="528">
        <v>12</v>
      </c>
      <c r="L5" s="528"/>
      <c r="M5" s="493">
        <v>27</v>
      </c>
      <c r="N5" s="528">
        <v>27</v>
      </c>
      <c r="O5" s="491"/>
      <c r="P5" s="529">
        <v>39</v>
      </c>
      <c r="Q5" s="528">
        <v>38</v>
      </c>
      <c r="R5" s="528">
        <v>1</v>
      </c>
      <c r="S5" s="476">
        <f t="shared" si="0"/>
        <v>146</v>
      </c>
      <c r="T5" s="476">
        <f t="shared" si="0"/>
        <v>145</v>
      </c>
      <c r="U5" s="476">
        <f t="shared" si="0"/>
        <v>1</v>
      </c>
      <c r="V5" s="477">
        <f t="shared" si="1"/>
        <v>0</v>
      </c>
      <c r="W5" s="220">
        <f>'Week Ending 07-24-2015'!W5+'Week Ending 07-31-2015'!S5</f>
        <v>225</v>
      </c>
      <c r="X5" s="220">
        <f>'Week Ending 07-24-2015'!X5+'Week Ending 07-31-2015'!T5</f>
        <v>224</v>
      </c>
      <c r="Y5" s="231">
        <f>'Week Ending 07-24-2015'!Y5+'Week Ending 07-31-2015'!U5</f>
        <v>1</v>
      </c>
    </row>
    <row r="6" spans="1:28" ht="30" customHeight="1" x14ac:dyDescent="0.3">
      <c r="A6" s="149" t="s">
        <v>291</v>
      </c>
      <c r="B6" s="337" t="s">
        <v>282</v>
      </c>
      <c r="C6" s="335">
        <f>'Week Ending 07-24-2015'!V6</f>
        <v>2</v>
      </c>
      <c r="D6" s="117">
        <v>27</v>
      </c>
      <c r="E6" s="530">
        <v>24</v>
      </c>
      <c r="F6" s="530"/>
      <c r="G6" s="117">
        <v>13</v>
      </c>
      <c r="H6" s="530">
        <v>7</v>
      </c>
      <c r="I6" s="530"/>
      <c r="J6" s="117">
        <v>3</v>
      </c>
      <c r="K6" s="530">
        <v>12</v>
      </c>
      <c r="L6" s="530"/>
      <c r="M6" s="117">
        <v>12</v>
      </c>
      <c r="N6" s="530">
        <v>13</v>
      </c>
      <c r="O6" s="117"/>
      <c r="P6" s="531">
        <v>14</v>
      </c>
      <c r="Q6" s="530">
        <v>15</v>
      </c>
      <c r="R6" s="530"/>
      <c r="S6" s="98">
        <f t="shared" si="0"/>
        <v>69</v>
      </c>
      <c r="T6" s="98">
        <f t="shared" si="0"/>
        <v>71</v>
      </c>
      <c r="U6" s="98">
        <f t="shared" si="0"/>
        <v>0</v>
      </c>
      <c r="V6" s="336">
        <f t="shared" si="1"/>
        <v>0</v>
      </c>
      <c r="W6" s="218">
        <f>'Week Ending 07-24-2015'!W6+'Week Ending 07-31-2015'!S6</f>
        <v>278</v>
      </c>
      <c r="X6" s="218">
        <f>'Week Ending 07-24-2015'!X6+'Week Ending 07-31-2015'!T6</f>
        <v>288</v>
      </c>
      <c r="Y6" s="227">
        <f>'Week Ending 07-24-2015'!Y6+'Week Ending 07-31-2015'!U6</f>
        <v>0</v>
      </c>
      <c r="Z6" s="4"/>
      <c r="AA6" s="4"/>
      <c r="AB6" s="4"/>
    </row>
    <row r="7" spans="1:28" ht="30" customHeight="1" thickBot="1" x14ac:dyDescent="0.35">
      <c r="A7" s="553" t="s">
        <v>292</v>
      </c>
      <c r="B7" s="554" t="s">
        <v>283</v>
      </c>
      <c r="C7" s="103">
        <f>'Week Ending 07-24-2015'!V7</f>
        <v>0</v>
      </c>
      <c r="D7" s="121">
        <v>3</v>
      </c>
      <c r="E7" s="555">
        <v>3</v>
      </c>
      <c r="F7" s="556"/>
      <c r="G7" s="121"/>
      <c r="H7" s="555"/>
      <c r="I7" s="556"/>
      <c r="J7" s="121"/>
      <c r="K7" s="557"/>
      <c r="L7" s="558"/>
      <c r="M7" s="121"/>
      <c r="N7" s="559"/>
      <c r="O7" s="121"/>
      <c r="P7" s="560"/>
      <c r="Q7" s="557"/>
      <c r="R7" s="557"/>
      <c r="S7" s="561">
        <f t="shared" si="0"/>
        <v>3</v>
      </c>
      <c r="T7" s="561">
        <f t="shared" si="0"/>
        <v>3</v>
      </c>
      <c r="U7" s="561">
        <f t="shared" si="0"/>
        <v>0</v>
      </c>
      <c r="V7" s="562">
        <f t="shared" si="1"/>
        <v>0</v>
      </c>
      <c r="W7" s="221">
        <f>'Week Ending 07-24-2015'!W7+'Week Ending 07-31-2015'!S7</f>
        <v>3</v>
      </c>
      <c r="X7" s="221">
        <f>'Week Ending 07-24-2015'!X7+'Week Ending 07-31-2015'!T7</f>
        <v>3</v>
      </c>
      <c r="Y7" s="233">
        <f>'Week Ending 07-24-2015'!Y7+'Week Ending 07-31-2015'!U7</f>
        <v>0</v>
      </c>
    </row>
    <row r="8" spans="1:28" ht="44.4" customHeight="1" x14ac:dyDescent="0.3">
      <c r="A8" s="669" t="s">
        <v>16</v>
      </c>
      <c r="B8" s="479" t="s">
        <v>299</v>
      </c>
      <c r="C8" s="480">
        <f>'Week Ending 07-24-2015'!V8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07-24-2015'!W8+'Week Ending 07-31-2015'!S8</f>
        <v>250</v>
      </c>
      <c r="X8" s="220">
        <f>'Week Ending 07-24-2015'!X8+'Week Ending 07-31-2015'!T8</f>
        <v>250</v>
      </c>
      <c r="Y8" s="231">
        <f>'Week Ending 07-24-2015'!Y8+'Week Ending 07-31-2015'!U8</f>
        <v>0</v>
      </c>
      <c r="Z8" s="4"/>
      <c r="AA8" s="4"/>
      <c r="AB8" s="4"/>
    </row>
    <row r="9" spans="1:28" ht="32.4" customHeight="1" x14ac:dyDescent="0.3">
      <c r="A9" s="670"/>
      <c r="B9" s="482" t="s">
        <v>284</v>
      </c>
      <c r="C9" s="480">
        <f>'Week Ending 07-24-2015'!V9</f>
        <v>0</v>
      </c>
      <c r="D9" s="467"/>
      <c r="E9" s="538"/>
      <c r="F9" s="538"/>
      <c r="G9" s="467"/>
      <c r="H9" s="538"/>
      <c r="I9" s="538"/>
      <c r="J9" s="467">
        <v>3</v>
      </c>
      <c r="K9" s="538"/>
      <c r="L9" s="538"/>
      <c r="M9" s="467"/>
      <c r="N9" s="538">
        <v>3</v>
      </c>
      <c r="O9" s="467"/>
      <c r="P9" s="539"/>
      <c r="Q9" s="538"/>
      <c r="R9" s="538"/>
      <c r="S9" s="52">
        <f t="shared" si="0"/>
        <v>3</v>
      </c>
      <c r="T9" s="52">
        <f t="shared" si="0"/>
        <v>3</v>
      </c>
      <c r="U9" s="52">
        <f t="shared" si="0"/>
        <v>0</v>
      </c>
      <c r="V9" s="481">
        <f t="shared" si="1"/>
        <v>0</v>
      </c>
      <c r="W9" s="220">
        <f>'Week Ending 07-24-2015'!W9+'Week Ending 07-31-2015'!S9</f>
        <v>3</v>
      </c>
      <c r="X9" s="220">
        <f>'Week Ending 07-24-2015'!X9+'Week Ending 07-31-2015'!T9</f>
        <v>3</v>
      </c>
      <c r="Y9" s="231">
        <f>'Week Ending 07-24-2015'!Y9+'Week Ending 07-31-2015'!U9</f>
        <v>0</v>
      </c>
    </row>
    <row r="10" spans="1:28" ht="37.950000000000003" customHeight="1" x14ac:dyDescent="0.3">
      <c r="A10" s="155" t="s">
        <v>293</v>
      </c>
      <c r="B10" s="339" t="s">
        <v>285</v>
      </c>
      <c r="C10" s="338">
        <f>'Week Ending 07-24-2015'!V10</f>
        <v>0</v>
      </c>
      <c r="D10" s="128">
        <v>3</v>
      </c>
      <c r="E10" s="540">
        <v>3</v>
      </c>
      <c r="F10" s="540"/>
      <c r="G10" s="128">
        <v>4</v>
      </c>
      <c r="H10" s="540">
        <v>4</v>
      </c>
      <c r="I10" s="540"/>
      <c r="J10" s="128">
        <v>12</v>
      </c>
      <c r="K10" s="540">
        <v>3</v>
      </c>
      <c r="L10" s="540"/>
      <c r="M10" s="128">
        <v>5</v>
      </c>
      <c r="N10" s="540">
        <v>14</v>
      </c>
      <c r="O10" s="128"/>
      <c r="P10" s="541">
        <v>9</v>
      </c>
      <c r="Q10" s="540">
        <v>9</v>
      </c>
      <c r="R10" s="540"/>
      <c r="S10" s="98">
        <f t="shared" si="0"/>
        <v>33</v>
      </c>
      <c r="T10" s="98">
        <f>SUM(E10,H10,K10,N10,Q10)</f>
        <v>33</v>
      </c>
      <c r="U10" s="98">
        <f t="shared" si="0"/>
        <v>0</v>
      </c>
      <c r="V10" s="336">
        <f t="shared" si="1"/>
        <v>0</v>
      </c>
      <c r="W10" s="218">
        <f>'Week Ending 07-24-2015'!W10+'Week Ending 07-31-2015'!S10</f>
        <v>183</v>
      </c>
      <c r="X10" s="218">
        <f>'Week Ending 07-24-2015'!X10+'Week Ending 07-31-2015'!T10</f>
        <v>186</v>
      </c>
      <c r="Y10" s="227">
        <f>'Week Ending 07-24-2015'!Y10+'Week Ending 07-31-2015'!U10</f>
        <v>0</v>
      </c>
      <c r="Z10" s="4"/>
      <c r="AA10" s="4"/>
      <c r="AB10" s="4"/>
    </row>
    <row r="11" spans="1:28" ht="30" customHeight="1" thickBot="1" x14ac:dyDescent="0.35">
      <c r="A11" s="379" t="s">
        <v>294</v>
      </c>
      <c r="B11" s="356" t="s">
        <v>286</v>
      </c>
      <c r="C11" s="357">
        <f>'Week Ending 07-24-2015'!V11</f>
        <v>0</v>
      </c>
      <c r="D11" s="414">
        <v>1</v>
      </c>
      <c r="E11" s="542">
        <v>1</v>
      </c>
      <c r="F11" s="542"/>
      <c r="G11" s="414"/>
      <c r="H11" s="542"/>
      <c r="I11" s="542"/>
      <c r="J11" s="414"/>
      <c r="K11" s="542"/>
      <c r="L11" s="542"/>
      <c r="M11" s="414"/>
      <c r="N11" s="542"/>
      <c r="O11" s="414"/>
      <c r="P11" s="543">
        <v>1</v>
      </c>
      <c r="Q11" s="542">
        <v>1</v>
      </c>
      <c r="R11" s="542"/>
      <c r="S11" s="48">
        <f t="shared" si="0"/>
        <v>2</v>
      </c>
      <c r="T11" s="48">
        <f t="shared" si="0"/>
        <v>2</v>
      </c>
      <c r="U11" s="48">
        <f t="shared" si="0"/>
        <v>0</v>
      </c>
      <c r="V11" s="358">
        <f t="shared" si="1"/>
        <v>0</v>
      </c>
      <c r="W11" s="219">
        <f>'Week Ending 07-24-2015'!W11+'Week Ending 07-31-2015'!S11</f>
        <v>2</v>
      </c>
      <c r="X11" s="219">
        <f>'Week Ending 07-24-2015'!X11+'Week Ending 07-31-2015'!T11</f>
        <v>2</v>
      </c>
      <c r="Y11" s="229">
        <f>'Week Ending 07-24-2015'!Y11+'Week Ending 07-31-2015'!U11</f>
        <v>0</v>
      </c>
    </row>
    <row r="12" spans="1:28" ht="39.6" customHeight="1" x14ac:dyDescent="0.3">
      <c r="A12" s="671" t="s">
        <v>20</v>
      </c>
      <c r="B12" s="359" t="s">
        <v>287</v>
      </c>
      <c r="C12" s="360">
        <f>'Week Ending 07-24-2015'!V12</f>
        <v>0</v>
      </c>
      <c r="D12" s="135">
        <v>4</v>
      </c>
      <c r="E12" s="544">
        <v>3</v>
      </c>
      <c r="F12" s="544">
        <v>1</v>
      </c>
      <c r="G12" s="135">
        <v>7</v>
      </c>
      <c r="H12" s="544">
        <v>5</v>
      </c>
      <c r="I12" s="544">
        <v>2</v>
      </c>
      <c r="J12" s="135">
        <v>10</v>
      </c>
      <c r="K12" s="544">
        <v>7</v>
      </c>
      <c r="L12" s="544">
        <v>3</v>
      </c>
      <c r="M12" s="135">
        <v>8</v>
      </c>
      <c r="N12" s="544">
        <v>4</v>
      </c>
      <c r="O12" s="135">
        <v>4</v>
      </c>
      <c r="P12" s="545"/>
      <c r="Q12" s="544"/>
      <c r="R12" s="544"/>
      <c r="S12" s="44">
        <f t="shared" si="0"/>
        <v>29</v>
      </c>
      <c r="T12" s="44">
        <f>SUM(E12,H12,K12,N12,Q12)</f>
        <v>19</v>
      </c>
      <c r="U12" s="44">
        <f>SUM(F12,I12,L12,O12,R12)</f>
        <v>10</v>
      </c>
      <c r="V12" s="349">
        <f t="shared" si="1"/>
        <v>0</v>
      </c>
      <c r="W12" s="224">
        <f>'Week Ending 07-24-2015'!W12+'Week Ending 07-31-2015'!S12</f>
        <v>136</v>
      </c>
      <c r="X12" s="224">
        <f>'Week Ending 07-24-2015'!X12+'Week Ending 07-31-2015'!T12</f>
        <v>103</v>
      </c>
      <c r="Y12" s="225">
        <f>'Week Ending 07-24-2015'!Y12+'Week Ending 07-31-2015'!U12</f>
        <v>33</v>
      </c>
      <c r="Z12" s="4"/>
      <c r="AA12" s="4"/>
      <c r="AB12" s="4"/>
    </row>
    <row r="13" spans="1:28" ht="39.6" customHeight="1" x14ac:dyDescent="0.3">
      <c r="A13" s="672"/>
      <c r="B13" s="346" t="s">
        <v>288</v>
      </c>
      <c r="C13" s="340">
        <f>'Week Ending 07-24-2015'!V13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07-24-2015'!W13+'Week Ending 07-31-2015'!S13</f>
        <v>0</v>
      </c>
      <c r="X13" s="218">
        <f>'Week Ending 07-24-2015'!X13+'Week Ending 07-31-2015'!T13</f>
        <v>0</v>
      </c>
      <c r="Y13" s="227">
        <f>'Week Ending 07-24-2015'!Y13+'Week Ending 07-31-2015'!U13</f>
        <v>0</v>
      </c>
    </row>
    <row r="14" spans="1:28" ht="30" customHeight="1" x14ac:dyDescent="0.3">
      <c r="A14" s="159" t="s">
        <v>295</v>
      </c>
      <c r="B14" s="341" t="s">
        <v>289</v>
      </c>
      <c r="C14" s="340">
        <f>'Week Ending 07-24-2015'!V14</f>
        <v>0</v>
      </c>
      <c r="D14" s="139">
        <v>5</v>
      </c>
      <c r="E14" s="546">
        <v>5</v>
      </c>
      <c r="F14" s="546"/>
      <c r="G14" s="139">
        <v>2</v>
      </c>
      <c r="H14" s="546">
        <v>2</v>
      </c>
      <c r="I14" s="546"/>
      <c r="J14" s="139">
        <v>2</v>
      </c>
      <c r="K14" s="546">
        <v>2</v>
      </c>
      <c r="L14" s="546"/>
      <c r="M14" s="139">
        <v>5</v>
      </c>
      <c r="N14" s="546">
        <v>5</v>
      </c>
      <c r="O14" s="139"/>
      <c r="P14" s="547">
        <v>5</v>
      </c>
      <c r="Q14" s="546">
        <v>5</v>
      </c>
      <c r="R14" s="546"/>
      <c r="S14" s="98">
        <f t="shared" si="0"/>
        <v>19</v>
      </c>
      <c r="T14" s="98">
        <f t="shared" si="0"/>
        <v>19</v>
      </c>
      <c r="U14" s="98">
        <f t="shared" si="0"/>
        <v>0</v>
      </c>
      <c r="V14" s="336">
        <f t="shared" si="1"/>
        <v>0</v>
      </c>
      <c r="W14" s="218">
        <f>'Week Ending 07-24-2015'!W14+'Week Ending 07-31-2015'!S14</f>
        <v>95</v>
      </c>
      <c r="X14" s="218">
        <f>'Week Ending 07-24-2015'!X14+'Week Ending 07-31-2015'!T14</f>
        <v>96</v>
      </c>
      <c r="Y14" s="227">
        <f>'Week Ending 07-24-2015'!Y14+'Week Ending 07-31-2015'!U14</f>
        <v>0</v>
      </c>
      <c r="Z14" s="4"/>
      <c r="AA14" s="4"/>
      <c r="AB14" s="4"/>
    </row>
    <row r="15" spans="1:28" ht="30.6" customHeight="1" thickBot="1" x14ac:dyDescent="0.35">
      <c r="A15" s="461" t="s">
        <v>296</v>
      </c>
      <c r="B15" s="483" t="s">
        <v>290</v>
      </c>
      <c r="C15" s="484">
        <f>'Week Ending 07-24-2015'!V15</f>
        <v>0</v>
      </c>
      <c r="D15" s="143">
        <v>1</v>
      </c>
      <c r="E15" s="548">
        <v>1</v>
      </c>
      <c r="F15" s="548"/>
      <c r="G15" s="143"/>
      <c r="H15" s="548"/>
      <c r="I15" s="548"/>
      <c r="J15" s="143">
        <v>1</v>
      </c>
      <c r="K15" s="548">
        <v>1</v>
      </c>
      <c r="L15" s="548"/>
      <c r="M15" s="143"/>
      <c r="N15" s="548"/>
      <c r="O15" s="143"/>
      <c r="P15" s="549"/>
      <c r="Q15" s="548"/>
      <c r="R15" s="548"/>
      <c r="S15" s="57">
        <f t="shared" si="0"/>
        <v>2</v>
      </c>
      <c r="T15" s="57">
        <f t="shared" si="0"/>
        <v>2</v>
      </c>
      <c r="U15" s="57">
        <f t="shared" si="0"/>
        <v>0</v>
      </c>
      <c r="V15" s="485">
        <f t="shared" si="1"/>
        <v>0</v>
      </c>
      <c r="W15" s="221">
        <f>'Week Ending 07-24-2015'!W15+'Week Ending 07-31-2015'!S15</f>
        <v>2</v>
      </c>
      <c r="X15" s="221">
        <f>'Week Ending 07-24-2015'!X15+'Week Ending 07-31-2015'!T15</f>
        <v>2</v>
      </c>
      <c r="Y15" s="233">
        <f>'Week Ending 07-24-2015'!Y15+'Week Ending 07-31-2015'!U15</f>
        <v>0</v>
      </c>
    </row>
    <row r="16" spans="1:28" ht="21.6" customHeight="1" thickBot="1" x14ac:dyDescent="0.35">
      <c r="A16" s="381" t="s">
        <v>153</v>
      </c>
      <c r="B16" s="365" t="s">
        <v>154</v>
      </c>
      <c r="C16" s="366">
        <f>'Week Ending 07-24-2015'!V16</f>
        <v>0</v>
      </c>
      <c r="D16" s="417">
        <v>1</v>
      </c>
      <c r="E16" s="550">
        <v>1</v>
      </c>
      <c r="F16" s="550"/>
      <c r="G16" s="417">
        <v>1</v>
      </c>
      <c r="H16" s="550">
        <v>1</v>
      </c>
      <c r="I16" s="550"/>
      <c r="J16" s="417"/>
      <c r="K16" s="550"/>
      <c r="L16" s="550"/>
      <c r="M16" s="417"/>
      <c r="N16" s="550"/>
      <c r="O16" s="417"/>
      <c r="P16" s="551"/>
      <c r="Q16" s="550"/>
      <c r="R16" s="550"/>
      <c r="S16" s="316">
        <f t="shared" si="0"/>
        <v>2</v>
      </c>
      <c r="T16" s="316">
        <f t="shared" si="0"/>
        <v>2</v>
      </c>
      <c r="U16" s="316">
        <f t="shared" si="0"/>
        <v>0</v>
      </c>
      <c r="V16" s="367">
        <f t="shared" si="1"/>
        <v>0</v>
      </c>
      <c r="W16" s="368">
        <f>'Week Ending 07-24-2015'!W16+'Week Ending 07-31-2015'!S16</f>
        <v>20</v>
      </c>
      <c r="X16" s="368">
        <f>'Week Ending 07-24-2015'!X16+'Week Ending 07-31-2015'!T16</f>
        <v>20</v>
      </c>
      <c r="Y16" s="449">
        <f>'Week Ending 07-24-2015'!Y16+'Week Ending 07-31-2015'!U16</f>
        <v>0</v>
      </c>
    </row>
    <row r="17" spans="1:25" ht="15.6" customHeight="1" thickBot="1" x14ac:dyDescent="0.35">
      <c r="A17" s="432" t="s">
        <v>2</v>
      </c>
      <c r="B17" s="433"/>
      <c r="C17" s="434">
        <f t="shared" ref="C17:Y17" si="2">SUM(C4:C16)</f>
        <v>2</v>
      </c>
      <c r="D17" s="435">
        <f t="shared" si="2"/>
        <v>85</v>
      </c>
      <c r="E17" s="454">
        <f t="shared" si="2"/>
        <v>81</v>
      </c>
      <c r="F17" s="435">
        <f t="shared" si="2"/>
        <v>1</v>
      </c>
      <c r="G17" s="435">
        <f t="shared" si="2"/>
        <v>75</v>
      </c>
      <c r="H17" s="455">
        <f t="shared" si="2"/>
        <v>67</v>
      </c>
      <c r="I17" s="456">
        <f t="shared" si="2"/>
        <v>2</v>
      </c>
      <c r="J17" s="456">
        <f t="shared" si="2"/>
        <v>53</v>
      </c>
      <c r="K17" s="454">
        <f t="shared" si="2"/>
        <v>47</v>
      </c>
      <c r="L17" s="435">
        <f t="shared" si="2"/>
        <v>3</v>
      </c>
      <c r="M17" s="435">
        <f t="shared" si="2"/>
        <v>65</v>
      </c>
      <c r="N17" s="454">
        <f t="shared" si="2"/>
        <v>74</v>
      </c>
      <c r="O17" s="435">
        <f t="shared" si="2"/>
        <v>4</v>
      </c>
      <c r="P17" s="435">
        <f t="shared" si="2"/>
        <v>88</v>
      </c>
      <c r="Q17" s="454">
        <f t="shared" si="2"/>
        <v>87</v>
      </c>
      <c r="R17" s="435">
        <f t="shared" si="2"/>
        <v>2</v>
      </c>
      <c r="S17" s="313">
        <f t="shared" si="2"/>
        <v>366</v>
      </c>
      <c r="T17" s="313">
        <f t="shared" si="2"/>
        <v>356</v>
      </c>
      <c r="U17" s="313">
        <f t="shared" si="2"/>
        <v>12</v>
      </c>
      <c r="V17" s="436">
        <f t="shared" si="2"/>
        <v>0</v>
      </c>
      <c r="W17" s="222">
        <f t="shared" si="2"/>
        <v>1661</v>
      </c>
      <c r="X17" s="222">
        <f t="shared" si="2"/>
        <v>1686</v>
      </c>
      <c r="Y17" s="235">
        <f t="shared" si="2"/>
        <v>43</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8" priority="2" operator="equal">
      <formula>0</formula>
    </cfRule>
  </conditionalFormatting>
  <conditionalFormatting sqref="V1:V17">
    <cfRule type="cellIs" dxfId="77" priority="1" operator="equal">
      <formula>0</formula>
    </cfRule>
  </conditionalFormatting>
  <pageMargins left="0.7" right="0.7" top="0.75" bottom="0.75" header="0.3" footer="0.3"/>
  <pageSetup scale="5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298</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42205</v>
      </c>
      <c r="E2" s="685"/>
      <c r="F2" s="686"/>
      <c r="G2" s="687">
        <f>D2+1</f>
        <v>42206</v>
      </c>
      <c r="H2" s="688"/>
      <c r="I2" s="689"/>
      <c r="J2" s="684">
        <f>G2+1</f>
        <v>42207</v>
      </c>
      <c r="K2" s="685"/>
      <c r="L2" s="686"/>
      <c r="M2" s="684">
        <f>J2+1</f>
        <v>42208</v>
      </c>
      <c r="N2" s="685"/>
      <c r="O2" s="686"/>
      <c r="P2" s="684">
        <f>M2+1</f>
        <v>42209</v>
      </c>
      <c r="Q2" s="685"/>
      <c r="R2" s="686"/>
      <c r="S2" s="663" t="s">
        <v>23</v>
      </c>
      <c r="T2" s="664"/>
      <c r="U2" s="665"/>
      <c r="V2" s="683"/>
      <c r="W2" s="666" t="s">
        <v>266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280</v>
      </c>
      <c r="C4" s="348">
        <f>'Week Ending 07-17-2015'!V4</f>
        <v>0</v>
      </c>
      <c r="D4" s="459">
        <v>7</v>
      </c>
      <c r="E4" s="524">
        <v>7</v>
      </c>
      <c r="F4" s="524"/>
      <c r="G4" s="459"/>
      <c r="H4" s="524"/>
      <c r="I4" s="524"/>
      <c r="J4" s="113">
        <v>18</v>
      </c>
      <c r="K4" s="525">
        <v>18</v>
      </c>
      <c r="L4" s="525"/>
      <c r="M4" s="113">
        <v>10</v>
      </c>
      <c r="N4" s="525">
        <v>9</v>
      </c>
      <c r="O4" s="113">
        <v>1</v>
      </c>
      <c r="P4" s="526">
        <v>4</v>
      </c>
      <c r="Q4" s="525">
        <v>4</v>
      </c>
      <c r="R4" s="525"/>
      <c r="S4" s="452">
        <f t="shared" ref="S4:U16" si="0">SUM(D4,G4,J4,M4,P4)</f>
        <v>39</v>
      </c>
      <c r="T4" s="452">
        <f t="shared" si="0"/>
        <v>38</v>
      </c>
      <c r="U4" s="452">
        <f t="shared" si="0"/>
        <v>1</v>
      </c>
      <c r="V4" s="453">
        <f t="shared" ref="V4:V16" si="1">C4+(S4-T4-U4)</f>
        <v>0</v>
      </c>
      <c r="W4" s="224">
        <f>'Week Ending 07-17-2015'!W4+'Week Ending 07-24-2015'!S4</f>
        <v>406</v>
      </c>
      <c r="X4" s="224">
        <f>'Week Ending 07-17-2015'!X4+'Week Ending 07-24-2015'!T4</f>
        <v>452</v>
      </c>
      <c r="Y4" s="225">
        <f>'Week Ending 07-17-2015'!Y4+'Week Ending 07-24-2015'!U4</f>
        <v>8</v>
      </c>
    </row>
    <row r="5" spans="1:25" ht="29.4" customHeight="1" x14ac:dyDescent="0.3">
      <c r="A5" s="599"/>
      <c r="B5" s="478" t="s">
        <v>281</v>
      </c>
      <c r="C5" s="475">
        <f>'Week Ending 07-17-2015'!V5</f>
        <v>0</v>
      </c>
      <c r="D5" s="488">
        <v>12</v>
      </c>
      <c r="E5" s="527">
        <v>12</v>
      </c>
      <c r="F5" s="527"/>
      <c r="G5" s="488">
        <v>28</v>
      </c>
      <c r="H5" s="527">
        <v>28</v>
      </c>
      <c r="I5" s="527"/>
      <c r="J5" s="491"/>
      <c r="K5" s="528"/>
      <c r="L5" s="528"/>
      <c r="M5" s="493">
        <v>25</v>
      </c>
      <c r="N5" s="528">
        <v>25</v>
      </c>
      <c r="O5" s="491"/>
      <c r="P5" s="529">
        <v>14</v>
      </c>
      <c r="Q5" s="528">
        <v>14</v>
      </c>
      <c r="R5" s="528"/>
      <c r="S5" s="476">
        <f t="shared" si="0"/>
        <v>79</v>
      </c>
      <c r="T5" s="476">
        <f t="shared" si="0"/>
        <v>79</v>
      </c>
      <c r="U5" s="476">
        <f t="shared" si="0"/>
        <v>0</v>
      </c>
      <c r="V5" s="477">
        <f t="shared" si="1"/>
        <v>0</v>
      </c>
      <c r="W5" s="220">
        <f>'Week Ending 07-17-2015'!W5+'Week Ending 07-24-2015'!S5</f>
        <v>79</v>
      </c>
      <c r="X5" s="220">
        <f>'Week Ending 07-17-2015'!X5+'Week Ending 07-24-2015'!T5</f>
        <v>79</v>
      </c>
      <c r="Y5" s="231">
        <f>'Week Ending 07-17-2015'!Y5+'Week Ending 07-24-2015'!U5</f>
        <v>0</v>
      </c>
    </row>
    <row r="6" spans="1:25" ht="30" customHeight="1" x14ac:dyDescent="0.3">
      <c r="A6" s="149" t="s">
        <v>291</v>
      </c>
      <c r="B6" s="337" t="s">
        <v>282</v>
      </c>
      <c r="C6" s="335">
        <f>'Week Ending 07-17-2015'!V6</f>
        <v>7</v>
      </c>
      <c r="D6" s="117">
        <v>3</v>
      </c>
      <c r="E6" s="530">
        <v>7</v>
      </c>
      <c r="F6" s="530"/>
      <c r="G6" s="117">
        <v>8</v>
      </c>
      <c r="H6" s="530">
        <v>7</v>
      </c>
      <c r="I6" s="530"/>
      <c r="J6" s="117">
        <v>19</v>
      </c>
      <c r="K6" s="530">
        <v>15</v>
      </c>
      <c r="L6" s="530"/>
      <c r="M6" s="117">
        <v>29</v>
      </c>
      <c r="N6" s="530">
        <v>36</v>
      </c>
      <c r="O6" s="117"/>
      <c r="P6" s="531">
        <v>2</v>
      </c>
      <c r="Q6" s="530">
        <v>1</v>
      </c>
      <c r="R6" s="530"/>
      <c r="S6" s="98">
        <f t="shared" si="0"/>
        <v>61</v>
      </c>
      <c r="T6" s="98">
        <f t="shared" si="0"/>
        <v>66</v>
      </c>
      <c r="U6" s="98">
        <f t="shared" si="0"/>
        <v>0</v>
      </c>
      <c r="V6" s="336">
        <f t="shared" si="1"/>
        <v>2</v>
      </c>
      <c r="W6" s="218">
        <f>'Week Ending 07-17-2015'!W6+'Week Ending 07-24-2015'!S6</f>
        <v>209</v>
      </c>
      <c r="X6" s="218">
        <f>'Week Ending 07-17-2015'!X6+'Week Ending 07-24-2015'!T6</f>
        <v>217</v>
      </c>
      <c r="Y6" s="227">
        <f>'Week Ending 07-17-2015'!Y6+'Week Ending 07-24-2015'!U6</f>
        <v>0</v>
      </c>
    </row>
    <row r="7" spans="1:25" ht="30" customHeight="1" thickBot="1" x14ac:dyDescent="0.35">
      <c r="A7" s="553" t="s">
        <v>292</v>
      </c>
      <c r="B7" s="554" t="s">
        <v>283</v>
      </c>
      <c r="C7" s="103">
        <f>'Week Ending 07-17-2015'!V7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07-17-2015'!W7+'Week Ending 07-24-2015'!S7</f>
        <v>0</v>
      </c>
      <c r="X7" s="221">
        <f>'Week Ending 07-17-2015'!X7+'Week Ending 07-24-2015'!T7</f>
        <v>0</v>
      </c>
      <c r="Y7" s="233">
        <f>'Week Ending 07-17-2015'!Y7+'Week Ending 07-24-2015'!U7</f>
        <v>0</v>
      </c>
    </row>
    <row r="8" spans="1:25" ht="44.4" customHeight="1" x14ac:dyDescent="0.3">
      <c r="A8" s="669" t="s">
        <v>16</v>
      </c>
      <c r="B8" s="479" t="s">
        <v>299</v>
      </c>
      <c r="C8" s="480">
        <f>'Week Ending 07-17-2015'!V8</f>
        <v>0</v>
      </c>
      <c r="D8" s="467">
        <v>3</v>
      </c>
      <c r="E8" s="538">
        <v>3</v>
      </c>
      <c r="F8" s="538"/>
      <c r="G8" s="467"/>
      <c r="H8" s="538"/>
      <c r="I8" s="538"/>
      <c r="J8" s="467">
        <v>1</v>
      </c>
      <c r="K8" s="538">
        <v>1</v>
      </c>
      <c r="L8" s="538"/>
      <c r="M8" s="467"/>
      <c r="N8" s="538"/>
      <c r="O8" s="467"/>
      <c r="P8" s="539"/>
      <c r="Q8" s="538"/>
      <c r="R8" s="538"/>
      <c r="S8" s="52">
        <f t="shared" si="0"/>
        <v>4</v>
      </c>
      <c r="T8" s="52">
        <f t="shared" si="0"/>
        <v>4</v>
      </c>
      <c r="U8" s="52">
        <f t="shared" si="0"/>
        <v>0</v>
      </c>
      <c r="V8" s="481">
        <f t="shared" si="1"/>
        <v>0</v>
      </c>
      <c r="W8" s="220">
        <f>'Week Ending 07-17-2015'!W8+'Week Ending 07-24-2015'!S8</f>
        <v>250</v>
      </c>
      <c r="X8" s="220">
        <f>'Week Ending 07-17-2015'!X8+'Week Ending 07-24-2015'!T8</f>
        <v>250</v>
      </c>
      <c r="Y8" s="231">
        <f>'Week Ending 07-17-2015'!Y8+'Week Ending 07-24-2015'!U8</f>
        <v>0</v>
      </c>
    </row>
    <row r="9" spans="1:25" ht="32.4" customHeight="1" x14ac:dyDescent="0.3">
      <c r="A9" s="670"/>
      <c r="B9" s="482" t="s">
        <v>284</v>
      </c>
      <c r="C9" s="480">
        <f>'Week Ending 07-17-2015'!V9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07-17-2015'!W9+'Week Ending 07-24-2015'!S9</f>
        <v>0</v>
      </c>
      <c r="X9" s="220">
        <f>'Week Ending 07-17-2015'!X9+'Week Ending 07-24-2015'!T9</f>
        <v>0</v>
      </c>
      <c r="Y9" s="231">
        <f>'Week Ending 07-17-2015'!Y9+'Week Ending 07-24-2015'!U9</f>
        <v>0</v>
      </c>
    </row>
    <row r="10" spans="1:25" ht="37.950000000000003" customHeight="1" x14ac:dyDescent="0.3">
      <c r="A10" s="155" t="s">
        <v>293</v>
      </c>
      <c r="B10" s="339" t="s">
        <v>285</v>
      </c>
      <c r="C10" s="338">
        <f>'Week Ending 07-17-2015'!V10</f>
        <v>0</v>
      </c>
      <c r="D10" s="128">
        <v>11</v>
      </c>
      <c r="E10" s="540">
        <v>11</v>
      </c>
      <c r="F10" s="540"/>
      <c r="G10" s="128">
        <v>1</v>
      </c>
      <c r="H10" s="540">
        <v>1</v>
      </c>
      <c r="I10" s="540"/>
      <c r="J10" s="128">
        <v>1</v>
      </c>
      <c r="K10" s="540">
        <v>1</v>
      </c>
      <c r="L10" s="540"/>
      <c r="M10" s="128">
        <v>31</v>
      </c>
      <c r="N10" s="540">
        <v>7</v>
      </c>
      <c r="O10" s="128"/>
      <c r="P10" s="541">
        <v>1</v>
      </c>
      <c r="Q10" s="540">
        <v>25</v>
      </c>
      <c r="R10" s="540"/>
      <c r="S10" s="98">
        <f t="shared" si="0"/>
        <v>45</v>
      </c>
      <c r="T10" s="98">
        <f>SUM(E10,H10,K10,N10,Q10)</f>
        <v>45</v>
      </c>
      <c r="U10" s="98">
        <f t="shared" si="0"/>
        <v>0</v>
      </c>
      <c r="V10" s="336">
        <f t="shared" si="1"/>
        <v>0</v>
      </c>
      <c r="W10" s="218">
        <f>'Week Ending 07-17-2015'!W10+'Week Ending 07-24-2015'!S10</f>
        <v>150</v>
      </c>
      <c r="X10" s="218">
        <f>'Week Ending 07-17-2015'!X10+'Week Ending 07-24-2015'!T10</f>
        <v>153</v>
      </c>
      <c r="Y10" s="227">
        <f>'Week Ending 07-17-2015'!Y10+'Week Ending 07-24-2015'!U10</f>
        <v>0</v>
      </c>
    </row>
    <row r="11" spans="1:25" ht="30" customHeight="1" thickBot="1" x14ac:dyDescent="0.35">
      <c r="A11" s="379" t="s">
        <v>294</v>
      </c>
      <c r="B11" s="356" t="s">
        <v>286</v>
      </c>
      <c r="C11" s="357">
        <f>'Week Ending 07-17-2015'!V11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07-17-2015'!W11+'Week Ending 07-24-2015'!S11</f>
        <v>0</v>
      </c>
      <c r="X11" s="219">
        <f>'Week Ending 07-17-2015'!X11+'Week Ending 07-24-2015'!T11</f>
        <v>0</v>
      </c>
      <c r="Y11" s="229">
        <f>'Week Ending 07-17-2015'!Y11+'Week Ending 07-24-2015'!U11</f>
        <v>0</v>
      </c>
    </row>
    <row r="12" spans="1:25" ht="39.6" customHeight="1" x14ac:dyDescent="0.3">
      <c r="A12" s="671" t="s">
        <v>20</v>
      </c>
      <c r="B12" s="359" t="s">
        <v>287</v>
      </c>
      <c r="C12" s="360">
        <f>'Week Ending 07-17-2015'!V12</f>
        <v>0</v>
      </c>
      <c r="D12" s="135">
        <v>6</v>
      </c>
      <c r="E12" s="544">
        <v>6</v>
      </c>
      <c r="F12" s="544"/>
      <c r="G12" s="135">
        <v>10</v>
      </c>
      <c r="H12" s="544">
        <v>9</v>
      </c>
      <c r="I12" s="544">
        <v>1</v>
      </c>
      <c r="J12" s="135">
        <v>9</v>
      </c>
      <c r="K12" s="544">
        <v>9</v>
      </c>
      <c r="L12" s="544"/>
      <c r="M12" s="135">
        <v>7</v>
      </c>
      <c r="N12" s="544">
        <v>6</v>
      </c>
      <c r="O12" s="135">
        <v>1</v>
      </c>
      <c r="P12" s="545">
        <v>3</v>
      </c>
      <c r="Q12" s="544">
        <v>3</v>
      </c>
      <c r="R12" s="544"/>
      <c r="S12" s="44">
        <f t="shared" si="0"/>
        <v>35</v>
      </c>
      <c r="T12" s="44">
        <f>SUM(E12,H12,K12,N12,Q12)</f>
        <v>33</v>
      </c>
      <c r="U12" s="44">
        <f>SUM(F12,I12,L12,O12,R12)</f>
        <v>2</v>
      </c>
      <c r="V12" s="349">
        <f t="shared" si="1"/>
        <v>0</v>
      </c>
      <c r="W12" s="224">
        <f>'Week Ending 07-17-2015'!W12+'Week Ending 07-24-2015'!S12</f>
        <v>107</v>
      </c>
      <c r="X12" s="224">
        <f>'Week Ending 07-17-2015'!X12+'Week Ending 07-24-2015'!T12</f>
        <v>84</v>
      </c>
      <c r="Y12" s="225">
        <f>'Week Ending 07-17-2015'!Y12+'Week Ending 07-24-2015'!U12</f>
        <v>23</v>
      </c>
    </row>
    <row r="13" spans="1:25" ht="39.6" customHeight="1" x14ac:dyDescent="0.3">
      <c r="A13" s="672"/>
      <c r="B13" s="346" t="s">
        <v>288</v>
      </c>
      <c r="C13" s="340">
        <f>'Week Ending 07-17-2015'!V13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07-17-2015'!W13+'Week Ending 07-24-2015'!S13</f>
        <v>0</v>
      </c>
      <c r="X13" s="218">
        <f>'Week Ending 07-17-2015'!X13+'Week Ending 07-24-2015'!T13</f>
        <v>0</v>
      </c>
      <c r="Y13" s="227">
        <f>'Week Ending 07-17-2015'!Y13+'Week Ending 07-24-2015'!U13</f>
        <v>0</v>
      </c>
    </row>
    <row r="14" spans="1:25" ht="30" customHeight="1" x14ac:dyDescent="0.3">
      <c r="A14" s="159" t="s">
        <v>295</v>
      </c>
      <c r="B14" s="341" t="s">
        <v>289</v>
      </c>
      <c r="C14" s="340">
        <f>'Week Ending 07-17-2015'!V14</f>
        <v>0</v>
      </c>
      <c r="D14" s="139">
        <v>6</v>
      </c>
      <c r="E14" s="546">
        <v>6</v>
      </c>
      <c r="F14" s="546"/>
      <c r="G14" s="139">
        <v>1</v>
      </c>
      <c r="H14" s="546">
        <v>1</v>
      </c>
      <c r="I14" s="546"/>
      <c r="J14" s="139"/>
      <c r="K14" s="546"/>
      <c r="L14" s="546"/>
      <c r="M14" s="139">
        <v>1</v>
      </c>
      <c r="N14" s="546">
        <v>1</v>
      </c>
      <c r="O14" s="139"/>
      <c r="P14" s="547">
        <v>3</v>
      </c>
      <c r="Q14" s="546">
        <v>3</v>
      </c>
      <c r="R14" s="546"/>
      <c r="S14" s="98">
        <f t="shared" si="0"/>
        <v>11</v>
      </c>
      <c r="T14" s="98">
        <f t="shared" si="0"/>
        <v>11</v>
      </c>
      <c r="U14" s="98">
        <f t="shared" si="0"/>
        <v>0</v>
      </c>
      <c r="V14" s="336">
        <f t="shared" si="1"/>
        <v>0</v>
      </c>
      <c r="W14" s="218">
        <f>'Week Ending 07-17-2015'!W14+'Week Ending 07-24-2015'!S14</f>
        <v>76</v>
      </c>
      <c r="X14" s="218">
        <f>'Week Ending 07-17-2015'!X14+'Week Ending 07-24-2015'!T14</f>
        <v>77</v>
      </c>
      <c r="Y14" s="227">
        <f>'Week Ending 07-17-2015'!Y14+'Week Ending 07-24-2015'!U14</f>
        <v>0</v>
      </c>
    </row>
    <row r="15" spans="1:25" ht="30.6" customHeight="1" thickBot="1" x14ac:dyDescent="0.35">
      <c r="A15" s="461" t="s">
        <v>296</v>
      </c>
      <c r="B15" s="483" t="s">
        <v>290</v>
      </c>
      <c r="C15" s="484">
        <f>'Week Ending 07-17-2015'!V15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07-17-2015'!W15+'Week Ending 07-24-2015'!S15</f>
        <v>0</v>
      </c>
      <c r="X15" s="221">
        <f>'Week Ending 07-17-2015'!X15+'Week Ending 07-24-2015'!T15</f>
        <v>0</v>
      </c>
      <c r="Y15" s="233">
        <f>'Week Ending 07-17-2015'!Y15+'Week Ending 07-24-2015'!U15</f>
        <v>0</v>
      </c>
    </row>
    <row r="16" spans="1:25" ht="21.6" customHeight="1" thickBot="1" x14ac:dyDescent="0.35">
      <c r="A16" s="381" t="s">
        <v>153</v>
      </c>
      <c r="B16" s="365" t="s">
        <v>154</v>
      </c>
      <c r="C16" s="366">
        <f>'Week Ending 07-17-2015'!V16</f>
        <v>0</v>
      </c>
      <c r="D16" s="417"/>
      <c r="E16" s="550"/>
      <c r="F16" s="550"/>
      <c r="G16" s="417"/>
      <c r="H16" s="550"/>
      <c r="I16" s="550"/>
      <c r="J16" s="417"/>
      <c r="K16" s="550"/>
      <c r="L16" s="550"/>
      <c r="M16" s="417">
        <v>1</v>
      </c>
      <c r="N16" s="550">
        <v>1</v>
      </c>
      <c r="O16" s="417"/>
      <c r="P16" s="551">
        <v>1</v>
      </c>
      <c r="Q16" s="550">
        <v>1</v>
      </c>
      <c r="R16" s="550"/>
      <c r="S16" s="316">
        <f t="shared" si="0"/>
        <v>2</v>
      </c>
      <c r="T16" s="316">
        <f t="shared" si="0"/>
        <v>2</v>
      </c>
      <c r="U16" s="316">
        <f t="shared" si="0"/>
        <v>0</v>
      </c>
      <c r="V16" s="367">
        <f t="shared" si="1"/>
        <v>0</v>
      </c>
      <c r="W16" s="368">
        <f>'Week Ending 07-17-2015'!W16+'Week Ending 07-24-2015'!S16</f>
        <v>18</v>
      </c>
      <c r="X16" s="368">
        <f>'Week Ending 07-17-2015'!X16+'Week Ending 07-24-2015'!T16</f>
        <v>18</v>
      </c>
      <c r="Y16" s="449">
        <f>'Week Ending 07-17-2015'!Y16+'Week Ending 07-24-2015'!U16</f>
        <v>0</v>
      </c>
    </row>
    <row r="17" spans="1:25" ht="15.6" customHeight="1" thickBot="1" x14ac:dyDescent="0.35">
      <c r="A17" s="432" t="s">
        <v>2</v>
      </c>
      <c r="B17" s="433"/>
      <c r="C17" s="434">
        <f t="shared" ref="C17:Y17" si="2">SUM(C4:C16)</f>
        <v>7</v>
      </c>
      <c r="D17" s="435">
        <f t="shared" si="2"/>
        <v>48</v>
      </c>
      <c r="E17" s="454">
        <f t="shared" si="2"/>
        <v>52</v>
      </c>
      <c r="F17" s="435">
        <f t="shared" si="2"/>
        <v>0</v>
      </c>
      <c r="G17" s="435">
        <f t="shared" si="2"/>
        <v>48</v>
      </c>
      <c r="H17" s="455">
        <f t="shared" si="2"/>
        <v>46</v>
      </c>
      <c r="I17" s="456">
        <f t="shared" si="2"/>
        <v>1</v>
      </c>
      <c r="J17" s="456">
        <f t="shared" si="2"/>
        <v>48</v>
      </c>
      <c r="K17" s="454">
        <f t="shared" si="2"/>
        <v>44</v>
      </c>
      <c r="L17" s="435">
        <f t="shared" si="2"/>
        <v>0</v>
      </c>
      <c r="M17" s="435">
        <f t="shared" si="2"/>
        <v>104</v>
      </c>
      <c r="N17" s="454">
        <f t="shared" si="2"/>
        <v>85</v>
      </c>
      <c r="O17" s="435">
        <f t="shared" si="2"/>
        <v>2</v>
      </c>
      <c r="P17" s="435">
        <f t="shared" si="2"/>
        <v>28</v>
      </c>
      <c r="Q17" s="454">
        <f t="shared" si="2"/>
        <v>51</v>
      </c>
      <c r="R17" s="435">
        <f t="shared" si="2"/>
        <v>0</v>
      </c>
      <c r="S17" s="313">
        <f t="shared" si="2"/>
        <v>276</v>
      </c>
      <c r="T17" s="313">
        <f t="shared" si="2"/>
        <v>278</v>
      </c>
      <c r="U17" s="313">
        <f t="shared" si="2"/>
        <v>3</v>
      </c>
      <c r="V17" s="436">
        <f t="shared" si="2"/>
        <v>2</v>
      </c>
      <c r="W17" s="222">
        <f t="shared" si="2"/>
        <v>1295</v>
      </c>
      <c r="X17" s="222">
        <f t="shared" si="2"/>
        <v>1330</v>
      </c>
      <c r="Y17" s="235">
        <f t="shared" si="2"/>
        <v>31</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6" priority="2" operator="equal">
      <formula>0</formula>
    </cfRule>
  </conditionalFormatting>
  <conditionalFormatting sqref="V1:V17">
    <cfRule type="cellIs" dxfId="75" priority="1" operator="equal">
      <formula>0</formula>
    </cfRule>
  </conditionalFormatting>
  <pageMargins left="0.7" right="0.7" top="0.75" bottom="0.75" header="0.3" footer="0.3"/>
  <pageSetup scale="5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279</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42198</v>
      </c>
      <c r="E2" s="685"/>
      <c r="F2" s="686"/>
      <c r="G2" s="687">
        <f>D2+1</f>
        <v>42199</v>
      </c>
      <c r="H2" s="688"/>
      <c r="I2" s="689"/>
      <c r="J2" s="684">
        <f>G2+1</f>
        <v>42200</v>
      </c>
      <c r="K2" s="685"/>
      <c r="L2" s="686"/>
      <c r="M2" s="684">
        <f>J2+1</f>
        <v>42201</v>
      </c>
      <c r="N2" s="685"/>
      <c r="O2" s="686"/>
      <c r="P2" s="684">
        <f>M2+1</f>
        <v>42202</v>
      </c>
      <c r="Q2" s="685"/>
      <c r="R2" s="686"/>
      <c r="S2" s="663" t="s">
        <v>23</v>
      </c>
      <c r="T2" s="664"/>
      <c r="U2" s="665"/>
      <c r="V2" s="683"/>
      <c r="W2" s="666" t="s">
        <v>266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280</v>
      </c>
      <c r="C4" s="348">
        <f>'Week Ending 07-10-2015'!V4</f>
        <v>0</v>
      </c>
      <c r="D4" s="459">
        <v>37</v>
      </c>
      <c r="E4" s="524">
        <v>37</v>
      </c>
      <c r="F4" s="524"/>
      <c r="G4" s="459">
        <v>35</v>
      </c>
      <c r="H4" s="524">
        <v>35</v>
      </c>
      <c r="I4" s="524"/>
      <c r="J4" s="113">
        <v>41</v>
      </c>
      <c r="K4" s="525">
        <v>40</v>
      </c>
      <c r="L4" s="525">
        <v>1</v>
      </c>
      <c r="M4" s="113">
        <v>34</v>
      </c>
      <c r="N4" s="525">
        <v>34</v>
      </c>
      <c r="O4" s="113"/>
      <c r="P4" s="526">
        <v>17</v>
      </c>
      <c r="Q4" s="525">
        <v>17</v>
      </c>
      <c r="R4" s="525"/>
      <c r="S4" s="452">
        <f t="shared" ref="S4:U16" si="0">SUM(D4,G4,J4,M4,P4)</f>
        <v>164</v>
      </c>
      <c r="T4" s="452">
        <f t="shared" si="0"/>
        <v>163</v>
      </c>
      <c r="U4" s="452">
        <f t="shared" si="0"/>
        <v>1</v>
      </c>
      <c r="V4" s="453">
        <f t="shared" ref="V4:V16" si="1">C4+(S4-T4-U4)</f>
        <v>0</v>
      </c>
      <c r="W4" s="224">
        <f>'Week Ending 07-10-2015'!W5+'Week Ending 07-10-2015'!W4+'Week Ending 07-17-2015'!S4</f>
        <v>367</v>
      </c>
      <c r="X4" s="224">
        <f>'Week Ending 07-10-2015'!X5+'Week Ending 07-10-2015'!X4+'Week Ending 07-17-2015'!T4</f>
        <v>414</v>
      </c>
      <c r="Y4" s="225">
        <f>'Week Ending 07-10-2015'!Y5+'Week Ending 07-10-2015'!Y4+'Week Ending 07-17-2015'!U4</f>
        <v>7</v>
      </c>
    </row>
    <row r="5" spans="1:25" ht="29.4" customHeight="1" x14ac:dyDescent="0.3">
      <c r="A5" s="597"/>
      <c r="B5" s="478" t="s">
        <v>281</v>
      </c>
      <c r="C5" s="475">
        <f>'Week Ending 07-10-2015'!V5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S5</f>
        <v>0</v>
      </c>
      <c r="X5" s="220">
        <f>T5</f>
        <v>0</v>
      </c>
      <c r="Y5" s="231">
        <f>U5</f>
        <v>0</v>
      </c>
    </row>
    <row r="6" spans="1:25" ht="30" customHeight="1" x14ac:dyDescent="0.3">
      <c r="A6" s="149" t="s">
        <v>291</v>
      </c>
      <c r="B6" s="337" t="s">
        <v>282</v>
      </c>
      <c r="C6" s="335">
        <f>'Week Ending 07-10-2015'!V6</f>
        <v>4</v>
      </c>
      <c r="D6" s="117">
        <v>11</v>
      </c>
      <c r="E6" s="530">
        <v>12</v>
      </c>
      <c r="F6" s="530"/>
      <c r="G6" s="117">
        <v>9</v>
      </c>
      <c r="H6" s="530">
        <v>11</v>
      </c>
      <c r="I6" s="530"/>
      <c r="J6" s="117">
        <v>17</v>
      </c>
      <c r="K6" s="530">
        <v>15</v>
      </c>
      <c r="L6" s="530"/>
      <c r="M6" s="117">
        <v>15</v>
      </c>
      <c r="N6" s="530">
        <v>15</v>
      </c>
      <c r="O6" s="117"/>
      <c r="P6" s="531">
        <v>13</v>
      </c>
      <c r="Q6" s="530">
        <v>9</v>
      </c>
      <c r="R6" s="530"/>
      <c r="S6" s="98">
        <f t="shared" si="0"/>
        <v>65</v>
      </c>
      <c r="T6" s="98">
        <f t="shared" si="0"/>
        <v>62</v>
      </c>
      <c r="U6" s="98">
        <f t="shared" si="0"/>
        <v>0</v>
      </c>
      <c r="V6" s="336">
        <f t="shared" si="1"/>
        <v>7</v>
      </c>
      <c r="W6" s="218">
        <f>'Week Ending 07-10-2015'!W7+'Week Ending 07-10-2015'!W6+'Week Ending 07-17-2015'!S6</f>
        <v>148</v>
      </c>
      <c r="X6" s="218">
        <f>'Week Ending 07-10-2015'!X7+'Week Ending 07-10-2015'!X6+'Week Ending 07-17-2015'!T6</f>
        <v>151</v>
      </c>
      <c r="Y6" s="227">
        <f>'Week Ending 07-10-2015'!Y7+'Week Ending 07-10-2015'!Y6+'Week Ending 07-17-2015'!U6</f>
        <v>0</v>
      </c>
    </row>
    <row r="7" spans="1:25" ht="30" customHeight="1" thickBot="1" x14ac:dyDescent="0.35">
      <c r="A7" s="553" t="s">
        <v>292</v>
      </c>
      <c r="B7" s="554" t="s">
        <v>283</v>
      </c>
      <c r="C7" s="103">
        <f>'Week Ending 07-10-2015'!V7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S7</f>
        <v>0</v>
      </c>
      <c r="X7" s="221">
        <f>T7</f>
        <v>0</v>
      </c>
      <c r="Y7" s="233">
        <f>U7</f>
        <v>0</v>
      </c>
    </row>
    <row r="8" spans="1:25" ht="44.4" customHeight="1" x14ac:dyDescent="0.3">
      <c r="A8" s="669" t="s">
        <v>16</v>
      </c>
      <c r="B8" s="479" t="s">
        <v>250</v>
      </c>
      <c r="C8" s="480">
        <f>'Week Ending 07-10-2015'!V8</f>
        <v>0</v>
      </c>
      <c r="D8" s="467">
        <v>1</v>
      </c>
      <c r="E8" s="538">
        <v>1</v>
      </c>
      <c r="F8" s="538"/>
      <c r="G8" s="467"/>
      <c r="H8" s="538"/>
      <c r="I8" s="538"/>
      <c r="J8" s="467"/>
      <c r="K8" s="538"/>
      <c r="L8" s="538"/>
      <c r="M8" s="467">
        <v>6</v>
      </c>
      <c r="N8" s="538">
        <v>6</v>
      </c>
      <c r="O8" s="467"/>
      <c r="P8" s="539">
        <v>230</v>
      </c>
      <c r="Q8" s="538">
        <v>230</v>
      </c>
      <c r="R8" s="538"/>
      <c r="S8" s="52">
        <f t="shared" si="0"/>
        <v>237</v>
      </c>
      <c r="T8" s="52">
        <f t="shared" si="0"/>
        <v>237</v>
      </c>
      <c r="U8" s="52">
        <f t="shared" si="0"/>
        <v>0</v>
      </c>
      <c r="V8" s="481">
        <f t="shared" si="1"/>
        <v>0</v>
      </c>
      <c r="W8" s="220">
        <f>'Week Ending 07-10-2015'!W9+'Week Ending 07-10-2015'!W8+'Week Ending 07-17-2015'!S8</f>
        <v>246</v>
      </c>
      <c r="X8" s="220">
        <f>'Week Ending 07-10-2015'!X9+'Week Ending 07-10-2015'!X8+'Week Ending 07-17-2015'!T8</f>
        <v>246</v>
      </c>
      <c r="Y8" s="231">
        <f>'Week Ending 07-10-2015'!Y9+'Week Ending 07-10-2015'!Y8+'Week Ending 07-17-2015'!U8</f>
        <v>0</v>
      </c>
    </row>
    <row r="9" spans="1:25" ht="32.4" customHeight="1" x14ac:dyDescent="0.3">
      <c r="A9" s="670"/>
      <c r="B9" s="482" t="s">
        <v>284</v>
      </c>
      <c r="C9" s="480">
        <f>'Week Ending 07-10-2015'!V9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50000000000003" customHeight="1" x14ac:dyDescent="0.3">
      <c r="A10" s="155" t="s">
        <v>293</v>
      </c>
      <c r="B10" s="339" t="s">
        <v>285</v>
      </c>
      <c r="C10" s="338">
        <f>'Week Ending 07-10-2015'!V10</f>
        <v>0</v>
      </c>
      <c r="D10" s="128"/>
      <c r="E10" s="540"/>
      <c r="F10" s="540"/>
      <c r="G10" s="128">
        <v>1</v>
      </c>
      <c r="H10" s="540">
        <v>1</v>
      </c>
      <c r="I10" s="540"/>
      <c r="J10" s="128">
        <v>3</v>
      </c>
      <c r="K10" s="540">
        <v>3</v>
      </c>
      <c r="L10" s="540"/>
      <c r="M10" s="128">
        <v>1</v>
      </c>
      <c r="N10" s="540">
        <v>1</v>
      </c>
      <c r="O10" s="128"/>
      <c r="P10" s="541">
        <v>65</v>
      </c>
      <c r="Q10" s="540">
        <v>65</v>
      </c>
      <c r="R10" s="540"/>
      <c r="S10" s="98">
        <f t="shared" si="0"/>
        <v>70</v>
      </c>
      <c r="T10" s="98">
        <f>SUM(E10,H10,K10,N10,Q10)</f>
        <v>70</v>
      </c>
      <c r="U10" s="98">
        <f t="shared" si="0"/>
        <v>0</v>
      </c>
      <c r="V10" s="336">
        <f t="shared" si="1"/>
        <v>0</v>
      </c>
      <c r="W10" s="218">
        <f>'Week Ending 07-10-2015'!W11+'Week Ending 07-10-2015'!W10+'Week Ending 07-17-2015'!S10</f>
        <v>105</v>
      </c>
      <c r="X10" s="218">
        <f>'Week Ending 07-10-2015'!X11+'Week Ending 07-10-2015'!X10+'Week Ending 07-17-2015'!T10</f>
        <v>108</v>
      </c>
      <c r="Y10" s="227">
        <f>'Week Ending 07-10-2015'!Y11+'Week Ending 07-10-2015'!Y10+'Week Ending 07-17-2015'!U10</f>
        <v>0</v>
      </c>
    </row>
    <row r="11" spans="1:25" ht="30" customHeight="1" thickBot="1" x14ac:dyDescent="0.35">
      <c r="A11" s="379" t="s">
        <v>294</v>
      </c>
      <c r="B11" s="356" t="s">
        <v>286</v>
      </c>
      <c r="C11" s="357">
        <f>'Week Ending 07-10-2015'!V11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S11</f>
        <v>0</v>
      </c>
      <c r="X11" s="219">
        <f>T11</f>
        <v>0</v>
      </c>
      <c r="Y11" s="229">
        <f>U11</f>
        <v>0</v>
      </c>
    </row>
    <row r="12" spans="1:25" ht="39.6" customHeight="1" x14ac:dyDescent="0.3">
      <c r="A12" s="671" t="s">
        <v>20</v>
      </c>
      <c r="B12" s="359" t="s">
        <v>287</v>
      </c>
      <c r="C12" s="360">
        <f>'Week Ending 07-10-2015'!V12</f>
        <v>0</v>
      </c>
      <c r="D12" s="135">
        <v>7</v>
      </c>
      <c r="E12" s="544">
        <v>3</v>
      </c>
      <c r="F12" s="544">
        <v>4</v>
      </c>
      <c r="G12" s="135">
        <v>3</v>
      </c>
      <c r="H12" s="544">
        <v>1</v>
      </c>
      <c r="I12" s="544">
        <v>2</v>
      </c>
      <c r="J12" s="135">
        <v>5</v>
      </c>
      <c r="K12" s="544">
        <v>5</v>
      </c>
      <c r="L12" s="544"/>
      <c r="M12" s="135">
        <v>7</v>
      </c>
      <c r="N12" s="544">
        <v>5</v>
      </c>
      <c r="O12" s="135">
        <v>2</v>
      </c>
      <c r="P12" s="545">
        <v>4</v>
      </c>
      <c r="Q12" s="544">
        <v>4</v>
      </c>
      <c r="R12" s="544"/>
      <c r="S12" s="44">
        <f t="shared" si="0"/>
        <v>26</v>
      </c>
      <c r="T12" s="44">
        <f>SUM(E12,H12,K12,N12,Q12)</f>
        <v>18</v>
      </c>
      <c r="U12" s="44">
        <f>SUM(F12,I12,L12,O12,R12)</f>
        <v>8</v>
      </c>
      <c r="V12" s="349">
        <f t="shared" si="1"/>
        <v>0</v>
      </c>
      <c r="W12" s="224">
        <f>'Week Ending 07-10-2015'!W13+'Week Ending 07-10-2015'!W12+'Week Ending 07-17-2015'!S12</f>
        <v>72</v>
      </c>
      <c r="X12" s="224">
        <f>'Week Ending 07-10-2015'!X13+'Week Ending 07-10-2015'!X12+'Week Ending 07-17-2015'!T12</f>
        <v>51</v>
      </c>
      <c r="Y12" s="225">
        <f>'Week Ending 07-10-2015'!Y13+'Week Ending 07-10-2015'!Y12+'Week Ending 07-17-2015'!U12</f>
        <v>21</v>
      </c>
    </row>
    <row r="13" spans="1:25" ht="39.6" customHeight="1" x14ac:dyDescent="0.3">
      <c r="A13" s="672"/>
      <c r="B13" s="346" t="s">
        <v>288</v>
      </c>
      <c r="C13" s="340">
        <f>'Week Ending 07-10-2015'!V13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S13</f>
        <v>0</v>
      </c>
      <c r="X13" s="218">
        <f>T13</f>
        <v>0</v>
      </c>
      <c r="Y13" s="227">
        <f>U13</f>
        <v>0</v>
      </c>
    </row>
    <row r="14" spans="1:25" ht="30" customHeight="1" x14ac:dyDescent="0.3">
      <c r="A14" s="159" t="s">
        <v>295</v>
      </c>
      <c r="B14" s="341" t="s">
        <v>289</v>
      </c>
      <c r="C14" s="340">
        <f>'Week Ending 07-10-2015'!V14</f>
        <v>3</v>
      </c>
      <c r="D14" s="139"/>
      <c r="E14" s="546"/>
      <c r="F14" s="546"/>
      <c r="G14" s="139">
        <v>8</v>
      </c>
      <c r="H14" s="546">
        <v>11</v>
      </c>
      <c r="I14" s="546"/>
      <c r="J14" s="139">
        <v>16</v>
      </c>
      <c r="K14" s="546">
        <v>16</v>
      </c>
      <c r="L14" s="546"/>
      <c r="M14" s="139">
        <v>4</v>
      </c>
      <c r="N14" s="546">
        <v>4</v>
      </c>
      <c r="O14" s="139"/>
      <c r="P14" s="547">
        <v>4</v>
      </c>
      <c r="Q14" s="546">
        <v>4</v>
      </c>
      <c r="R14" s="546"/>
      <c r="S14" s="98">
        <f t="shared" si="0"/>
        <v>32</v>
      </c>
      <c r="T14" s="98">
        <f t="shared" si="0"/>
        <v>35</v>
      </c>
      <c r="U14" s="98">
        <f t="shared" si="0"/>
        <v>0</v>
      </c>
      <c r="V14" s="336">
        <f t="shared" si="1"/>
        <v>0</v>
      </c>
      <c r="W14" s="218">
        <f>'Week Ending 07-10-2015'!W15+'Week Ending 07-10-2015'!W14+'Week Ending 07-17-2015'!S14</f>
        <v>65</v>
      </c>
      <c r="X14" s="218">
        <f>'Week Ending 07-10-2015'!X15+'Week Ending 07-10-2015'!X14+'Week Ending 07-17-2015'!T14</f>
        <v>66</v>
      </c>
      <c r="Y14" s="227">
        <f>'Week Ending 07-10-2015'!Y15+'Week Ending 07-10-2015'!Y14+'Week Ending 07-17-2015'!U14</f>
        <v>0</v>
      </c>
    </row>
    <row r="15" spans="1:25" ht="30.6" customHeight="1" thickBot="1" x14ac:dyDescent="0.35">
      <c r="A15" s="461" t="s">
        <v>296</v>
      </c>
      <c r="B15" s="483" t="s">
        <v>290</v>
      </c>
      <c r="C15" s="484">
        <f>'Week Ending 07-10-2015'!V15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S15</f>
        <v>0</v>
      </c>
      <c r="X15" s="221">
        <f>T15</f>
        <v>0</v>
      </c>
      <c r="Y15" s="233">
        <f>U15</f>
        <v>0</v>
      </c>
    </row>
    <row r="16" spans="1:25" ht="21.6" customHeight="1" thickBot="1" x14ac:dyDescent="0.35">
      <c r="A16" s="381" t="s">
        <v>153</v>
      </c>
      <c r="B16" s="365" t="s">
        <v>154</v>
      </c>
      <c r="C16" s="366">
        <f>'Week Ending 07-10-2015'!V16</f>
        <v>0</v>
      </c>
      <c r="D16" s="417"/>
      <c r="E16" s="550"/>
      <c r="F16" s="550"/>
      <c r="G16" s="417">
        <v>1</v>
      </c>
      <c r="H16" s="550">
        <v>1</v>
      </c>
      <c r="I16" s="550"/>
      <c r="J16" s="417"/>
      <c r="K16" s="550"/>
      <c r="L16" s="550"/>
      <c r="M16" s="417"/>
      <c r="N16" s="550"/>
      <c r="O16" s="417"/>
      <c r="P16" s="551">
        <v>1</v>
      </c>
      <c r="Q16" s="550">
        <v>1</v>
      </c>
      <c r="R16" s="550"/>
      <c r="S16" s="316">
        <f t="shared" si="0"/>
        <v>2</v>
      </c>
      <c r="T16" s="316">
        <f t="shared" si="0"/>
        <v>2</v>
      </c>
      <c r="U16" s="316">
        <f t="shared" si="0"/>
        <v>0</v>
      </c>
      <c r="V16" s="367">
        <f t="shared" si="1"/>
        <v>0</v>
      </c>
      <c r="W16" s="368">
        <f>'Week Ending 07-10-2015'!W16+'Week Ending 07-17-2015'!S16</f>
        <v>16</v>
      </c>
      <c r="X16" s="368">
        <f>'Week Ending 07-10-2015'!X16+'Week Ending 07-17-2015'!T16</f>
        <v>16</v>
      </c>
      <c r="Y16" s="449">
        <f>'Week Ending 07-10-2015'!Y16+'Week Ending 07-17-2015'!U16</f>
        <v>0</v>
      </c>
    </row>
    <row r="17" spans="1:25" ht="15.6" customHeight="1" thickBot="1" x14ac:dyDescent="0.35">
      <c r="A17" s="432" t="s">
        <v>2</v>
      </c>
      <c r="B17" s="433"/>
      <c r="C17" s="434">
        <f t="shared" ref="C17:Y17" si="2">SUM(C4:C16)</f>
        <v>7</v>
      </c>
      <c r="D17" s="435">
        <f t="shared" si="2"/>
        <v>56</v>
      </c>
      <c r="E17" s="454">
        <f t="shared" si="2"/>
        <v>53</v>
      </c>
      <c r="F17" s="435">
        <f t="shared" si="2"/>
        <v>4</v>
      </c>
      <c r="G17" s="435">
        <f t="shared" si="2"/>
        <v>57</v>
      </c>
      <c r="H17" s="455">
        <f t="shared" si="2"/>
        <v>60</v>
      </c>
      <c r="I17" s="456">
        <f t="shared" si="2"/>
        <v>2</v>
      </c>
      <c r="J17" s="456">
        <f t="shared" si="2"/>
        <v>82</v>
      </c>
      <c r="K17" s="454">
        <f t="shared" si="2"/>
        <v>79</v>
      </c>
      <c r="L17" s="435">
        <f t="shared" si="2"/>
        <v>1</v>
      </c>
      <c r="M17" s="435">
        <f t="shared" si="2"/>
        <v>67</v>
      </c>
      <c r="N17" s="454">
        <f t="shared" si="2"/>
        <v>65</v>
      </c>
      <c r="O17" s="435">
        <f t="shared" si="2"/>
        <v>2</v>
      </c>
      <c r="P17" s="435">
        <f t="shared" si="2"/>
        <v>334</v>
      </c>
      <c r="Q17" s="454">
        <f t="shared" si="2"/>
        <v>330</v>
      </c>
      <c r="R17" s="435">
        <f t="shared" si="2"/>
        <v>0</v>
      </c>
      <c r="S17" s="313">
        <f t="shared" si="2"/>
        <v>596</v>
      </c>
      <c r="T17" s="313">
        <f t="shared" si="2"/>
        <v>587</v>
      </c>
      <c r="U17" s="313">
        <f t="shared" si="2"/>
        <v>9</v>
      </c>
      <c r="V17" s="436">
        <f t="shared" si="2"/>
        <v>7</v>
      </c>
      <c r="W17" s="222">
        <f t="shared" si="2"/>
        <v>1019</v>
      </c>
      <c r="X17" s="222">
        <f t="shared" si="2"/>
        <v>1052</v>
      </c>
      <c r="Y17" s="235">
        <f t="shared" si="2"/>
        <v>28</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4" priority="2" operator="equal">
      <formula>0</formula>
    </cfRule>
  </conditionalFormatting>
  <conditionalFormatting sqref="V1:V17">
    <cfRule type="cellIs" dxfId="73"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S5" sqref="S5"/>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268</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42191</v>
      </c>
      <c r="E2" s="685"/>
      <c r="F2" s="686"/>
      <c r="G2" s="687">
        <f>D2+1</f>
        <v>42192</v>
      </c>
      <c r="H2" s="688"/>
      <c r="I2" s="689"/>
      <c r="J2" s="684">
        <f>G2+1</f>
        <v>42193</v>
      </c>
      <c r="K2" s="685"/>
      <c r="L2" s="686"/>
      <c r="M2" s="684">
        <f>J2+1</f>
        <v>42194</v>
      </c>
      <c r="N2" s="685"/>
      <c r="O2" s="686"/>
      <c r="P2" s="684">
        <f>M2+1</f>
        <v>42195</v>
      </c>
      <c r="Q2" s="685"/>
      <c r="R2" s="686"/>
      <c r="S2" s="663" t="s">
        <v>23</v>
      </c>
      <c r="T2" s="664"/>
      <c r="U2" s="665"/>
      <c r="V2" s="683"/>
      <c r="W2" s="666" t="s">
        <v>266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225</v>
      </c>
      <c r="C4" s="348">
        <f>'Week Ending 07-03-2015'!V4</f>
        <v>0</v>
      </c>
      <c r="D4" s="459"/>
      <c r="E4" s="524"/>
      <c r="F4" s="524"/>
      <c r="G4" s="459"/>
      <c r="H4" s="524"/>
      <c r="I4" s="524"/>
      <c r="J4" s="113"/>
      <c r="K4" s="525"/>
      <c r="L4" s="525"/>
      <c r="M4" s="113"/>
      <c r="N4" s="525"/>
      <c r="O4" s="113"/>
      <c r="P4" s="526"/>
      <c r="Q4" s="525"/>
      <c r="R4" s="525"/>
      <c r="S4" s="452">
        <f t="shared" ref="S4:U16" si="0">SUM(D4,G4,J4,M4,P4)</f>
        <v>0</v>
      </c>
      <c r="T4" s="452">
        <f t="shared" si="0"/>
        <v>0</v>
      </c>
      <c r="U4" s="452">
        <f t="shared" si="0"/>
        <v>0</v>
      </c>
      <c r="V4" s="453">
        <f t="shared" ref="V4:V16" si="1">C4+(S4-T4-U4)</f>
        <v>0</v>
      </c>
      <c r="W4" s="224">
        <f>'Week Ending 07-03-2015'!Z4+'Week Ending 07-10-2015'!S4</f>
        <v>17</v>
      </c>
      <c r="X4" s="224">
        <f>'Week Ending 07-03-2015'!AA4+'Week Ending 07-10-2015'!T4</f>
        <v>31</v>
      </c>
      <c r="Y4" s="225">
        <f>'Week Ending 07-03-2015'!AB4+'Week Ending 07-10-2015'!U4</f>
        <v>0</v>
      </c>
    </row>
    <row r="5" spans="1:25" ht="29.4" customHeight="1" x14ac:dyDescent="0.3">
      <c r="A5" s="589"/>
      <c r="B5" s="478" t="s">
        <v>247</v>
      </c>
      <c r="C5" s="475">
        <f>'Week Ending 07-03-2015'!V5</f>
        <v>0</v>
      </c>
      <c r="D5" s="488">
        <v>43</v>
      </c>
      <c r="E5" s="527">
        <v>43</v>
      </c>
      <c r="F5" s="527"/>
      <c r="G5" s="488">
        <v>18</v>
      </c>
      <c r="H5" s="527">
        <v>16</v>
      </c>
      <c r="I5" s="527">
        <v>2</v>
      </c>
      <c r="J5" s="491">
        <v>26</v>
      </c>
      <c r="K5" s="528">
        <v>26</v>
      </c>
      <c r="L5" s="528"/>
      <c r="M5" s="493">
        <v>28</v>
      </c>
      <c r="N5" s="528">
        <v>24</v>
      </c>
      <c r="O5" s="491">
        <v>4</v>
      </c>
      <c r="P5" s="529">
        <v>19</v>
      </c>
      <c r="Q5" s="528">
        <v>19</v>
      </c>
      <c r="R5" s="528"/>
      <c r="S5" s="476">
        <f t="shared" si="0"/>
        <v>134</v>
      </c>
      <c r="T5" s="476">
        <f t="shared" si="0"/>
        <v>128</v>
      </c>
      <c r="U5" s="476">
        <f t="shared" si="0"/>
        <v>6</v>
      </c>
      <c r="V5" s="477">
        <f t="shared" si="1"/>
        <v>0</v>
      </c>
      <c r="W5" s="220">
        <f>'Week Ending 07-03-2015'!Z5+'Week Ending 07-10-2015'!S5</f>
        <v>186</v>
      </c>
      <c r="X5" s="220">
        <f>'Week Ending 07-03-2015'!AA5+'Week Ending 07-10-2015'!T5</f>
        <v>220</v>
      </c>
      <c r="Y5" s="231">
        <f>'Week Ending 07-03-2015'!AB5+'Week Ending 07-10-2015'!U5</f>
        <v>6</v>
      </c>
    </row>
    <row r="6" spans="1:25" ht="30" customHeight="1" x14ac:dyDescent="0.3">
      <c r="A6" s="149" t="s">
        <v>255</v>
      </c>
      <c r="B6" s="337" t="s">
        <v>248</v>
      </c>
      <c r="C6" s="335">
        <f>'Week Ending 07-03-2015'!V6</f>
        <v>2</v>
      </c>
      <c r="D6" s="117">
        <v>15</v>
      </c>
      <c r="E6" s="530">
        <v>16</v>
      </c>
      <c r="F6" s="530"/>
      <c r="G6" s="117">
        <v>11</v>
      </c>
      <c r="H6" s="530">
        <v>11</v>
      </c>
      <c r="I6" s="530"/>
      <c r="J6" s="117">
        <v>9</v>
      </c>
      <c r="K6" s="530">
        <v>8</v>
      </c>
      <c r="L6" s="530"/>
      <c r="M6" s="117">
        <v>5</v>
      </c>
      <c r="N6" s="530">
        <v>6</v>
      </c>
      <c r="O6" s="117"/>
      <c r="P6" s="531">
        <v>15</v>
      </c>
      <c r="Q6" s="530">
        <v>12</v>
      </c>
      <c r="R6" s="530"/>
      <c r="S6" s="98">
        <f t="shared" si="0"/>
        <v>55</v>
      </c>
      <c r="T6" s="98">
        <f t="shared" si="0"/>
        <v>53</v>
      </c>
      <c r="U6" s="98">
        <f t="shared" si="0"/>
        <v>0</v>
      </c>
      <c r="V6" s="336">
        <f t="shared" si="1"/>
        <v>4</v>
      </c>
      <c r="W6" s="218">
        <f>'Week Ending 07-03-2015'!Z6+'Week Ending 07-10-2015'!S6</f>
        <v>73</v>
      </c>
      <c r="X6" s="218">
        <f>'Week Ending 07-03-2015'!AA6+'Week Ending 07-10-2015'!T6</f>
        <v>79</v>
      </c>
      <c r="Y6" s="227">
        <f>'Week Ending 07-03-2015'!AB6+'Week Ending 07-10-2015'!U6</f>
        <v>0</v>
      </c>
    </row>
    <row r="7" spans="1:25" ht="30" customHeight="1" thickBot="1" x14ac:dyDescent="0.35">
      <c r="A7" s="553" t="s">
        <v>254</v>
      </c>
      <c r="B7" s="554" t="s">
        <v>249</v>
      </c>
      <c r="C7" s="103">
        <f>'Week Ending 07-03-2015'!V7</f>
        <v>0</v>
      </c>
      <c r="D7" s="121">
        <v>3</v>
      </c>
      <c r="E7" s="555">
        <v>3</v>
      </c>
      <c r="F7" s="556"/>
      <c r="G7" s="121">
        <v>4</v>
      </c>
      <c r="H7" s="555">
        <v>4</v>
      </c>
      <c r="I7" s="556"/>
      <c r="J7" s="121">
        <v>1</v>
      </c>
      <c r="K7" s="557">
        <v>1</v>
      </c>
      <c r="L7" s="558"/>
      <c r="M7" s="121"/>
      <c r="N7" s="559"/>
      <c r="O7" s="121"/>
      <c r="P7" s="560"/>
      <c r="Q7" s="557"/>
      <c r="R7" s="557"/>
      <c r="S7" s="561">
        <f t="shared" si="0"/>
        <v>8</v>
      </c>
      <c r="T7" s="561">
        <f t="shared" si="0"/>
        <v>8</v>
      </c>
      <c r="U7" s="561">
        <f t="shared" si="0"/>
        <v>0</v>
      </c>
      <c r="V7" s="562">
        <f t="shared" si="1"/>
        <v>0</v>
      </c>
      <c r="W7" s="221">
        <f>'Week Ending 07-03-2015'!Z7+'Week Ending 07-10-2015'!S7</f>
        <v>10</v>
      </c>
      <c r="X7" s="221">
        <f>'Week Ending 07-03-2015'!AA7+'Week Ending 07-10-2015'!T7</f>
        <v>10</v>
      </c>
      <c r="Y7" s="233">
        <f>'Week Ending 07-03-2015'!AB7+'Week Ending 07-10-2015'!U7</f>
        <v>0</v>
      </c>
    </row>
    <row r="8" spans="1:25" ht="44.4" customHeight="1" x14ac:dyDescent="0.3">
      <c r="A8" s="669" t="s">
        <v>16</v>
      </c>
      <c r="B8" s="479" t="s">
        <v>226</v>
      </c>
      <c r="C8" s="480">
        <f>'Week Ending 07-03-2015'!V8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07-03-2015'!Z8+'Week Ending 07-10-2015'!S8</f>
        <v>9</v>
      </c>
      <c r="X8" s="220">
        <f>'Week Ending 07-03-2015'!AA8+'Week Ending 07-10-2015'!T8</f>
        <v>9</v>
      </c>
      <c r="Y8" s="231">
        <f>'Week Ending 07-03-2015'!AB8+'Week Ending 07-10-2015'!U8</f>
        <v>0</v>
      </c>
    </row>
    <row r="9" spans="1:25" ht="32.4" customHeight="1" x14ac:dyDescent="0.3">
      <c r="A9" s="670"/>
      <c r="B9" s="482" t="s">
        <v>250</v>
      </c>
      <c r="C9" s="480">
        <f>'Week Ending 07-03-2015'!V9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07-03-2015'!Z9+'Week Ending 07-10-2015'!S9</f>
        <v>0</v>
      </c>
      <c r="X9" s="220">
        <f>'Week Ending 07-03-2015'!AA9+'Week Ending 07-10-2015'!T9</f>
        <v>0</v>
      </c>
      <c r="Y9" s="231">
        <f>'Week Ending 07-03-2015'!AB9+'Week Ending 07-10-2015'!U9</f>
        <v>0</v>
      </c>
    </row>
    <row r="10" spans="1:25" ht="37.950000000000003" customHeight="1" x14ac:dyDescent="0.3">
      <c r="A10" s="155" t="s">
        <v>256</v>
      </c>
      <c r="B10" s="339" t="s">
        <v>251</v>
      </c>
      <c r="C10" s="338">
        <f>'Week Ending 07-03-2015'!V10</f>
        <v>0</v>
      </c>
      <c r="D10" s="128">
        <v>1</v>
      </c>
      <c r="E10" s="540">
        <v>1</v>
      </c>
      <c r="F10" s="540"/>
      <c r="G10" s="128">
        <v>6</v>
      </c>
      <c r="H10" s="540">
        <v>6</v>
      </c>
      <c r="I10" s="540"/>
      <c r="J10" s="128">
        <v>4</v>
      </c>
      <c r="K10" s="540">
        <v>4</v>
      </c>
      <c r="L10" s="540"/>
      <c r="M10" s="128">
        <v>17</v>
      </c>
      <c r="N10" s="540">
        <v>17</v>
      </c>
      <c r="O10" s="128"/>
      <c r="P10" s="541"/>
      <c r="Q10" s="540"/>
      <c r="R10" s="540"/>
      <c r="S10" s="98">
        <f t="shared" si="0"/>
        <v>28</v>
      </c>
      <c r="T10" s="98">
        <f>SUM(E10,H10,K10,N10,Q10)</f>
        <v>28</v>
      </c>
      <c r="U10" s="98">
        <f t="shared" si="0"/>
        <v>0</v>
      </c>
      <c r="V10" s="336">
        <f t="shared" si="1"/>
        <v>0</v>
      </c>
      <c r="W10" s="218">
        <f>'Week Ending 07-03-2015'!Z10+'Week Ending 07-10-2015'!S10</f>
        <v>32</v>
      </c>
      <c r="X10" s="218">
        <f>'Week Ending 07-03-2015'!AA10+'Week Ending 07-10-2015'!T10</f>
        <v>35</v>
      </c>
      <c r="Y10" s="227">
        <f>'Week Ending 07-03-2015'!AB10+'Week Ending 07-10-2015'!U10</f>
        <v>0</v>
      </c>
    </row>
    <row r="11" spans="1:25" ht="30" customHeight="1" thickBot="1" x14ac:dyDescent="0.35">
      <c r="A11" s="379" t="s">
        <v>253</v>
      </c>
      <c r="B11" s="356" t="s">
        <v>252</v>
      </c>
      <c r="C11" s="357">
        <f>'Week Ending 07-03-2015'!V11</f>
        <v>0</v>
      </c>
      <c r="D11" s="414"/>
      <c r="E11" s="542"/>
      <c r="F11" s="542"/>
      <c r="G11" s="414"/>
      <c r="H11" s="542"/>
      <c r="I11" s="542"/>
      <c r="J11" s="414"/>
      <c r="K11" s="542"/>
      <c r="L11" s="542"/>
      <c r="M11" s="414">
        <v>2</v>
      </c>
      <c r="N11" s="542">
        <v>2</v>
      </c>
      <c r="O11" s="414"/>
      <c r="P11" s="543"/>
      <c r="Q11" s="542"/>
      <c r="R11" s="542"/>
      <c r="S11" s="48">
        <f t="shared" si="0"/>
        <v>2</v>
      </c>
      <c r="T11" s="48">
        <f t="shared" si="0"/>
        <v>2</v>
      </c>
      <c r="U11" s="48">
        <f t="shared" si="0"/>
        <v>0</v>
      </c>
      <c r="V11" s="358">
        <f t="shared" si="1"/>
        <v>0</v>
      </c>
      <c r="W11" s="219">
        <f>'Week Ending 07-03-2015'!Z11+'Week Ending 07-10-2015'!S11</f>
        <v>3</v>
      </c>
      <c r="X11" s="219">
        <f>'Week Ending 07-03-2015'!AA11+'Week Ending 07-10-2015'!T11</f>
        <v>3</v>
      </c>
      <c r="Y11" s="229">
        <f>'Week Ending 07-03-2015'!AB11+'Week Ending 07-10-2015'!U11</f>
        <v>0</v>
      </c>
    </row>
    <row r="12" spans="1:25" ht="39.6" customHeight="1" x14ac:dyDescent="0.3">
      <c r="A12" s="671" t="s">
        <v>20</v>
      </c>
      <c r="B12" s="359" t="s">
        <v>257</v>
      </c>
      <c r="C12" s="360">
        <f>'Week Ending 07-03-2015'!V12</f>
        <v>0</v>
      </c>
      <c r="D12" s="135">
        <v>8</v>
      </c>
      <c r="E12" s="544">
        <v>8</v>
      </c>
      <c r="F12" s="544"/>
      <c r="G12" s="135">
        <v>10</v>
      </c>
      <c r="H12" s="544">
        <v>5</v>
      </c>
      <c r="I12" s="544">
        <v>5</v>
      </c>
      <c r="J12" s="135">
        <v>6</v>
      </c>
      <c r="K12" s="544">
        <v>5</v>
      </c>
      <c r="L12" s="544">
        <v>1</v>
      </c>
      <c r="M12" s="135">
        <v>4</v>
      </c>
      <c r="N12" s="544">
        <v>3</v>
      </c>
      <c r="O12" s="135">
        <v>1</v>
      </c>
      <c r="P12" s="545">
        <v>2</v>
      </c>
      <c r="Q12" s="544"/>
      <c r="R12" s="544">
        <v>2</v>
      </c>
      <c r="S12" s="44">
        <f t="shared" si="0"/>
        <v>30</v>
      </c>
      <c r="T12" s="44">
        <f>SUM(E12,H12,K12,N12,Q12)</f>
        <v>21</v>
      </c>
      <c r="U12" s="44">
        <f>SUM(F12,I12,L12,O12,R12)</f>
        <v>9</v>
      </c>
      <c r="V12" s="349">
        <f t="shared" si="1"/>
        <v>0</v>
      </c>
      <c r="W12" s="224">
        <f>'Week Ending 07-03-2015'!Z12+'Week Ending 07-10-2015'!S12</f>
        <v>45</v>
      </c>
      <c r="X12" s="224">
        <f>'Week Ending 07-03-2015'!AA12+'Week Ending 07-10-2015'!T12</f>
        <v>33</v>
      </c>
      <c r="Y12" s="225">
        <f>'Week Ending 07-03-2015'!AB12+'Week Ending 07-10-2015'!U12</f>
        <v>12</v>
      </c>
    </row>
    <row r="13" spans="1:25" ht="39.6" customHeight="1" x14ac:dyDescent="0.3">
      <c r="A13" s="672"/>
      <c r="B13" s="346" t="s">
        <v>258</v>
      </c>
      <c r="C13" s="340">
        <f>'Week Ending 07-03-2015'!V13</f>
        <v>0</v>
      </c>
      <c r="D13" s="139"/>
      <c r="E13" s="546"/>
      <c r="F13" s="546"/>
      <c r="G13" s="139"/>
      <c r="H13" s="546"/>
      <c r="I13" s="546"/>
      <c r="J13" s="139">
        <v>1</v>
      </c>
      <c r="K13" s="546"/>
      <c r="L13" s="546">
        <v>1</v>
      </c>
      <c r="M13" s="139"/>
      <c r="N13" s="546"/>
      <c r="O13" s="139"/>
      <c r="P13" s="547"/>
      <c r="Q13" s="546"/>
      <c r="R13" s="546"/>
      <c r="S13" s="98">
        <f t="shared" si="0"/>
        <v>1</v>
      </c>
      <c r="T13" s="98">
        <f>SUM(E13,H13,K13,N13,Q13)</f>
        <v>0</v>
      </c>
      <c r="U13" s="98">
        <f>SUM(F13,I13,L13,O13,R13)</f>
        <v>1</v>
      </c>
      <c r="V13" s="336">
        <f t="shared" si="1"/>
        <v>0</v>
      </c>
      <c r="W13" s="218">
        <f>'Week Ending 07-03-2015'!Z13+'Week Ending 07-10-2015'!S13</f>
        <v>1</v>
      </c>
      <c r="X13" s="218">
        <f>'Week Ending 07-03-2015'!AA13+'Week Ending 07-10-2015'!T13</f>
        <v>0</v>
      </c>
      <c r="Y13" s="227">
        <f>'Week Ending 07-03-2015'!AB13+'Week Ending 07-10-2015'!U13</f>
        <v>1</v>
      </c>
    </row>
    <row r="14" spans="1:25" ht="30" customHeight="1" x14ac:dyDescent="0.3">
      <c r="A14" s="159" t="s">
        <v>259</v>
      </c>
      <c r="B14" s="341" t="s">
        <v>260</v>
      </c>
      <c r="C14" s="340">
        <f>'Week Ending 07-03-2015'!V14</f>
        <v>0</v>
      </c>
      <c r="D14" s="139"/>
      <c r="E14" s="546"/>
      <c r="F14" s="546"/>
      <c r="G14" s="139">
        <v>28</v>
      </c>
      <c r="H14" s="546">
        <v>12</v>
      </c>
      <c r="I14" s="546"/>
      <c r="J14" s="139"/>
      <c r="K14" s="546"/>
      <c r="L14" s="546"/>
      <c r="M14" s="139"/>
      <c r="N14" s="546">
        <v>11</v>
      </c>
      <c r="O14" s="139"/>
      <c r="P14" s="547"/>
      <c r="Q14" s="546">
        <v>2</v>
      </c>
      <c r="R14" s="546"/>
      <c r="S14" s="98">
        <f t="shared" si="0"/>
        <v>28</v>
      </c>
      <c r="T14" s="98">
        <f t="shared" si="0"/>
        <v>25</v>
      </c>
      <c r="U14" s="98">
        <f t="shared" si="0"/>
        <v>0</v>
      </c>
      <c r="V14" s="336">
        <f t="shared" si="1"/>
        <v>3</v>
      </c>
      <c r="W14" s="218">
        <f>'Week Ending 07-03-2015'!Z14+'Week Ending 07-10-2015'!S14</f>
        <v>32</v>
      </c>
      <c r="X14" s="218">
        <f>'Week Ending 07-03-2015'!AA14+'Week Ending 07-10-2015'!T14</f>
        <v>30</v>
      </c>
      <c r="Y14" s="227">
        <f>'Week Ending 07-03-2015'!AB14+'Week Ending 07-10-2015'!U14</f>
        <v>0</v>
      </c>
    </row>
    <row r="15" spans="1:25" ht="30.6" customHeight="1" thickBot="1" x14ac:dyDescent="0.35">
      <c r="A15" s="461" t="s">
        <v>261</v>
      </c>
      <c r="B15" s="483" t="s">
        <v>262</v>
      </c>
      <c r="C15" s="484">
        <f>'Week Ending 07-03-2015'!V15</f>
        <v>0</v>
      </c>
      <c r="D15" s="143"/>
      <c r="E15" s="548"/>
      <c r="F15" s="548"/>
      <c r="G15" s="143"/>
      <c r="H15" s="548"/>
      <c r="I15" s="548"/>
      <c r="J15" s="143"/>
      <c r="K15" s="548"/>
      <c r="L15" s="548"/>
      <c r="M15" s="143">
        <v>1</v>
      </c>
      <c r="N15" s="548">
        <v>1</v>
      </c>
      <c r="O15" s="143"/>
      <c r="P15" s="549"/>
      <c r="Q15" s="548"/>
      <c r="R15" s="548"/>
      <c r="S15" s="57">
        <f t="shared" si="0"/>
        <v>1</v>
      </c>
      <c r="T15" s="57">
        <f t="shared" si="0"/>
        <v>1</v>
      </c>
      <c r="U15" s="57">
        <f t="shared" si="0"/>
        <v>0</v>
      </c>
      <c r="V15" s="485">
        <f t="shared" si="1"/>
        <v>0</v>
      </c>
      <c r="W15" s="221">
        <f>'Week Ending 07-03-2015'!Z15+'Week Ending 07-10-2015'!S15</f>
        <v>1</v>
      </c>
      <c r="X15" s="221">
        <f>'Week Ending 07-03-2015'!AA15+'Week Ending 07-10-2015'!T15</f>
        <v>1</v>
      </c>
      <c r="Y15" s="233">
        <f>'Week Ending 07-03-2015'!AB15+'Week Ending 07-10-2015'!U15</f>
        <v>0</v>
      </c>
    </row>
    <row r="16" spans="1:25" ht="21.6" customHeight="1" thickBot="1" x14ac:dyDescent="0.35">
      <c r="A16" s="381" t="s">
        <v>153</v>
      </c>
      <c r="B16" s="365" t="s">
        <v>154</v>
      </c>
      <c r="C16" s="366">
        <f>'Week Ending 07-03-2015'!V16</f>
        <v>0</v>
      </c>
      <c r="D16" s="417">
        <v>2</v>
      </c>
      <c r="E16" s="550">
        <v>2</v>
      </c>
      <c r="F16" s="550"/>
      <c r="G16" s="417">
        <v>8</v>
      </c>
      <c r="H16" s="550"/>
      <c r="I16" s="550"/>
      <c r="J16" s="417">
        <v>1</v>
      </c>
      <c r="K16" s="550">
        <v>1</v>
      </c>
      <c r="L16" s="550"/>
      <c r="M16" s="417"/>
      <c r="N16" s="550">
        <v>8</v>
      </c>
      <c r="O16" s="417"/>
      <c r="P16" s="551"/>
      <c r="Q16" s="550"/>
      <c r="R16" s="550"/>
      <c r="S16" s="316">
        <f t="shared" si="0"/>
        <v>11</v>
      </c>
      <c r="T16" s="316">
        <f t="shared" si="0"/>
        <v>11</v>
      </c>
      <c r="U16" s="316">
        <f t="shared" si="0"/>
        <v>0</v>
      </c>
      <c r="V16" s="367">
        <f t="shared" si="1"/>
        <v>0</v>
      </c>
      <c r="W16" s="368">
        <f>'Week Ending 07-03-2015'!Z16+'Week Ending 07-10-2015'!S16</f>
        <v>14</v>
      </c>
      <c r="X16" s="368">
        <f>'Week Ending 07-03-2015'!AA16+'Week Ending 07-10-2015'!T16</f>
        <v>14</v>
      </c>
      <c r="Y16" s="449">
        <f>'Week Ending 07-03-2015'!AB16+'Week Ending 07-10-2015'!U16</f>
        <v>0</v>
      </c>
    </row>
    <row r="17" spans="1:25" ht="15.6" customHeight="1" thickBot="1" x14ac:dyDescent="0.35">
      <c r="A17" s="432" t="s">
        <v>2</v>
      </c>
      <c r="B17" s="433"/>
      <c r="C17" s="434">
        <f t="shared" ref="C17:Y17" si="2">SUM(C4:C16)</f>
        <v>2</v>
      </c>
      <c r="D17" s="435">
        <f t="shared" si="2"/>
        <v>72</v>
      </c>
      <c r="E17" s="454">
        <f t="shared" si="2"/>
        <v>73</v>
      </c>
      <c r="F17" s="435">
        <f t="shared" si="2"/>
        <v>0</v>
      </c>
      <c r="G17" s="435">
        <f t="shared" si="2"/>
        <v>85</v>
      </c>
      <c r="H17" s="455">
        <f t="shared" si="2"/>
        <v>54</v>
      </c>
      <c r="I17" s="456">
        <f t="shared" si="2"/>
        <v>7</v>
      </c>
      <c r="J17" s="456">
        <f t="shared" si="2"/>
        <v>48</v>
      </c>
      <c r="K17" s="454">
        <f t="shared" si="2"/>
        <v>45</v>
      </c>
      <c r="L17" s="435">
        <f t="shared" si="2"/>
        <v>2</v>
      </c>
      <c r="M17" s="435">
        <f t="shared" si="2"/>
        <v>57</v>
      </c>
      <c r="N17" s="454">
        <f t="shared" si="2"/>
        <v>72</v>
      </c>
      <c r="O17" s="435">
        <f t="shared" si="2"/>
        <v>5</v>
      </c>
      <c r="P17" s="435">
        <f t="shared" si="2"/>
        <v>36</v>
      </c>
      <c r="Q17" s="454">
        <f t="shared" si="2"/>
        <v>33</v>
      </c>
      <c r="R17" s="435">
        <f t="shared" si="2"/>
        <v>2</v>
      </c>
      <c r="S17" s="313">
        <f t="shared" si="2"/>
        <v>298</v>
      </c>
      <c r="T17" s="313">
        <f t="shared" si="2"/>
        <v>277</v>
      </c>
      <c r="U17" s="313">
        <f t="shared" si="2"/>
        <v>16</v>
      </c>
      <c r="V17" s="436">
        <f t="shared" si="2"/>
        <v>7</v>
      </c>
      <c r="W17" s="222">
        <f t="shared" si="2"/>
        <v>423</v>
      </c>
      <c r="X17" s="222">
        <f t="shared" si="2"/>
        <v>465</v>
      </c>
      <c r="Y17" s="235">
        <f t="shared" si="2"/>
        <v>19</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2" priority="2" operator="equal">
      <formula>0</formula>
    </cfRule>
  </conditionalFormatting>
  <conditionalFormatting sqref="V1:V17">
    <cfRule type="cellIs" dxfId="71" priority="1" operator="equal">
      <formula>0</formula>
    </cfRule>
  </conditionalFormatting>
  <pageMargins left="0.7" right="0.7" top="0.75" bottom="0.75" header="0.3" footer="0.3"/>
  <pageSetup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H12" sqref="H12"/>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392</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42310</v>
      </c>
      <c r="E2" s="685"/>
      <c r="F2" s="686"/>
      <c r="G2" s="687">
        <f>D2+1</f>
        <v>42311</v>
      </c>
      <c r="H2" s="688"/>
      <c r="I2" s="689"/>
      <c r="J2" s="684">
        <f>G2+1</f>
        <v>42312</v>
      </c>
      <c r="K2" s="685"/>
      <c r="L2" s="686"/>
      <c r="M2" s="684">
        <f>J2+1</f>
        <v>42313</v>
      </c>
      <c r="N2" s="685"/>
      <c r="O2" s="686"/>
      <c r="P2" s="684">
        <f>M2+1</f>
        <v>42314</v>
      </c>
      <c r="Q2" s="685"/>
      <c r="R2" s="686"/>
      <c r="S2" s="663" t="s">
        <v>23</v>
      </c>
      <c r="T2" s="664"/>
      <c r="U2" s="665"/>
      <c r="V2" s="683"/>
      <c r="W2" s="666" t="s">
        <v>393</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394</v>
      </c>
      <c r="B4" s="451" t="s">
        <v>409</v>
      </c>
      <c r="C4" s="348">
        <f>'Week Ending 10-30-2015 '!V4</f>
        <v>0</v>
      </c>
      <c r="D4" s="459">
        <v>205</v>
      </c>
      <c r="E4" s="524"/>
      <c r="F4" s="524"/>
      <c r="G4" s="459"/>
      <c r="H4" s="524">
        <v>165</v>
      </c>
      <c r="I4" s="524"/>
      <c r="J4" s="459"/>
      <c r="K4" s="524"/>
      <c r="L4" s="524"/>
      <c r="M4" s="459"/>
      <c r="N4" s="524"/>
      <c r="O4" s="524"/>
      <c r="P4" s="459">
        <v>104</v>
      </c>
      <c r="Q4" s="524">
        <v>134</v>
      </c>
      <c r="R4" s="524"/>
      <c r="S4" s="452">
        <f t="shared" ref="S4:U16" si="0">SUM(D4,G4,J4,M4,P4)</f>
        <v>309</v>
      </c>
      <c r="T4" s="452">
        <f t="shared" si="0"/>
        <v>299</v>
      </c>
      <c r="U4" s="452">
        <f t="shared" si="0"/>
        <v>0</v>
      </c>
      <c r="V4" s="453">
        <f t="shared" ref="V4:V16" si="1">C4+(S4-T4-U4)</f>
        <v>10</v>
      </c>
      <c r="W4" s="224">
        <f>S4</f>
        <v>309</v>
      </c>
      <c r="X4" s="224">
        <f>T4</f>
        <v>299</v>
      </c>
      <c r="Y4" s="225">
        <f>U4</f>
        <v>0</v>
      </c>
    </row>
    <row r="5" spans="1:25" ht="29.4" customHeight="1" x14ac:dyDescent="0.3">
      <c r="A5" s="661"/>
      <c r="B5" s="478" t="s">
        <v>410</v>
      </c>
      <c r="C5" s="475">
        <f>'Week Ending 10-30-2015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3">
      <c r="A6" s="149" t="s">
        <v>413</v>
      </c>
      <c r="B6" s="337" t="s">
        <v>397</v>
      </c>
      <c r="C6" s="335">
        <f>'Week Ending 10-30-2015 '!V6</f>
        <v>10</v>
      </c>
      <c r="D6" s="117">
        <v>17</v>
      </c>
      <c r="E6" s="530">
        <v>13</v>
      </c>
      <c r="F6" s="530"/>
      <c r="G6" s="117">
        <v>40</v>
      </c>
      <c r="H6" s="530">
        <v>10</v>
      </c>
      <c r="I6" s="530"/>
      <c r="J6" s="117">
        <v>6</v>
      </c>
      <c r="K6" s="530">
        <v>6</v>
      </c>
      <c r="L6" s="530"/>
      <c r="M6" s="117"/>
      <c r="N6" s="530">
        <v>33</v>
      </c>
      <c r="O6" s="530">
        <v>2</v>
      </c>
      <c r="P6" s="117">
        <v>11</v>
      </c>
      <c r="Q6" s="530">
        <v>9</v>
      </c>
      <c r="R6" s="530"/>
      <c r="S6" s="98">
        <f t="shared" si="0"/>
        <v>74</v>
      </c>
      <c r="T6" s="98">
        <f>SUM(E6,H6,K6,N6,Q6)</f>
        <v>71</v>
      </c>
      <c r="U6" s="98">
        <f>SUM(F6,I6,L6,O6,R6)</f>
        <v>2</v>
      </c>
      <c r="V6" s="336">
        <f t="shared" si="1"/>
        <v>11</v>
      </c>
      <c r="W6" s="218">
        <f t="shared" si="2"/>
        <v>74</v>
      </c>
      <c r="X6" s="218">
        <f t="shared" si="3"/>
        <v>71</v>
      </c>
      <c r="Y6" s="227">
        <f t="shared" si="4"/>
        <v>2</v>
      </c>
    </row>
    <row r="7" spans="1:25" ht="30" customHeight="1" thickBot="1" x14ac:dyDescent="0.35">
      <c r="A7" s="553" t="s">
        <v>396</v>
      </c>
      <c r="B7" s="554" t="s">
        <v>398</v>
      </c>
      <c r="C7" s="103">
        <f>'Week Ending 10-30-2015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 t="shared" si="2"/>
        <v>0</v>
      </c>
      <c r="X7" s="221">
        <f t="shared" si="3"/>
        <v>0</v>
      </c>
      <c r="Y7" s="233">
        <f t="shared" si="4"/>
        <v>0</v>
      </c>
    </row>
    <row r="8" spans="1:25" ht="44.4" customHeight="1" x14ac:dyDescent="0.3">
      <c r="A8" s="669" t="s">
        <v>395</v>
      </c>
      <c r="B8" s="479" t="s">
        <v>411</v>
      </c>
      <c r="C8" s="480">
        <f>'Week Ending 10-30-2015 '!V8</f>
        <v>5</v>
      </c>
      <c r="D8" s="467">
        <v>52</v>
      </c>
      <c r="E8" s="538"/>
      <c r="F8" s="538"/>
      <c r="G8" s="467"/>
      <c r="H8" s="538">
        <v>13</v>
      </c>
      <c r="I8" s="538">
        <v>4</v>
      </c>
      <c r="J8" s="467"/>
      <c r="K8" s="538"/>
      <c r="L8" s="538"/>
      <c r="M8" s="467"/>
      <c r="N8" s="538"/>
      <c r="O8" s="538"/>
      <c r="P8" s="467">
        <v>26</v>
      </c>
      <c r="Q8" s="538">
        <v>56</v>
      </c>
      <c r="R8" s="538"/>
      <c r="S8" s="52">
        <f t="shared" si="0"/>
        <v>78</v>
      </c>
      <c r="T8" s="52">
        <f t="shared" si="0"/>
        <v>69</v>
      </c>
      <c r="U8" s="52">
        <f t="shared" si="0"/>
        <v>4</v>
      </c>
      <c r="V8" s="481">
        <f t="shared" si="1"/>
        <v>10</v>
      </c>
      <c r="W8" s="220">
        <f t="shared" si="2"/>
        <v>78</v>
      </c>
      <c r="X8" s="220">
        <f t="shared" si="3"/>
        <v>69</v>
      </c>
      <c r="Y8" s="231">
        <f t="shared" si="4"/>
        <v>4</v>
      </c>
    </row>
    <row r="9" spans="1:25" ht="32.4" customHeight="1" x14ac:dyDescent="0.3">
      <c r="A9" s="670"/>
      <c r="B9" s="482" t="s">
        <v>412</v>
      </c>
      <c r="C9" s="480">
        <f>'Week Ending 10-30-2015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 t="shared" si="2"/>
        <v>0</v>
      </c>
      <c r="X9" s="220">
        <f t="shared" si="3"/>
        <v>0</v>
      </c>
      <c r="Y9" s="231">
        <f t="shared" si="4"/>
        <v>0</v>
      </c>
    </row>
    <row r="10" spans="1:25" ht="37.950000000000003" customHeight="1" x14ac:dyDescent="0.3">
      <c r="A10" s="155" t="s">
        <v>401</v>
      </c>
      <c r="B10" s="339" t="s">
        <v>399</v>
      </c>
      <c r="C10" s="338">
        <f>'Week Ending 10-30-2015 '!V10</f>
        <v>3</v>
      </c>
      <c r="D10" s="128">
        <v>14</v>
      </c>
      <c r="E10" s="540">
        <v>17</v>
      </c>
      <c r="F10" s="540"/>
      <c r="G10" s="128">
        <v>11</v>
      </c>
      <c r="H10" s="540">
        <v>11</v>
      </c>
      <c r="I10" s="540"/>
      <c r="J10" s="128">
        <v>2</v>
      </c>
      <c r="K10" s="540">
        <v>2</v>
      </c>
      <c r="L10" s="540"/>
      <c r="M10" s="128">
        <v>6</v>
      </c>
      <c r="N10" s="540">
        <v>6</v>
      </c>
      <c r="O10" s="540"/>
      <c r="P10" s="128">
        <v>1</v>
      </c>
      <c r="Q10" s="540">
        <v>1</v>
      </c>
      <c r="R10" s="540"/>
      <c r="S10" s="98">
        <f t="shared" si="0"/>
        <v>34</v>
      </c>
      <c r="T10" s="98">
        <f>SUM(E10,H10,K10,N10,Q10)</f>
        <v>37</v>
      </c>
      <c r="U10" s="98">
        <f t="shared" si="0"/>
        <v>0</v>
      </c>
      <c r="V10" s="336">
        <f t="shared" si="1"/>
        <v>0</v>
      </c>
      <c r="W10" s="218">
        <f t="shared" si="2"/>
        <v>34</v>
      </c>
      <c r="X10" s="218">
        <f t="shared" si="3"/>
        <v>37</v>
      </c>
      <c r="Y10" s="227">
        <f t="shared" si="4"/>
        <v>0</v>
      </c>
    </row>
    <row r="11" spans="1:25" ht="30" customHeight="1" thickBot="1" x14ac:dyDescent="0.35">
      <c r="A11" s="379" t="s">
        <v>402</v>
      </c>
      <c r="B11" s="356" t="s">
        <v>400</v>
      </c>
      <c r="C11" s="357">
        <f>'Week Ending 10-30-2015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3">
      <c r="A12" s="671" t="s">
        <v>20</v>
      </c>
      <c r="B12" s="359" t="s">
        <v>408</v>
      </c>
      <c r="C12" s="360">
        <f>'Week Ending 10-30-2015 '!V12</f>
        <v>0</v>
      </c>
      <c r="D12" s="135">
        <v>11</v>
      </c>
      <c r="E12" s="544">
        <v>4</v>
      </c>
      <c r="F12" s="544">
        <v>7</v>
      </c>
      <c r="G12" s="135">
        <v>8</v>
      </c>
      <c r="H12" s="544">
        <v>2</v>
      </c>
      <c r="I12" s="544">
        <v>6</v>
      </c>
      <c r="J12" s="135">
        <v>5</v>
      </c>
      <c r="K12" s="544">
        <v>5</v>
      </c>
      <c r="L12" s="544"/>
      <c r="M12" s="135">
        <v>4</v>
      </c>
      <c r="N12" s="544"/>
      <c r="O12" s="544">
        <v>4</v>
      </c>
      <c r="P12" s="135">
        <v>3</v>
      </c>
      <c r="Q12" s="544"/>
      <c r="R12" s="544">
        <v>3</v>
      </c>
      <c r="S12" s="44">
        <f t="shared" si="0"/>
        <v>31</v>
      </c>
      <c r="T12" s="44">
        <f>SUM(E12,H12,K12,N12,Q12)</f>
        <v>11</v>
      </c>
      <c r="U12" s="44">
        <f>SUM(F12,I12,L12,O12,R12)</f>
        <v>20</v>
      </c>
      <c r="V12" s="349">
        <f t="shared" si="1"/>
        <v>0</v>
      </c>
      <c r="W12" s="224">
        <f t="shared" si="2"/>
        <v>31</v>
      </c>
      <c r="X12" s="224">
        <f t="shared" si="3"/>
        <v>11</v>
      </c>
      <c r="Y12" s="225">
        <f t="shared" si="4"/>
        <v>20</v>
      </c>
    </row>
    <row r="13" spans="1:25" ht="39.6" customHeight="1" x14ac:dyDescent="0.3">
      <c r="A13" s="672"/>
      <c r="B13" s="346" t="s">
        <v>407</v>
      </c>
      <c r="C13" s="340">
        <f>'Week Ending 10-30-2015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 t="shared" si="2"/>
        <v>0</v>
      </c>
      <c r="X13" s="218">
        <f t="shared" si="3"/>
        <v>0</v>
      </c>
      <c r="Y13" s="227">
        <f t="shared" si="4"/>
        <v>0</v>
      </c>
    </row>
    <row r="14" spans="1:25" ht="30" customHeight="1" x14ac:dyDescent="0.3">
      <c r="A14" s="159" t="s">
        <v>403</v>
      </c>
      <c r="B14" s="341" t="s">
        <v>406</v>
      </c>
      <c r="C14" s="340">
        <f>'Week Ending 10-30-2015 '!V14</f>
        <v>21</v>
      </c>
      <c r="D14" s="139">
        <v>9</v>
      </c>
      <c r="E14" s="546">
        <v>30</v>
      </c>
      <c r="F14" s="546"/>
      <c r="G14" s="139">
        <v>8</v>
      </c>
      <c r="H14" s="546">
        <v>8</v>
      </c>
      <c r="I14" s="546"/>
      <c r="J14" s="139">
        <v>11</v>
      </c>
      <c r="K14" s="546">
        <v>11</v>
      </c>
      <c r="L14" s="546"/>
      <c r="M14" s="139">
        <v>6</v>
      </c>
      <c r="N14" s="546">
        <v>6</v>
      </c>
      <c r="O14" s="546"/>
      <c r="P14" s="139">
        <v>8</v>
      </c>
      <c r="Q14" s="546">
        <v>8</v>
      </c>
      <c r="R14" s="546"/>
      <c r="S14" s="98">
        <f t="shared" si="0"/>
        <v>42</v>
      </c>
      <c r="T14" s="98">
        <f t="shared" si="0"/>
        <v>63</v>
      </c>
      <c r="U14" s="98">
        <f t="shared" si="0"/>
        <v>0</v>
      </c>
      <c r="V14" s="336">
        <f t="shared" si="1"/>
        <v>0</v>
      </c>
      <c r="W14" s="218">
        <f t="shared" si="2"/>
        <v>42</v>
      </c>
      <c r="X14" s="218">
        <f t="shared" si="3"/>
        <v>63</v>
      </c>
      <c r="Y14" s="227">
        <f t="shared" si="4"/>
        <v>0</v>
      </c>
    </row>
    <row r="15" spans="1:25" ht="30.6" customHeight="1" thickBot="1" x14ac:dyDescent="0.35">
      <c r="A15" s="461" t="s">
        <v>404</v>
      </c>
      <c r="B15" s="483" t="s">
        <v>405</v>
      </c>
      <c r="C15" s="484">
        <f>'Week Ending 10-30-2015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5">
      <c r="A16" s="381" t="s">
        <v>153</v>
      </c>
      <c r="B16" s="365" t="s">
        <v>154</v>
      </c>
      <c r="C16" s="366">
        <f>'Week Ending 10-30-2015 '!V16</f>
        <v>0</v>
      </c>
      <c r="D16" s="417"/>
      <c r="E16" s="550"/>
      <c r="F16" s="550"/>
      <c r="G16" s="417"/>
      <c r="H16" s="550"/>
      <c r="I16" s="550"/>
      <c r="J16" s="417"/>
      <c r="K16" s="550"/>
      <c r="L16" s="550"/>
      <c r="M16" s="417">
        <v>1</v>
      </c>
      <c r="N16" s="550">
        <v>1</v>
      </c>
      <c r="O16" s="550"/>
      <c r="P16" s="417"/>
      <c r="Q16" s="550"/>
      <c r="R16" s="550"/>
      <c r="S16" s="316">
        <f t="shared" si="0"/>
        <v>1</v>
      </c>
      <c r="T16" s="316">
        <f t="shared" si="0"/>
        <v>1</v>
      </c>
      <c r="U16" s="316">
        <f t="shared" si="0"/>
        <v>0</v>
      </c>
      <c r="V16" s="367">
        <f t="shared" si="1"/>
        <v>0</v>
      </c>
      <c r="W16" s="368">
        <f t="shared" si="2"/>
        <v>1</v>
      </c>
      <c r="X16" s="368">
        <f t="shared" si="3"/>
        <v>1</v>
      </c>
      <c r="Y16" s="449">
        <f t="shared" si="4"/>
        <v>0</v>
      </c>
    </row>
    <row r="17" spans="1:25" ht="15.6" customHeight="1" thickBot="1" x14ac:dyDescent="0.35">
      <c r="A17" s="432" t="s">
        <v>2</v>
      </c>
      <c r="B17" s="433"/>
      <c r="C17" s="434">
        <f t="shared" ref="C17:Y17" si="5">SUM(C4:C16)</f>
        <v>39</v>
      </c>
      <c r="D17" s="435">
        <f t="shared" si="5"/>
        <v>308</v>
      </c>
      <c r="E17" s="454">
        <f t="shared" si="5"/>
        <v>64</v>
      </c>
      <c r="F17" s="435">
        <f t="shared" si="5"/>
        <v>7</v>
      </c>
      <c r="G17" s="435">
        <f t="shared" si="5"/>
        <v>67</v>
      </c>
      <c r="H17" s="455">
        <f t="shared" si="5"/>
        <v>209</v>
      </c>
      <c r="I17" s="456">
        <f t="shared" si="5"/>
        <v>10</v>
      </c>
      <c r="J17" s="456">
        <f t="shared" si="5"/>
        <v>24</v>
      </c>
      <c r="K17" s="454">
        <f t="shared" si="5"/>
        <v>24</v>
      </c>
      <c r="L17" s="435">
        <f t="shared" si="5"/>
        <v>0</v>
      </c>
      <c r="M17" s="435">
        <f t="shared" si="5"/>
        <v>17</v>
      </c>
      <c r="N17" s="454">
        <f t="shared" si="5"/>
        <v>46</v>
      </c>
      <c r="O17" s="435">
        <f t="shared" si="5"/>
        <v>6</v>
      </c>
      <c r="P17" s="435">
        <f t="shared" si="5"/>
        <v>153</v>
      </c>
      <c r="Q17" s="454">
        <f t="shared" si="5"/>
        <v>208</v>
      </c>
      <c r="R17" s="435">
        <f t="shared" si="5"/>
        <v>3</v>
      </c>
      <c r="S17" s="313">
        <f t="shared" si="5"/>
        <v>569</v>
      </c>
      <c r="T17" s="313">
        <f t="shared" si="5"/>
        <v>551</v>
      </c>
      <c r="U17" s="313">
        <f t="shared" si="5"/>
        <v>26</v>
      </c>
      <c r="V17" s="436">
        <f t="shared" si="5"/>
        <v>31</v>
      </c>
      <c r="W17" s="222">
        <f t="shared" si="5"/>
        <v>569</v>
      </c>
      <c r="X17" s="222">
        <f t="shared" si="5"/>
        <v>551</v>
      </c>
      <c r="Y17" s="235">
        <f t="shared" si="5"/>
        <v>26</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6" priority="2" operator="equal">
      <formula>0</formula>
    </cfRule>
  </conditionalFormatting>
  <conditionalFormatting sqref="V1:V17">
    <cfRule type="cellIs" dxfId="105" priority="1" operator="equal">
      <formula>0</formula>
    </cfRule>
  </conditionalFormatting>
  <pageMargins left="0.7" right="0.7" top="0.75" bottom="0.75" header="0.3" footer="0.3"/>
  <pageSetup scale="55"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X6" sqref="X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3" t="s">
        <v>21</v>
      </c>
      <c r="B1" s="675" t="s">
        <v>14</v>
      </c>
      <c r="C1" s="677" t="s">
        <v>267</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42184</v>
      </c>
      <c r="E2" s="685"/>
      <c r="F2" s="686"/>
      <c r="G2" s="687">
        <f>D2+1</f>
        <v>42185</v>
      </c>
      <c r="H2" s="688"/>
      <c r="I2" s="689"/>
      <c r="J2" s="684">
        <f>G2+1</f>
        <v>42186</v>
      </c>
      <c r="K2" s="685"/>
      <c r="L2" s="686"/>
      <c r="M2" s="684">
        <f>J2+1</f>
        <v>42187</v>
      </c>
      <c r="N2" s="685"/>
      <c r="O2" s="686"/>
      <c r="P2" s="684">
        <f>M2+1</f>
        <v>42188</v>
      </c>
      <c r="Q2" s="685"/>
      <c r="R2" s="686"/>
      <c r="S2" s="663" t="s">
        <v>23</v>
      </c>
      <c r="T2" s="664"/>
      <c r="U2" s="665"/>
      <c r="V2" s="683"/>
      <c r="W2" s="666" t="s">
        <v>246</v>
      </c>
      <c r="X2" s="667"/>
      <c r="Y2" s="668"/>
      <c r="Z2" s="693" t="s">
        <v>266</v>
      </c>
      <c r="AA2" s="694"/>
      <c r="AB2" s="695"/>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522" t="s">
        <v>17</v>
      </c>
      <c r="B4" s="451" t="s">
        <v>225</v>
      </c>
      <c r="C4" s="348">
        <f>'Week Ending 06-26-2015'!V4</f>
        <v>0</v>
      </c>
      <c r="D4" s="459">
        <v>6</v>
      </c>
      <c r="E4" s="524">
        <v>6</v>
      </c>
      <c r="F4" s="524"/>
      <c r="G4" s="459">
        <v>14</v>
      </c>
      <c r="H4" s="524"/>
      <c r="I4" s="524"/>
      <c r="J4" s="113">
        <v>17</v>
      </c>
      <c r="K4" s="525">
        <v>31</v>
      </c>
      <c r="L4" s="525"/>
      <c r="M4" s="113"/>
      <c r="N4" s="525"/>
      <c r="O4" s="113"/>
      <c r="P4" s="526"/>
      <c r="Q4" s="525"/>
      <c r="R4" s="525"/>
      <c r="S4" s="452">
        <f t="shared" ref="S4:U16" si="0">SUM(D4,G4,J4,M4,P4)</f>
        <v>37</v>
      </c>
      <c r="T4" s="452">
        <f t="shared" si="0"/>
        <v>37</v>
      </c>
      <c r="U4" s="452">
        <f t="shared" si="0"/>
        <v>0</v>
      </c>
      <c r="V4" s="453">
        <f t="shared" ref="V4:V16" si="1">C4+(S4-T4-U4)</f>
        <v>0</v>
      </c>
      <c r="W4" s="224">
        <f>'Week Ending 06-26-2015'!W4+'Week Ending 07-03-2015'!D4+'Week Ending 07-03-2015'!G4</f>
        <v>352</v>
      </c>
      <c r="X4" s="224">
        <f>'Week Ending 06-26-2015'!X4+'Week Ending 07-03-2015'!E4+'Week Ending 07-03-2015'!H4</f>
        <v>335</v>
      </c>
      <c r="Y4" s="225">
        <f>'Week Ending 06-26-2015'!Y4+'Week Ending 07-03-2015'!F4+'Week Ending 07-03-2015'!I4</f>
        <v>3</v>
      </c>
      <c r="Z4" s="574">
        <f>J4+M4+P4</f>
        <v>17</v>
      </c>
      <c r="AA4" s="574">
        <f>K4+N4+Q4</f>
        <v>31</v>
      </c>
      <c r="AB4" s="575">
        <f>L4+O4+R4</f>
        <v>0</v>
      </c>
    </row>
    <row r="5" spans="1:28" ht="29.4" customHeight="1" x14ac:dyDescent="0.3">
      <c r="A5" s="588"/>
      <c r="B5" s="478" t="s">
        <v>247</v>
      </c>
      <c r="C5" s="475">
        <f>'Week Ending 06-26-2015'!V5</f>
        <v>0</v>
      </c>
      <c r="D5" s="488">
        <v>26</v>
      </c>
      <c r="E5" s="527">
        <v>26</v>
      </c>
      <c r="F5" s="527"/>
      <c r="G5" s="488">
        <v>40</v>
      </c>
      <c r="H5" s="527"/>
      <c r="I5" s="527"/>
      <c r="J5" s="491">
        <v>23</v>
      </c>
      <c r="K5" s="528">
        <v>63</v>
      </c>
      <c r="L5" s="528"/>
      <c r="M5" s="493">
        <v>29</v>
      </c>
      <c r="N5" s="528">
        <v>29</v>
      </c>
      <c r="O5" s="491"/>
      <c r="P5" s="529"/>
      <c r="Q5" s="528"/>
      <c r="R5" s="528"/>
      <c r="S5" s="476">
        <f t="shared" si="0"/>
        <v>118</v>
      </c>
      <c r="T5" s="476">
        <f t="shared" si="0"/>
        <v>118</v>
      </c>
      <c r="U5" s="476">
        <f t="shared" si="0"/>
        <v>0</v>
      </c>
      <c r="V5" s="477">
        <f t="shared" si="1"/>
        <v>0</v>
      </c>
      <c r="W5" s="220">
        <f>'Week Ending 06-26-2015'!W5+'Week Ending 07-03-2015'!D5+'Week Ending 07-03-2015'!G5</f>
        <v>217</v>
      </c>
      <c r="X5" s="220">
        <f>'Week Ending 06-26-2015'!X5+'Week Ending 07-03-2015'!E5+'Week Ending 07-03-2015'!H5</f>
        <v>174</v>
      </c>
      <c r="Y5" s="231">
        <f>'Week Ending 06-26-2015'!Y5+'Week Ending 07-03-2015'!F5+'Week Ending 07-03-2015'!I5</f>
        <v>3</v>
      </c>
      <c r="Z5" s="576">
        <f t="shared" ref="Z5:Z16" si="2">J5+M5+P5</f>
        <v>52</v>
      </c>
      <c r="AA5" s="576">
        <f t="shared" ref="AA5:AA16" si="3">K5+N5+Q5</f>
        <v>92</v>
      </c>
      <c r="AB5" s="577">
        <f t="shared" ref="AB5:AB16" si="4">L5+O5+R5</f>
        <v>0</v>
      </c>
    </row>
    <row r="6" spans="1:28" ht="30" customHeight="1" x14ac:dyDescent="0.3">
      <c r="A6" s="149" t="s">
        <v>255</v>
      </c>
      <c r="B6" s="337" t="s">
        <v>248</v>
      </c>
      <c r="C6" s="335">
        <f>'Week Ending 06-26-2015'!V6</f>
        <v>2</v>
      </c>
      <c r="D6" s="117">
        <v>10</v>
      </c>
      <c r="E6" s="530">
        <v>11</v>
      </c>
      <c r="F6" s="530"/>
      <c r="G6" s="117">
        <v>31</v>
      </c>
      <c r="H6" s="530">
        <v>22</v>
      </c>
      <c r="I6" s="530"/>
      <c r="J6" s="117">
        <v>6</v>
      </c>
      <c r="K6" s="530">
        <v>15</v>
      </c>
      <c r="L6" s="530"/>
      <c r="M6" s="117">
        <v>12</v>
      </c>
      <c r="N6" s="530">
        <v>11</v>
      </c>
      <c r="O6" s="117"/>
      <c r="P6" s="531"/>
      <c r="Q6" s="530"/>
      <c r="R6" s="530"/>
      <c r="S6" s="98">
        <f t="shared" si="0"/>
        <v>59</v>
      </c>
      <c r="T6" s="98">
        <f t="shared" si="0"/>
        <v>59</v>
      </c>
      <c r="U6" s="98">
        <f t="shared" si="0"/>
        <v>0</v>
      </c>
      <c r="V6" s="336">
        <f t="shared" si="1"/>
        <v>2</v>
      </c>
      <c r="W6" s="218">
        <f>'Week Ending 06-26-2015'!W6+'Week Ending 07-03-2015'!D6+'Week Ending 07-03-2015'!G6</f>
        <v>303</v>
      </c>
      <c r="X6" s="218">
        <f>'Week Ending 06-26-2015'!X6+'Week Ending 07-03-2015'!E6+'Week Ending 07-03-2015'!H6</f>
        <v>293</v>
      </c>
      <c r="Y6" s="227">
        <f>'Week Ending 06-26-2015'!Y6+'Week Ending 07-03-2015'!F6+'Week Ending 07-03-2015'!I6</f>
        <v>0</v>
      </c>
      <c r="Z6" s="578">
        <f t="shared" si="2"/>
        <v>18</v>
      </c>
      <c r="AA6" s="578">
        <f t="shared" si="3"/>
        <v>26</v>
      </c>
      <c r="AB6" s="579">
        <f t="shared" si="4"/>
        <v>0</v>
      </c>
    </row>
    <row r="7" spans="1:28" ht="30" customHeight="1" thickBot="1" x14ac:dyDescent="0.35">
      <c r="A7" s="553" t="s">
        <v>254</v>
      </c>
      <c r="B7" s="554" t="s">
        <v>249</v>
      </c>
      <c r="C7" s="103">
        <f>'Week Ending 06-26-2015'!V7</f>
        <v>0</v>
      </c>
      <c r="D7" s="121"/>
      <c r="E7" s="555"/>
      <c r="F7" s="556"/>
      <c r="G7" s="121"/>
      <c r="H7" s="555"/>
      <c r="I7" s="556"/>
      <c r="J7" s="121"/>
      <c r="K7" s="557"/>
      <c r="L7" s="558"/>
      <c r="M7" s="121">
        <v>2</v>
      </c>
      <c r="N7" s="559">
        <v>2</v>
      </c>
      <c r="O7" s="121"/>
      <c r="P7" s="560"/>
      <c r="Q7" s="557"/>
      <c r="R7" s="557"/>
      <c r="S7" s="561">
        <f t="shared" si="0"/>
        <v>2</v>
      </c>
      <c r="T7" s="561">
        <f t="shared" si="0"/>
        <v>2</v>
      </c>
      <c r="U7" s="561">
        <f t="shared" si="0"/>
        <v>0</v>
      </c>
      <c r="V7" s="562">
        <f t="shared" si="1"/>
        <v>0</v>
      </c>
      <c r="W7" s="221">
        <f>'Week Ending 06-26-2015'!W7+'Week Ending 07-03-2015'!D7+'Week Ending 07-03-2015'!G7</f>
        <v>2</v>
      </c>
      <c r="X7" s="221">
        <f>'Week Ending 06-26-2015'!X7+'Week Ending 07-03-2015'!E7+'Week Ending 07-03-2015'!H7</f>
        <v>2</v>
      </c>
      <c r="Y7" s="233">
        <f>'Week Ending 06-26-2015'!Y7+'Week Ending 07-03-2015'!F7+'Week Ending 07-03-2015'!I7</f>
        <v>0</v>
      </c>
      <c r="Z7" s="580">
        <f t="shared" si="2"/>
        <v>2</v>
      </c>
      <c r="AA7" s="580">
        <f t="shared" si="3"/>
        <v>2</v>
      </c>
      <c r="AB7" s="581">
        <f t="shared" si="4"/>
        <v>0</v>
      </c>
    </row>
    <row r="8" spans="1:28" ht="44.4" customHeight="1" x14ac:dyDescent="0.3">
      <c r="A8" s="669" t="s">
        <v>16</v>
      </c>
      <c r="B8" s="479" t="s">
        <v>226</v>
      </c>
      <c r="C8" s="480">
        <f>'Week Ending 06-26-2015'!V8</f>
        <v>0</v>
      </c>
      <c r="D8" s="467">
        <v>3</v>
      </c>
      <c r="E8" s="538">
        <v>3</v>
      </c>
      <c r="F8" s="538"/>
      <c r="G8" s="467"/>
      <c r="H8" s="538"/>
      <c r="I8" s="538"/>
      <c r="J8" s="467"/>
      <c r="K8" s="538"/>
      <c r="L8" s="538"/>
      <c r="M8" s="467">
        <v>9</v>
      </c>
      <c r="N8" s="538">
        <v>9</v>
      </c>
      <c r="O8" s="467"/>
      <c r="P8" s="539"/>
      <c r="Q8" s="538"/>
      <c r="R8" s="538"/>
      <c r="S8" s="52">
        <f t="shared" si="0"/>
        <v>12</v>
      </c>
      <c r="T8" s="52">
        <f t="shared" si="0"/>
        <v>12</v>
      </c>
      <c r="U8" s="52">
        <f t="shared" si="0"/>
        <v>0</v>
      </c>
      <c r="V8" s="481">
        <f t="shared" si="1"/>
        <v>0</v>
      </c>
      <c r="W8" s="220">
        <f>'Week Ending 06-26-2015'!W8+'Week Ending 07-03-2015'!D8+'Week Ending 07-03-2015'!G8</f>
        <v>76</v>
      </c>
      <c r="X8" s="220">
        <f>'Week Ending 06-26-2015'!X8+'Week Ending 07-03-2015'!E8+'Week Ending 07-03-2015'!H8</f>
        <v>53</v>
      </c>
      <c r="Y8" s="231">
        <f>'Week Ending 06-26-2015'!Y8+'Week Ending 07-03-2015'!F8+'Week Ending 07-03-2015'!I8</f>
        <v>23</v>
      </c>
      <c r="Z8" s="576">
        <f t="shared" si="2"/>
        <v>9</v>
      </c>
      <c r="AA8" s="576">
        <f t="shared" si="3"/>
        <v>9</v>
      </c>
      <c r="AB8" s="577">
        <f t="shared" si="4"/>
        <v>0</v>
      </c>
    </row>
    <row r="9" spans="1:28" ht="32.4" customHeight="1" x14ac:dyDescent="0.3">
      <c r="A9" s="670"/>
      <c r="B9" s="482" t="s">
        <v>250</v>
      </c>
      <c r="C9" s="480">
        <f>'Week Ending 06-26-2015'!V9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06-26-2015'!W9+'Week Ending 07-03-2015'!D9+'Week Ending 07-03-2015'!G9</f>
        <v>1</v>
      </c>
      <c r="X9" s="220">
        <f>'Week Ending 06-26-2015'!X9+'Week Ending 07-03-2015'!E9+'Week Ending 07-03-2015'!H9</f>
        <v>1</v>
      </c>
      <c r="Y9" s="231">
        <f>'Week Ending 06-26-2015'!Y9+'Week Ending 07-03-2015'!F9+'Week Ending 07-03-2015'!I9</f>
        <v>0</v>
      </c>
      <c r="Z9" s="576">
        <f t="shared" si="2"/>
        <v>0</v>
      </c>
      <c r="AA9" s="576">
        <f t="shared" si="3"/>
        <v>0</v>
      </c>
      <c r="AB9" s="577">
        <f t="shared" si="4"/>
        <v>0</v>
      </c>
    </row>
    <row r="10" spans="1:28" ht="37.950000000000003" customHeight="1" x14ac:dyDescent="0.3">
      <c r="A10" s="155" t="s">
        <v>256</v>
      </c>
      <c r="B10" s="339" t="s">
        <v>251</v>
      </c>
      <c r="C10" s="338">
        <f>'Week Ending 06-26-2015'!V10</f>
        <v>0</v>
      </c>
      <c r="D10" s="128">
        <v>3</v>
      </c>
      <c r="E10" s="540">
        <v>3</v>
      </c>
      <c r="F10" s="540"/>
      <c r="G10" s="128">
        <v>6</v>
      </c>
      <c r="H10" s="540">
        <v>3</v>
      </c>
      <c r="I10" s="540"/>
      <c r="J10" s="128"/>
      <c r="K10" s="540">
        <v>3</v>
      </c>
      <c r="L10" s="540"/>
      <c r="M10" s="128">
        <v>4</v>
      </c>
      <c r="N10" s="540">
        <v>4</v>
      </c>
      <c r="O10" s="128"/>
      <c r="P10" s="541"/>
      <c r="Q10" s="540"/>
      <c r="R10" s="540"/>
      <c r="S10" s="98">
        <f t="shared" si="0"/>
        <v>13</v>
      </c>
      <c r="T10" s="98">
        <f>SUM(E10,H10,K10,N10,Q10)</f>
        <v>13</v>
      </c>
      <c r="U10" s="98">
        <f t="shared" si="0"/>
        <v>0</v>
      </c>
      <c r="V10" s="336">
        <f t="shared" si="1"/>
        <v>0</v>
      </c>
      <c r="W10" s="218">
        <f>'Week Ending 06-26-2015'!W10+'Week Ending 07-03-2015'!D10+'Week Ending 07-03-2015'!G10</f>
        <v>416</v>
      </c>
      <c r="X10" s="218">
        <f>'Week Ending 06-26-2015'!X10+'Week Ending 07-03-2015'!E10+'Week Ending 07-03-2015'!H10</f>
        <v>409</v>
      </c>
      <c r="Y10" s="227">
        <f>'Week Ending 06-26-2015'!Y10+'Week Ending 07-03-2015'!F10+'Week Ending 07-03-2015'!I10</f>
        <v>4</v>
      </c>
      <c r="Z10" s="578">
        <f t="shared" si="2"/>
        <v>4</v>
      </c>
      <c r="AA10" s="578">
        <f t="shared" si="3"/>
        <v>7</v>
      </c>
      <c r="AB10" s="579">
        <f t="shared" si="4"/>
        <v>0</v>
      </c>
    </row>
    <row r="11" spans="1:28" ht="30" customHeight="1" thickBot="1" x14ac:dyDescent="0.35">
      <c r="A11" s="379" t="s">
        <v>253</v>
      </c>
      <c r="B11" s="356" t="s">
        <v>252</v>
      </c>
      <c r="C11" s="357">
        <f>'Week Ending 06-26-2015'!V11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06-26-2015'!W11+'Week Ending 07-03-2015'!D11+'Week Ending 07-03-2015'!G11</f>
        <v>0</v>
      </c>
      <c r="X11" s="219">
        <f>'Week Ending 06-26-2015'!X11+'Week Ending 07-03-2015'!E11+'Week Ending 07-03-2015'!H11</f>
        <v>0</v>
      </c>
      <c r="Y11" s="229">
        <f>'Week Ending 06-26-2015'!Y11+'Week Ending 07-03-2015'!F11+'Week Ending 07-03-2015'!I11</f>
        <v>0</v>
      </c>
      <c r="Z11" s="582">
        <f t="shared" si="2"/>
        <v>1</v>
      </c>
      <c r="AA11" s="582">
        <f t="shared" si="3"/>
        <v>1</v>
      </c>
      <c r="AB11" s="583">
        <f t="shared" si="4"/>
        <v>0</v>
      </c>
    </row>
    <row r="12" spans="1:28" ht="39.6" customHeight="1" x14ac:dyDescent="0.3">
      <c r="A12" s="671" t="s">
        <v>20</v>
      </c>
      <c r="B12" s="359" t="s">
        <v>257</v>
      </c>
      <c r="C12" s="360">
        <f>'Week Ending 06-26-2015'!V12</f>
        <v>0</v>
      </c>
      <c r="D12" s="135">
        <v>4</v>
      </c>
      <c r="E12" s="544">
        <v>4</v>
      </c>
      <c r="F12" s="544"/>
      <c r="G12" s="135">
        <v>9</v>
      </c>
      <c r="H12" s="544">
        <v>5</v>
      </c>
      <c r="I12" s="544">
        <v>4</v>
      </c>
      <c r="J12" s="135">
        <v>8</v>
      </c>
      <c r="K12" s="544">
        <v>5</v>
      </c>
      <c r="L12" s="544">
        <v>3</v>
      </c>
      <c r="M12" s="135">
        <v>7</v>
      </c>
      <c r="N12" s="544">
        <v>7</v>
      </c>
      <c r="O12" s="135"/>
      <c r="P12" s="545"/>
      <c r="Q12" s="544"/>
      <c r="R12" s="544"/>
      <c r="S12" s="44">
        <f t="shared" si="0"/>
        <v>28</v>
      </c>
      <c r="T12" s="44">
        <f>SUM(E12,H12,K12,N12,Q12)</f>
        <v>21</v>
      </c>
      <c r="U12" s="44">
        <f>SUM(F12,I12,L12,O12,R12)</f>
        <v>7</v>
      </c>
      <c r="V12" s="349">
        <f t="shared" si="1"/>
        <v>0</v>
      </c>
      <c r="W12" s="224">
        <f>'Week Ending 06-26-2015'!W12+'Week Ending 07-03-2015'!D12+'Week Ending 07-03-2015'!G12</f>
        <v>120</v>
      </c>
      <c r="X12" s="224">
        <f>'Week Ending 06-26-2015'!X12+'Week Ending 07-03-2015'!E12+'Week Ending 07-03-2015'!H12</f>
        <v>85</v>
      </c>
      <c r="Y12" s="225">
        <f>'Week Ending 06-26-2015'!Y12+'Week Ending 07-03-2015'!F12+'Week Ending 07-03-2015'!I12</f>
        <v>35</v>
      </c>
      <c r="Z12" s="574">
        <f t="shared" si="2"/>
        <v>15</v>
      </c>
      <c r="AA12" s="574">
        <f t="shared" si="3"/>
        <v>12</v>
      </c>
      <c r="AB12" s="575">
        <f t="shared" si="4"/>
        <v>3</v>
      </c>
    </row>
    <row r="13" spans="1:28" ht="39.6" customHeight="1" x14ac:dyDescent="0.3">
      <c r="A13" s="672"/>
      <c r="B13" s="346" t="s">
        <v>258</v>
      </c>
      <c r="C13" s="340">
        <f>'Week Ending 06-26-2015'!V13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06-26-2015'!W13+'Week Ending 07-03-2015'!D13+'Week Ending 07-03-2015'!G13</f>
        <v>0</v>
      </c>
      <c r="X13" s="218">
        <f>'Week Ending 06-26-2015'!X13+'Week Ending 07-03-2015'!E13+'Week Ending 07-03-2015'!H13</f>
        <v>0</v>
      </c>
      <c r="Y13" s="227">
        <f>'Week Ending 06-26-2015'!Y13+'Week Ending 07-03-2015'!F13+'Week Ending 07-03-2015'!I13</f>
        <v>0</v>
      </c>
      <c r="Z13" s="578">
        <f t="shared" si="2"/>
        <v>0</v>
      </c>
      <c r="AA13" s="578">
        <f t="shared" si="3"/>
        <v>0</v>
      </c>
      <c r="AB13" s="579">
        <f t="shared" si="4"/>
        <v>0</v>
      </c>
    </row>
    <row r="14" spans="1:28" ht="30" customHeight="1" x14ac:dyDescent="0.3">
      <c r="A14" s="159" t="s">
        <v>259</v>
      </c>
      <c r="B14" s="341" t="s">
        <v>260</v>
      </c>
      <c r="C14" s="340">
        <f>'Week Ending 06-26-2015'!V14</f>
        <v>0</v>
      </c>
      <c r="D14" s="139">
        <v>7</v>
      </c>
      <c r="E14" s="546">
        <v>7</v>
      </c>
      <c r="F14" s="546"/>
      <c r="G14" s="139">
        <v>6</v>
      </c>
      <c r="H14" s="546">
        <v>5</v>
      </c>
      <c r="I14" s="546"/>
      <c r="J14" s="139"/>
      <c r="K14" s="546">
        <v>1</v>
      </c>
      <c r="L14" s="546"/>
      <c r="M14" s="139">
        <v>4</v>
      </c>
      <c r="N14" s="546">
        <v>4</v>
      </c>
      <c r="O14" s="139"/>
      <c r="P14" s="547"/>
      <c r="Q14" s="546"/>
      <c r="R14" s="546"/>
      <c r="S14" s="98">
        <f t="shared" si="0"/>
        <v>17</v>
      </c>
      <c r="T14" s="98">
        <f t="shared" si="0"/>
        <v>17</v>
      </c>
      <c r="U14" s="98">
        <f t="shared" si="0"/>
        <v>0</v>
      </c>
      <c r="V14" s="336">
        <f t="shared" si="1"/>
        <v>0</v>
      </c>
      <c r="W14" s="218">
        <f>'Week Ending 06-26-2015'!W14+'Week Ending 07-03-2015'!D14+'Week Ending 07-03-2015'!G14</f>
        <v>99</v>
      </c>
      <c r="X14" s="218">
        <f>'Week Ending 06-26-2015'!X14+'Week Ending 07-03-2015'!E14+'Week Ending 07-03-2015'!H14</f>
        <v>98</v>
      </c>
      <c r="Y14" s="227">
        <f>'Week Ending 06-26-2015'!Y14+'Week Ending 07-03-2015'!F14+'Week Ending 07-03-2015'!I14</f>
        <v>0</v>
      </c>
      <c r="Z14" s="578">
        <f t="shared" si="2"/>
        <v>4</v>
      </c>
      <c r="AA14" s="578">
        <f t="shared" si="3"/>
        <v>5</v>
      </c>
      <c r="AB14" s="579">
        <f t="shared" si="4"/>
        <v>0</v>
      </c>
    </row>
    <row r="15" spans="1:28" ht="30.6" customHeight="1" thickBot="1" x14ac:dyDescent="0.35">
      <c r="A15" s="461" t="s">
        <v>261</v>
      </c>
      <c r="B15" s="483" t="s">
        <v>262</v>
      </c>
      <c r="C15" s="484">
        <f>'Week Ending 06-26-2015'!V15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06-26-2015'!W15+'Week Ending 07-03-2015'!D15+'Week Ending 07-03-2015'!G15</f>
        <v>0</v>
      </c>
      <c r="X15" s="221">
        <f>'Week Ending 06-26-2015'!X15+'Week Ending 07-03-2015'!E15+'Week Ending 07-03-2015'!H15</f>
        <v>0</v>
      </c>
      <c r="Y15" s="233">
        <f>'Week Ending 06-26-2015'!Y15+'Week Ending 07-03-2015'!F15+'Week Ending 07-03-2015'!I15</f>
        <v>0</v>
      </c>
      <c r="Z15" s="580">
        <f t="shared" si="2"/>
        <v>0</v>
      </c>
      <c r="AA15" s="580">
        <f t="shared" si="3"/>
        <v>0</v>
      </c>
      <c r="AB15" s="581">
        <f t="shared" si="4"/>
        <v>0</v>
      </c>
    </row>
    <row r="16" spans="1:28" ht="21.6" customHeight="1" thickBot="1" x14ac:dyDescent="0.35">
      <c r="A16" s="381" t="s">
        <v>153</v>
      </c>
      <c r="B16" s="365" t="s">
        <v>154</v>
      </c>
      <c r="C16" s="366">
        <f>'Week Ending 06-26-2015'!V16</f>
        <v>0</v>
      </c>
      <c r="D16" s="417"/>
      <c r="E16" s="550"/>
      <c r="F16" s="550"/>
      <c r="G16" s="417"/>
      <c r="H16" s="550"/>
      <c r="I16" s="550"/>
      <c r="J16" s="417"/>
      <c r="K16" s="550"/>
      <c r="L16" s="550"/>
      <c r="M16" s="417">
        <v>3</v>
      </c>
      <c r="N16" s="550">
        <v>3</v>
      </c>
      <c r="O16" s="417"/>
      <c r="P16" s="551"/>
      <c r="Q16" s="550"/>
      <c r="R16" s="550"/>
      <c r="S16" s="316">
        <f t="shared" si="0"/>
        <v>3</v>
      </c>
      <c r="T16" s="316">
        <f t="shared" si="0"/>
        <v>3</v>
      </c>
      <c r="U16" s="316">
        <f t="shared" si="0"/>
        <v>0</v>
      </c>
      <c r="V16" s="367">
        <f t="shared" si="1"/>
        <v>0</v>
      </c>
      <c r="W16" s="368">
        <f>'Week Ending 06-26-2015'!W16+'Week Ending 07-03-2015'!D16+'Week Ending 07-03-2015'!G16</f>
        <v>16</v>
      </c>
      <c r="X16" s="368">
        <f>'Week Ending 06-26-2015'!X16+'Week Ending 07-03-2015'!E16+'Week Ending 07-03-2015'!H16</f>
        <v>16</v>
      </c>
      <c r="Y16" s="449">
        <f>'Week Ending 06-26-2015'!Y16+'Week Ending 07-03-2015'!F16+'Week Ending 07-03-2015'!I16</f>
        <v>0</v>
      </c>
      <c r="Z16" s="584">
        <f t="shared" si="2"/>
        <v>3</v>
      </c>
      <c r="AA16" s="584">
        <f t="shared" si="3"/>
        <v>3</v>
      </c>
      <c r="AB16" s="585">
        <f t="shared" si="4"/>
        <v>0</v>
      </c>
    </row>
    <row r="17" spans="1:28" ht="15.6" customHeight="1" thickBot="1" x14ac:dyDescent="0.35">
      <c r="A17" s="432" t="s">
        <v>2</v>
      </c>
      <c r="B17" s="433"/>
      <c r="C17" s="434">
        <f t="shared" ref="C17:Y17" si="5">SUM(C4:C16)</f>
        <v>2</v>
      </c>
      <c r="D17" s="435">
        <f t="shared" si="5"/>
        <v>59</v>
      </c>
      <c r="E17" s="454">
        <f t="shared" si="5"/>
        <v>60</v>
      </c>
      <c r="F17" s="435">
        <f t="shared" si="5"/>
        <v>0</v>
      </c>
      <c r="G17" s="435">
        <f t="shared" si="5"/>
        <v>106</v>
      </c>
      <c r="H17" s="455">
        <f t="shared" si="5"/>
        <v>35</v>
      </c>
      <c r="I17" s="456">
        <f t="shared" si="5"/>
        <v>4</v>
      </c>
      <c r="J17" s="456">
        <f t="shared" si="5"/>
        <v>55</v>
      </c>
      <c r="K17" s="454">
        <f t="shared" si="5"/>
        <v>119</v>
      </c>
      <c r="L17" s="435">
        <f t="shared" si="5"/>
        <v>3</v>
      </c>
      <c r="M17" s="435">
        <f t="shared" si="5"/>
        <v>70</v>
      </c>
      <c r="N17" s="454">
        <f t="shared" si="5"/>
        <v>69</v>
      </c>
      <c r="O17" s="435">
        <f t="shared" si="5"/>
        <v>0</v>
      </c>
      <c r="P17" s="435">
        <f t="shared" si="5"/>
        <v>0</v>
      </c>
      <c r="Q17" s="454">
        <f t="shared" si="5"/>
        <v>0</v>
      </c>
      <c r="R17" s="435">
        <f t="shared" si="5"/>
        <v>0</v>
      </c>
      <c r="S17" s="313">
        <f t="shared" si="5"/>
        <v>290</v>
      </c>
      <c r="T17" s="313">
        <f t="shared" si="5"/>
        <v>283</v>
      </c>
      <c r="U17" s="313">
        <f t="shared" si="5"/>
        <v>7</v>
      </c>
      <c r="V17" s="436">
        <f t="shared" si="5"/>
        <v>2</v>
      </c>
      <c r="W17" s="222">
        <f t="shared" si="5"/>
        <v>1602</v>
      </c>
      <c r="X17" s="222">
        <f t="shared" si="5"/>
        <v>1466</v>
      </c>
      <c r="Y17" s="235">
        <f t="shared" si="5"/>
        <v>68</v>
      </c>
      <c r="Z17" s="586">
        <f t="shared" ref="Z17:AB17" si="6">SUM(Z4:Z16)</f>
        <v>125</v>
      </c>
      <c r="AA17" s="586">
        <f t="shared" si="6"/>
        <v>188</v>
      </c>
      <c r="AB17" s="587">
        <f t="shared" si="6"/>
        <v>3</v>
      </c>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70" priority="2" operator="equal">
      <formula>0</formula>
    </cfRule>
  </conditionalFormatting>
  <conditionalFormatting sqref="V1:V17">
    <cfRule type="cellIs" dxfId="69" priority="1" operator="equal">
      <formula>0</formula>
    </cfRule>
  </conditionalFormatting>
  <pageMargins left="0.7" right="0.7" top="0.75" bottom="0.75" header="0.3" footer="0.3"/>
  <pageSetup scale="5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K3" zoomScale="90" zoomScaleNormal="90" workbookViewId="0">
      <selection activeCell="W1" sqref="W1:Y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265</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42177</v>
      </c>
      <c r="E2" s="685"/>
      <c r="F2" s="686"/>
      <c r="G2" s="687">
        <f>D2+1</f>
        <v>42178</v>
      </c>
      <c r="H2" s="688"/>
      <c r="I2" s="689"/>
      <c r="J2" s="684">
        <f>G2+1</f>
        <v>42179</v>
      </c>
      <c r="K2" s="685"/>
      <c r="L2" s="686"/>
      <c r="M2" s="684">
        <f>J2+1</f>
        <v>42180</v>
      </c>
      <c r="N2" s="685"/>
      <c r="O2" s="686"/>
      <c r="P2" s="684">
        <f>M2+1</f>
        <v>42181</v>
      </c>
      <c r="Q2" s="685"/>
      <c r="R2" s="686"/>
      <c r="S2" s="663" t="s">
        <v>23</v>
      </c>
      <c r="T2" s="664"/>
      <c r="U2" s="665"/>
      <c r="V2" s="683"/>
      <c r="W2" s="666" t="s">
        <v>246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225</v>
      </c>
      <c r="C4" s="348">
        <f>'Week Ending 06-19-2015'!V4</f>
        <v>0</v>
      </c>
      <c r="D4" s="459">
        <v>5</v>
      </c>
      <c r="E4" s="524">
        <v>5</v>
      </c>
      <c r="F4" s="524"/>
      <c r="G4" s="459">
        <v>4</v>
      </c>
      <c r="H4" s="524">
        <v>4</v>
      </c>
      <c r="I4" s="524"/>
      <c r="J4" s="113">
        <v>10</v>
      </c>
      <c r="K4" s="525">
        <v>10</v>
      </c>
      <c r="L4" s="525"/>
      <c r="M4" s="113">
        <v>6</v>
      </c>
      <c r="N4" s="525">
        <v>6</v>
      </c>
      <c r="O4" s="113"/>
      <c r="P4" s="526">
        <v>7</v>
      </c>
      <c r="Q4" s="525">
        <v>7</v>
      </c>
      <c r="R4" s="525"/>
      <c r="S4" s="452">
        <f t="shared" ref="S4:U16" si="0">SUM(D4,G4,J4,M4,P4)</f>
        <v>32</v>
      </c>
      <c r="T4" s="452">
        <f t="shared" si="0"/>
        <v>32</v>
      </c>
      <c r="U4" s="452">
        <f t="shared" si="0"/>
        <v>0</v>
      </c>
      <c r="V4" s="453">
        <f t="shared" ref="V4:V16" si="1">C4+(S4-T4-U4)</f>
        <v>0</v>
      </c>
      <c r="W4" s="224">
        <f>'Week Ending 06-19-2015'!W4+'Week Ending 06-26-2015'!S4</f>
        <v>332</v>
      </c>
      <c r="X4" s="224">
        <f>'Week Ending 06-19-2015'!X4+'Week Ending 06-26-2015'!T4</f>
        <v>329</v>
      </c>
      <c r="Y4" s="225">
        <f>'Week Ending 06-19-2015'!Y4+'Week Ending 06-26-2015'!U4</f>
        <v>3</v>
      </c>
    </row>
    <row r="5" spans="1:25" ht="29.4" customHeight="1" x14ac:dyDescent="0.3">
      <c r="A5" s="573"/>
      <c r="B5" s="478" t="s">
        <v>247</v>
      </c>
      <c r="C5" s="475">
        <f>'Week Ending 06-19-2015'!V5</f>
        <v>0</v>
      </c>
      <c r="D5" s="488">
        <v>19</v>
      </c>
      <c r="E5" s="527">
        <v>19</v>
      </c>
      <c r="F5" s="527"/>
      <c r="G5" s="488">
        <v>25</v>
      </c>
      <c r="H5" s="527">
        <v>23</v>
      </c>
      <c r="I5" s="527">
        <v>2</v>
      </c>
      <c r="J5" s="491">
        <v>21</v>
      </c>
      <c r="K5" s="528">
        <v>20</v>
      </c>
      <c r="L5" s="528">
        <v>1</v>
      </c>
      <c r="M5" s="493">
        <v>9</v>
      </c>
      <c r="N5" s="528">
        <v>9</v>
      </c>
      <c r="O5" s="491"/>
      <c r="P5" s="529">
        <v>12</v>
      </c>
      <c r="Q5" s="528">
        <v>12</v>
      </c>
      <c r="R5" s="528"/>
      <c r="S5" s="476">
        <f t="shared" si="0"/>
        <v>86</v>
      </c>
      <c r="T5" s="476">
        <f t="shared" si="0"/>
        <v>83</v>
      </c>
      <c r="U5" s="476">
        <f t="shared" si="0"/>
        <v>3</v>
      </c>
      <c r="V5" s="477">
        <f t="shared" si="1"/>
        <v>0</v>
      </c>
      <c r="W5" s="220">
        <f>'Week Ending 06-19-2015'!W5+'Week Ending 06-26-2015'!S5</f>
        <v>151</v>
      </c>
      <c r="X5" s="220">
        <f>'Week Ending 06-19-2015'!X5+'Week Ending 06-26-2015'!T5</f>
        <v>148</v>
      </c>
      <c r="Y5" s="231">
        <f>'Week Ending 06-19-2015'!Y5+'Week Ending 06-26-2015'!U5</f>
        <v>3</v>
      </c>
    </row>
    <row r="6" spans="1:25" ht="30" customHeight="1" x14ac:dyDescent="0.3">
      <c r="A6" s="149" t="s">
        <v>255</v>
      </c>
      <c r="B6" s="337" t="s">
        <v>248</v>
      </c>
      <c r="C6" s="335">
        <f>'Week Ending 06-19-2015'!V6</f>
        <v>0</v>
      </c>
      <c r="D6" s="117">
        <v>9</v>
      </c>
      <c r="E6" s="530">
        <v>6</v>
      </c>
      <c r="F6" s="530"/>
      <c r="G6" s="117">
        <v>28</v>
      </c>
      <c r="H6" s="530">
        <v>25</v>
      </c>
      <c r="I6" s="530"/>
      <c r="J6" s="117">
        <v>8</v>
      </c>
      <c r="K6" s="530">
        <v>11</v>
      </c>
      <c r="L6" s="530"/>
      <c r="M6" s="117">
        <v>6</v>
      </c>
      <c r="N6" s="530">
        <v>9</v>
      </c>
      <c r="O6" s="117"/>
      <c r="P6" s="531">
        <v>10</v>
      </c>
      <c r="Q6" s="530">
        <v>8</v>
      </c>
      <c r="R6" s="530"/>
      <c r="S6" s="98">
        <f t="shared" si="0"/>
        <v>61</v>
      </c>
      <c r="T6" s="98">
        <f t="shared" si="0"/>
        <v>59</v>
      </c>
      <c r="U6" s="98">
        <f t="shared" si="0"/>
        <v>0</v>
      </c>
      <c r="V6" s="336">
        <f t="shared" si="1"/>
        <v>2</v>
      </c>
      <c r="W6" s="218">
        <f>'Week Ending 06-19-2015'!W6+'Week Ending 06-26-2015'!S6</f>
        <v>262</v>
      </c>
      <c r="X6" s="218">
        <f>'Week Ending 06-19-2015'!X6+'Week Ending 06-26-2015'!T6</f>
        <v>260</v>
      </c>
      <c r="Y6" s="227">
        <f>'Week Ending 06-19-2015'!Y6+'Week Ending 06-26-2015'!U6</f>
        <v>0</v>
      </c>
    </row>
    <row r="7" spans="1:25" ht="30" customHeight="1" thickBot="1" x14ac:dyDescent="0.35">
      <c r="A7" s="553" t="s">
        <v>254</v>
      </c>
      <c r="B7" s="554" t="s">
        <v>249</v>
      </c>
      <c r="C7" s="103">
        <f>'Week Ending 06-19-2015'!V7</f>
        <v>0</v>
      </c>
      <c r="D7" s="121"/>
      <c r="E7" s="555"/>
      <c r="F7" s="556"/>
      <c r="G7" s="121"/>
      <c r="H7" s="555"/>
      <c r="I7" s="556"/>
      <c r="J7" s="121">
        <v>1</v>
      </c>
      <c r="K7" s="557">
        <v>1</v>
      </c>
      <c r="L7" s="558"/>
      <c r="M7" s="121"/>
      <c r="N7" s="559"/>
      <c r="O7" s="121"/>
      <c r="P7" s="560"/>
      <c r="Q7" s="557"/>
      <c r="R7" s="557"/>
      <c r="S7" s="561">
        <f t="shared" si="0"/>
        <v>1</v>
      </c>
      <c r="T7" s="561">
        <f t="shared" si="0"/>
        <v>1</v>
      </c>
      <c r="U7" s="561">
        <f t="shared" si="0"/>
        <v>0</v>
      </c>
      <c r="V7" s="562">
        <f t="shared" si="1"/>
        <v>0</v>
      </c>
      <c r="W7" s="221">
        <f>'Week Ending 06-19-2015'!W7+'Week Ending 06-26-2015'!S7</f>
        <v>2</v>
      </c>
      <c r="X7" s="221">
        <f>'Week Ending 06-19-2015'!X7+'Week Ending 06-26-2015'!T7</f>
        <v>2</v>
      </c>
      <c r="Y7" s="233">
        <f>'Week Ending 06-19-2015'!Y7+'Week Ending 06-26-2015'!U7</f>
        <v>0</v>
      </c>
    </row>
    <row r="8" spans="1:25" ht="44.4" customHeight="1" x14ac:dyDescent="0.3">
      <c r="A8" s="669" t="s">
        <v>16</v>
      </c>
      <c r="B8" s="479" t="s">
        <v>226</v>
      </c>
      <c r="C8" s="480">
        <f>'Week Ending 06-19-2015'!V8</f>
        <v>0</v>
      </c>
      <c r="D8" s="467">
        <v>32</v>
      </c>
      <c r="E8" s="538">
        <v>32</v>
      </c>
      <c r="F8" s="538"/>
      <c r="G8" s="467"/>
      <c r="H8" s="538"/>
      <c r="I8" s="538"/>
      <c r="J8" s="467"/>
      <c r="K8" s="538"/>
      <c r="L8" s="538"/>
      <c r="M8" s="467">
        <v>2</v>
      </c>
      <c r="N8" s="538">
        <v>2</v>
      </c>
      <c r="O8" s="467"/>
      <c r="P8" s="539"/>
      <c r="Q8" s="538"/>
      <c r="R8" s="538"/>
      <c r="S8" s="52">
        <f t="shared" si="0"/>
        <v>34</v>
      </c>
      <c r="T8" s="52">
        <f t="shared" si="0"/>
        <v>34</v>
      </c>
      <c r="U8" s="52">
        <f t="shared" si="0"/>
        <v>0</v>
      </c>
      <c r="V8" s="481">
        <f t="shared" si="1"/>
        <v>0</v>
      </c>
      <c r="W8" s="220">
        <f>'Week Ending 06-19-2015'!W8+'Week Ending 06-26-2015'!S8</f>
        <v>73</v>
      </c>
      <c r="X8" s="220">
        <f>'Week Ending 06-19-2015'!X8+'Week Ending 06-26-2015'!T8</f>
        <v>50</v>
      </c>
      <c r="Y8" s="231">
        <f>'Week Ending 06-19-2015'!Y8+'Week Ending 06-26-2015'!U8</f>
        <v>23</v>
      </c>
    </row>
    <row r="9" spans="1:25" ht="32.4" customHeight="1" x14ac:dyDescent="0.3">
      <c r="A9" s="670"/>
      <c r="B9" s="482" t="s">
        <v>250</v>
      </c>
      <c r="C9" s="480">
        <f>'Week Ending 06-19-2015'!V9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06-19-2015'!W9+'Week Ending 06-26-2015'!S9</f>
        <v>1</v>
      </c>
      <c r="X9" s="220">
        <f>'Week Ending 06-19-2015'!X9+'Week Ending 06-26-2015'!T9</f>
        <v>1</v>
      </c>
      <c r="Y9" s="231">
        <f>'Week Ending 06-19-2015'!Y9+'Week Ending 06-26-2015'!U9</f>
        <v>0</v>
      </c>
    </row>
    <row r="10" spans="1:25" ht="37.950000000000003" customHeight="1" x14ac:dyDescent="0.3">
      <c r="A10" s="155" t="s">
        <v>256</v>
      </c>
      <c r="B10" s="339" t="s">
        <v>251</v>
      </c>
      <c r="C10" s="338">
        <f>'Week Ending 06-19-2015'!V10</f>
        <v>0</v>
      </c>
      <c r="D10" s="128"/>
      <c r="E10" s="540"/>
      <c r="F10" s="540"/>
      <c r="G10" s="128">
        <v>8</v>
      </c>
      <c r="H10" s="540">
        <v>8</v>
      </c>
      <c r="I10" s="540"/>
      <c r="J10" s="128">
        <v>3</v>
      </c>
      <c r="K10" s="540">
        <v>3</v>
      </c>
      <c r="L10" s="540"/>
      <c r="M10" s="128"/>
      <c r="N10" s="540"/>
      <c r="O10" s="128"/>
      <c r="P10" s="541">
        <v>1</v>
      </c>
      <c r="Q10" s="540">
        <v>1</v>
      </c>
      <c r="R10" s="540"/>
      <c r="S10" s="98">
        <f t="shared" si="0"/>
        <v>12</v>
      </c>
      <c r="T10" s="98">
        <f>SUM(E10,H10,K10,N10,Q10)</f>
        <v>12</v>
      </c>
      <c r="U10" s="98">
        <f t="shared" si="0"/>
        <v>0</v>
      </c>
      <c r="V10" s="336">
        <f t="shared" si="1"/>
        <v>0</v>
      </c>
      <c r="W10" s="218">
        <f>'Week Ending 06-19-2015'!W10+'Week Ending 06-26-2015'!S10</f>
        <v>407</v>
      </c>
      <c r="X10" s="218">
        <f>'Week Ending 06-19-2015'!X10+'Week Ending 06-26-2015'!T10</f>
        <v>403</v>
      </c>
      <c r="Y10" s="227">
        <f>'Week Ending 06-19-2015'!Y10+'Week Ending 06-26-2015'!U10</f>
        <v>4</v>
      </c>
    </row>
    <row r="11" spans="1:25" ht="30" customHeight="1" thickBot="1" x14ac:dyDescent="0.35">
      <c r="A11" s="379" t="s">
        <v>253</v>
      </c>
      <c r="B11" s="356" t="s">
        <v>252</v>
      </c>
      <c r="C11" s="357">
        <f>'Week Ending 06-19-2015'!V11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06-19-2015'!W11+'Week Ending 06-26-2015'!S11</f>
        <v>0</v>
      </c>
      <c r="X11" s="219">
        <f>'Week Ending 06-19-2015'!X11+'Week Ending 06-26-2015'!T11</f>
        <v>0</v>
      </c>
      <c r="Y11" s="229">
        <f>'Week Ending 06-19-2015'!Y11+'Week Ending 06-26-2015'!U11</f>
        <v>0</v>
      </c>
    </row>
    <row r="12" spans="1:25" ht="39.6" customHeight="1" x14ac:dyDescent="0.3">
      <c r="A12" s="671" t="s">
        <v>20</v>
      </c>
      <c r="B12" s="359" t="s">
        <v>257</v>
      </c>
      <c r="C12" s="360">
        <f>'Week Ending 06-19-2015'!V12</f>
        <v>0</v>
      </c>
      <c r="D12" s="135">
        <v>2</v>
      </c>
      <c r="E12" s="544">
        <v>1</v>
      </c>
      <c r="F12" s="544">
        <v>1</v>
      </c>
      <c r="G12" s="135">
        <v>7</v>
      </c>
      <c r="H12" s="544">
        <v>4</v>
      </c>
      <c r="I12" s="544">
        <v>3</v>
      </c>
      <c r="J12" s="135">
        <v>10</v>
      </c>
      <c r="K12" s="544">
        <v>5</v>
      </c>
      <c r="L12" s="544">
        <v>5</v>
      </c>
      <c r="M12" s="135">
        <v>5</v>
      </c>
      <c r="N12" s="544">
        <v>4</v>
      </c>
      <c r="O12" s="135">
        <v>1</v>
      </c>
      <c r="P12" s="545">
        <v>9</v>
      </c>
      <c r="Q12" s="544">
        <v>9</v>
      </c>
      <c r="R12" s="544"/>
      <c r="S12" s="44">
        <f t="shared" si="0"/>
        <v>33</v>
      </c>
      <c r="T12" s="44">
        <f>SUM(E12,H12,K12,N12,Q12)</f>
        <v>23</v>
      </c>
      <c r="U12" s="44">
        <f>SUM(F12,I12,L12,O12,R12)</f>
        <v>10</v>
      </c>
      <c r="V12" s="349">
        <f t="shared" si="1"/>
        <v>0</v>
      </c>
      <c r="W12" s="224">
        <f>'Week Ending 06-19-2015'!W12+'Week Ending 06-26-2015'!S12</f>
        <v>107</v>
      </c>
      <c r="X12" s="224">
        <f>'Week Ending 06-19-2015'!X12+'Week Ending 06-26-2015'!T12</f>
        <v>76</v>
      </c>
      <c r="Y12" s="225">
        <f>'Week Ending 06-19-2015'!Y12+'Week Ending 06-26-2015'!U12</f>
        <v>31</v>
      </c>
    </row>
    <row r="13" spans="1:25" ht="39.6" customHeight="1" x14ac:dyDescent="0.3">
      <c r="A13" s="672"/>
      <c r="B13" s="346" t="s">
        <v>258</v>
      </c>
      <c r="C13" s="340">
        <f>'Week Ending 06-19-2015'!V13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06-19-2015'!W13+'Week Ending 06-26-2015'!S13</f>
        <v>0</v>
      </c>
      <c r="X13" s="218">
        <f>'Week Ending 06-19-2015'!X13+'Week Ending 06-26-2015'!T13</f>
        <v>0</v>
      </c>
      <c r="Y13" s="227">
        <f>'Week Ending 06-19-2015'!Y13+'Week Ending 06-26-2015'!U13</f>
        <v>0</v>
      </c>
    </row>
    <row r="14" spans="1:25" ht="30" customHeight="1" x14ac:dyDescent="0.3">
      <c r="A14" s="159" t="s">
        <v>259</v>
      </c>
      <c r="B14" s="341" t="s">
        <v>260</v>
      </c>
      <c r="C14" s="340">
        <f>'Week Ending 06-19-2015'!V14</f>
        <v>0</v>
      </c>
      <c r="D14" s="139"/>
      <c r="E14" s="546"/>
      <c r="F14" s="546"/>
      <c r="G14" s="139">
        <v>3</v>
      </c>
      <c r="H14" s="546">
        <v>3</v>
      </c>
      <c r="I14" s="546"/>
      <c r="J14" s="139">
        <v>6</v>
      </c>
      <c r="K14" s="546">
        <v>6</v>
      </c>
      <c r="L14" s="546"/>
      <c r="M14" s="139">
        <v>14</v>
      </c>
      <c r="N14" s="546">
        <v>14</v>
      </c>
      <c r="O14" s="139"/>
      <c r="P14" s="547">
        <v>2</v>
      </c>
      <c r="Q14" s="546">
        <v>2</v>
      </c>
      <c r="R14" s="546"/>
      <c r="S14" s="98">
        <f t="shared" si="0"/>
        <v>25</v>
      </c>
      <c r="T14" s="98">
        <f t="shared" si="0"/>
        <v>25</v>
      </c>
      <c r="U14" s="98">
        <f t="shared" si="0"/>
        <v>0</v>
      </c>
      <c r="V14" s="336">
        <f t="shared" si="1"/>
        <v>0</v>
      </c>
      <c r="W14" s="218">
        <f>'Week Ending 06-19-2015'!W14+'Week Ending 06-26-2015'!S14</f>
        <v>86</v>
      </c>
      <c r="X14" s="218">
        <f>'Week Ending 06-19-2015'!X14+'Week Ending 06-26-2015'!T14</f>
        <v>86</v>
      </c>
      <c r="Y14" s="227">
        <f>'Week Ending 06-19-2015'!Y14+'Week Ending 06-26-2015'!U14</f>
        <v>0</v>
      </c>
    </row>
    <row r="15" spans="1:25" ht="30.6" customHeight="1" thickBot="1" x14ac:dyDescent="0.35">
      <c r="A15" s="461" t="s">
        <v>261</v>
      </c>
      <c r="B15" s="483" t="s">
        <v>262</v>
      </c>
      <c r="C15" s="484">
        <f>'Week Ending 06-19-2015'!V15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06-19-2015'!W15+'Week Ending 06-26-2015'!S15</f>
        <v>0</v>
      </c>
      <c r="X15" s="221">
        <f>'Week Ending 06-19-2015'!X15+'Week Ending 06-26-2015'!T15</f>
        <v>0</v>
      </c>
      <c r="Y15" s="233">
        <f>'Week Ending 06-19-2015'!Y15+'Week Ending 06-26-2015'!U15</f>
        <v>0</v>
      </c>
    </row>
    <row r="16" spans="1:25" ht="21.6" customHeight="1" thickBot="1" x14ac:dyDescent="0.35">
      <c r="A16" s="381" t="s">
        <v>153</v>
      </c>
      <c r="B16" s="365" t="s">
        <v>154</v>
      </c>
      <c r="C16" s="366">
        <f>'Week Ending 06-19-2015'!V16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06-19-2015'!W16+'Week Ending 06-26-2015'!S16</f>
        <v>16</v>
      </c>
      <c r="X16" s="368">
        <f>'Week Ending 06-12-2015'!X16+'Week Ending 06-26-2015'!T16</f>
        <v>16</v>
      </c>
      <c r="Y16" s="449">
        <f>'Week Ending 06-19-2015'!Y16+'Week Ending 06-26-2015'!U16</f>
        <v>0</v>
      </c>
    </row>
    <row r="17" spans="1:25" ht="15.6" customHeight="1" thickBot="1" x14ac:dyDescent="0.35">
      <c r="A17" s="432" t="s">
        <v>2</v>
      </c>
      <c r="B17" s="433"/>
      <c r="C17" s="434">
        <f t="shared" ref="C17:Y17" si="2">SUM(C4:C16)</f>
        <v>0</v>
      </c>
      <c r="D17" s="435">
        <f t="shared" si="2"/>
        <v>67</v>
      </c>
      <c r="E17" s="454">
        <f t="shared" si="2"/>
        <v>63</v>
      </c>
      <c r="F17" s="435">
        <f t="shared" si="2"/>
        <v>1</v>
      </c>
      <c r="G17" s="435">
        <f t="shared" si="2"/>
        <v>75</v>
      </c>
      <c r="H17" s="455">
        <f t="shared" si="2"/>
        <v>67</v>
      </c>
      <c r="I17" s="456">
        <f t="shared" si="2"/>
        <v>5</v>
      </c>
      <c r="J17" s="456">
        <f t="shared" si="2"/>
        <v>59</v>
      </c>
      <c r="K17" s="454">
        <f t="shared" si="2"/>
        <v>56</v>
      </c>
      <c r="L17" s="435">
        <f t="shared" si="2"/>
        <v>6</v>
      </c>
      <c r="M17" s="435">
        <f t="shared" si="2"/>
        <v>42</v>
      </c>
      <c r="N17" s="454">
        <f t="shared" si="2"/>
        <v>44</v>
      </c>
      <c r="O17" s="435">
        <f t="shared" si="2"/>
        <v>1</v>
      </c>
      <c r="P17" s="435">
        <f t="shared" si="2"/>
        <v>41</v>
      </c>
      <c r="Q17" s="454">
        <f t="shared" si="2"/>
        <v>39</v>
      </c>
      <c r="R17" s="435">
        <f t="shared" si="2"/>
        <v>0</v>
      </c>
      <c r="S17" s="313">
        <f t="shared" si="2"/>
        <v>284</v>
      </c>
      <c r="T17" s="313">
        <f t="shared" si="2"/>
        <v>269</v>
      </c>
      <c r="U17" s="313">
        <f t="shared" si="2"/>
        <v>13</v>
      </c>
      <c r="V17" s="436">
        <f t="shared" si="2"/>
        <v>2</v>
      </c>
      <c r="W17" s="222">
        <f t="shared" si="2"/>
        <v>1437</v>
      </c>
      <c r="X17" s="222">
        <f t="shared" si="2"/>
        <v>1371</v>
      </c>
      <c r="Y17" s="235">
        <f t="shared" si="2"/>
        <v>64</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8" priority="2" operator="equal">
      <formula>0</formula>
    </cfRule>
  </conditionalFormatting>
  <conditionalFormatting sqref="V1:V17">
    <cfRule type="cellIs" dxfId="67" priority="1" operator="equal">
      <formula>0</formula>
    </cfRule>
  </conditionalFormatting>
  <pageMargins left="0.7" right="0.7" top="0.75" bottom="0.75" header="0.3" footer="0.3"/>
  <pageSetup scale="5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W6" sqref="W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3" t="s">
        <v>21</v>
      </c>
      <c r="B1" s="675" t="s">
        <v>14</v>
      </c>
      <c r="C1" s="677" t="s">
        <v>264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42170</v>
      </c>
      <c r="E2" s="685"/>
      <c r="F2" s="686"/>
      <c r="G2" s="687">
        <f>D2+1</f>
        <v>42171</v>
      </c>
      <c r="H2" s="688"/>
      <c r="I2" s="689"/>
      <c r="J2" s="684">
        <f>G2+1</f>
        <v>42172</v>
      </c>
      <c r="K2" s="685"/>
      <c r="L2" s="686"/>
      <c r="M2" s="684">
        <f>J2+1</f>
        <v>42173</v>
      </c>
      <c r="N2" s="685"/>
      <c r="O2" s="686"/>
      <c r="P2" s="684">
        <f>M2+1</f>
        <v>42174</v>
      </c>
      <c r="Q2" s="685"/>
      <c r="R2" s="686"/>
      <c r="S2" s="663" t="s">
        <v>23</v>
      </c>
      <c r="T2" s="664"/>
      <c r="U2" s="665"/>
      <c r="V2" s="683"/>
      <c r="W2" s="666" t="s">
        <v>246</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22" t="s">
        <v>17</v>
      </c>
      <c r="B4" s="451" t="s">
        <v>225</v>
      </c>
      <c r="C4" s="348">
        <f>'Week Ending 06-12-2015'!V4</f>
        <v>0</v>
      </c>
      <c r="D4" s="459">
        <v>24</v>
      </c>
      <c r="E4" s="524">
        <v>24</v>
      </c>
      <c r="F4" s="524"/>
      <c r="G4" s="459">
        <v>28</v>
      </c>
      <c r="H4" s="524">
        <v>28</v>
      </c>
      <c r="I4" s="524"/>
      <c r="J4" s="113">
        <v>10</v>
      </c>
      <c r="K4" s="525">
        <v>10</v>
      </c>
      <c r="L4" s="525"/>
      <c r="M4" s="113"/>
      <c r="N4" s="525"/>
      <c r="O4" s="113"/>
      <c r="P4" s="526">
        <v>11</v>
      </c>
      <c r="Q4" s="525">
        <v>11</v>
      </c>
      <c r="R4" s="525"/>
      <c r="S4" s="452">
        <f t="shared" ref="S4:U16" si="0">SUM(D4,G4,J4,M4,P4)</f>
        <v>73</v>
      </c>
      <c r="T4" s="452">
        <f t="shared" si="0"/>
        <v>73</v>
      </c>
      <c r="U4" s="452">
        <f t="shared" si="0"/>
        <v>0</v>
      </c>
      <c r="V4" s="453">
        <f t="shared" ref="V4:V16" si="1">C4+(S4-T4-U4)</f>
        <v>0</v>
      </c>
      <c r="W4" s="224">
        <f>'Week Ending 06-12-2015'!W4+'Week Ending 06-19-2015'!S4</f>
        <v>300</v>
      </c>
      <c r="X4" s="224">
        <f>'Week Ending 06-12-2015'!X4+'Week Ending 06-19-2015'!T4</f>
        <v>297</v>
      </c>
      <c r="Y4" s="225">
        <f>'Week Ending 06-12-2015'!Y4+'Week Ending 06-19-2015'!U4</f>
        <v>3</v>
      </c>
      <c r="Z4" s="4"/>
      <c r="AA4" s="4"/>
      <c r="AB4" s="4"/>
    </row>
    <row r="5" spans="1:28" ht="29.4" customHeight="1" x14ac:dyDescent="0.3">
      <c r="A5" s="572"/>
      <c r="B5" s="478" t="s">
        <v>247</v>
      </c>
      <c r="C5" s="475">
        <f>'Week Ending 06-12-2015'!V5</f>
        <v>0</v>
      </c>
      <c r="D5" s="488"/>
      <c r="E5" s="527"/>
      <c r="F5" s="527"/>
      <c r="G5" s="488"/>
      <c r="H5" s="527"/>
      <c r="I5" s="527"/>
      <c r="J5" s="491">
        <v>30</v>
      </c>
      <c r="K5" s="528">
        <v>30</v>
      </c>
      <c r="L5" s="528"/>
      <c r="M5" s="493"/>
      <c r="N5" s="528"/>
      <c r="O5" s="491"/>
      <c r="P5" s="529">
        <v>35</v>
      </c>
      <c r="Q5" s="528">
        <v>35</v>
      </c>
      <c r="R5" s="528"/>
      <c r="S5" s="476">
        <f t="shared" si="0"/>
        <v>65</v>
      </c>
      <c r="T5" s="476">
        <f t="shared" si="0"/>
        <v>65</v>
      </c>
      <c r="U5" s="476">
        <f t="shared" si="0"/>
        <v>0</v>
      </c>
      <c r="V5" s="477">
        <f t="shared" si="1"/>
        <v>0</v>
      </c>
      <c r="W5" s="220">
        <f>'Week Ending 06-12-2015'!W5+'Week Ending 06-19-2015'!S5</f>
        <v>65</v>
      </c>
      <c r="X5" s="220">
        <f>'Week Ending 06-12-2015'!X5+'Week Ending 06-19-2015'!T5</f>
        <v>65</v>
      </c>
      <c r="Y5" s="231">
        <f>'Week Ending 06-12-2015'!Y5+'Week Ending 06-19-2015'!U5</f>
        <v>0</v>
      </c>
      <c r="Z5" s="4"/>
      <c r="AA5" s="4"/>
      <c r="AB5" s="4"/>
    </row>
    <row r="6" spans="1:28" ht="30" customHeight="1" x14ac:dyDescent="0.3">
      <c r="A6" s="149" t="s">
        <v>255</v>
      </c>
      <c r="B6" s="337" t="s">
        <v>248</v>
      </c>
      <c r="C6" s="335">
        <f>'Week Ending 06-12-2015'!V6</f>
        <v>4</v>
      </c>
      <c r="D6" s="117">
        <v>7</v>
      </c>
      <c r="E6" s="530">
        <v>10</v>
      </c>
      <c r="F6" s="530"/>
      <c r="G6" s="117">
        <v>15</v>
      </c>
      <c r="H6" s="530">
        <v>14</v>
      </c>
      <c r="I6" s="530"/>
      <c r="J6" s="117">
        <v>8</v>
      </c>
      <c r="K6" s="530">
        <v>7</v>
      </c>
      <c r="L6" s="530"/>
      <c r="M6" s="117">
        <v>22</v>
      </c>
      <c r="N6" s="530">
        <v>8</v>
      </c>
      <c r="O6" s="117"/>
      <c r="P6" s="531">
        <v>3</v>
      </c>
      <c r="Q6" s="530">
        <v>20</v>
      </c>
      <c r="R6" s="530"/>
      <c r="S6" s="98">
        <f t="shared" si="0"/>
        <v>55</v>
      </c>
      <c r="T6" s="98">
        <f t="shared" si="0"/>
        <v>59</v>
      </c>
      <c r="U6" s="98">
        <f t="shared" si="0"/>
        <v>0</v>
      </c>
      <c r="V6" s="336">
        <f t="shared" si="1"/>
        <v>0</v>
      </c>
      <c r="W6" s="218">
        <f>'Week Ending 06-12-2015'!W6+'Week Ending 06-19-2015'!S6</f>
        <v>201</v>
      </c>
      <c r="X6" s="218">
        <f>'Week Ending 06-12-2015'!X6+'Week Ending 06-19-2015'!T6</f>
        <v>201</v>
      </c>
      <c r="Y6" s="227">
        <f>'Week Ending 06-12-2015'!Y6+'Week Ending 06-19-2015'!U6</f>
        <v>0</v>
      </c>
      <c r="Z6" s="4"/>
      <c r="AA6" s="4"/>
      <c r="AB6" s="4"/>
    </row>
    <row r="7" spans="1:28" ht="30" customHeight="1" thickBot="1" x14ac:dyDescent="0.35">
      <c r="A7" s="553" t="s">
        <v>254</v>
      </c>
      <c r="B7" s="554" t="s">
        <v>249</v>
      </c>
      <c r="C7" s="103">
        <f>'Week Ending 06-12-2015'!V7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06-12-2015'!W7+'Week Ending 06-19-2015'!S7</f>
        <v>1</v>
      </c>
      <c r="X7" s="221">
        <f>'Week Ending 06-12-2015'!X7+'Week Ending 06-19-2015'!T7</f>
        <v>1</v>
      </c>
      <c r="Y7" s="233">
        <f>'Week Ending 06-12-2015'!Y7+'Week Ending 06-19-2015'!U7</f>
        <v>0</v>
      </c>
      <c r="Z7" s="4"/>
      <c r="AA7" s="4"/>
      <c r="AB7" s="4"/>
    </row>
    <row r="8" spans="1:28" ht="44.4" customHeight="1" x14ac:dyDescent="0.3">
      <c r="A8" s="669" t="s">
        <v>16</v>
      </c>
      <c r="B8" s="479" t="s">
        <v>226</v>
      </c>
      <c r="C8" s="480">
        <f>'Week Ending 06-12-2015'!V8</f>
        <v>0</v>
      </c>
      <c r="D8" s="467"/>
      <c r="E8" s="538"/>
      <c r="F8" s="538"/>
      <c r="G8" s="467"/>
      <c r="H8" s="538"/>
      <c r="I8" s="538"/>
      <c r="J8" s="467"/>
      <c r="K8" s="538"/>
      <c r="L8" s="538"/>
      <c r="M8" s="467">
        <v>11</v>
      </c>
      <c r="N8" s="538"/>
      <c r="O8" s="467"/>
      <c r="P8" s="539">
        <v>23</v>
      </c>
      <c r="Q8" s="538">
        <v>11</v>
      </c>
      <c r="R8" s="538">
        <v>23</v>
      </c>
      <c r="S8" s="52">
        <f t="shared" si="0"/>
        <v>34</v>
      </c>
      <c r="T8" s="52">
        <f t="shared" si="0"/>
        <v>11</v>
      </c>
      <c r="U8" s="52">
        <f t="shared" si="0"/>
        <v>23</v>
      </c>
      <c r="V8" s="481">
        <f t="shared" si="1"/>
        <v>0</v>
      </c>
      <c r="W8" s="220">
        <f>'Week Ending 06-12-2015'!W8+'Week Ending 06-19-2015'!S8</f>
        <v>39</v>
      </c>
      <c r="X8" s="220">
        <f>'Week Ending 06-12-2015'!X8+'Week Ending 06-19-2015'!T8</f>
        <v>16</v>
      </c>
      <c r="Y8" s="231">
        <f>'Week Ending 06-12-2015'!Y8+'Week Ending 06-19-2015'!U8</f>
        <v>23</v>
      </c>
      <c r="Z8" s="4"/>
      <c r="AA8" s="4"/>
      <c r="AB8" s="4"/>
    </row>
    <row r="9" spans="1:28" ht="32.4" customHeight="1" x14ac:dyDescent="0.3">
      <c r="A9" s="670"/>
      <c r="B9" s="482" t="s">
        <v>250</v>
      </c>
      <c r="C9" s="480">
        <f>'Week Ending 06-12-2015'!V9</f>
        <v>0</v>
      </c>
      <c r="D9" s="467"/>
      <c r="E9" s="538"/>
      <c r="F9" s="538"/>
      <c r="G9" s="467"/>
      <c r="H9" s="538"/>
      <c r="I9" s="538"/>
      <c r="J9" s="467"/>
      <c r="K9" s="538"/>
      <c r="L9" s="538"/>
      <c r="M9" s="467">
        <v>1</v>
      </c>
      <c r="N9" s="538"/>
      <c r="O9" s="467"/>
      <c r="P9" s="539"/>
      <c r="Q9" s="538">
        <v>1</v>
      </c>
      <c r="R9" s="538"/>
      <c r="S9" s="52">
        <f t="shared" si="0"/>
        <v>1</v>
      </c>
      <c r="T9" s="52">
        <f t="shared" si="0"/>
        <v>1</v>
      </c>
      <c r="U9" s="52">
        <f t="shared" si="0"/>
        <v>0</v>
      </c>
      <c r="V9" s="481">
        <f t="shared" si="1"/>
        <v>0</v>
      </c>
      <c r="W9" s="220">
        <f>'Week Ending 06-12-2015'!W9+'Week Ending 06-19-2015'!S9</f>
        <v>1</v>
      </c>
      <c r="X9" s="220">
        <f>'Week Ending 06-12-2015'!X9+'Week Ending 06-19-2015'!T9</f>
        <v>1</v>
      </c>
      <c r="Y9" s="231">
        <f>'Week Ending 06-12-2015'!Y9+'Week Ending 06-19-2015'!U9</f>
        <v>0</v>
      </c>
      <c r="Z9" s="4"/>
      <c r="AA9" s="4"/>
      <c r="AB9" s="4"/>
    </row>
    <row r="10" spans="1:28" ht="37.950000000000003" customHeight="1" x14ac:dyDescent="0.3">
      <c r="A10" s="155" t="s">
        <v>256</v>
      </c>
      <c r="B10" s="339" t="s">
        <v>251</v>
      </c>
      <c r="C10" s="338">
        <f>'Week Ending 06-12-2015'!V10</f>
        <v>0</v>
      </c>
      <c r="D10" s="128">
        <v>5</v>
      </c>
      <c r="E10" s="540">
        <v>5</v>
      </c>
      <c r="F10" s="540"/>
      <c r="G10" s="128">
        <v>333</v>
      </c>
      <c r="H10" s="540">
        <v>53</v>
      </c>
      <c r="I10" s="540"/>
      <c r="J10" s="128">
        <v>3</v>
      </c>
      <c r="K10" s="540">
        <v>39</v>
      </c>
      <c r="L10" s="540"/>
      <c r="M10" s="128">
        <v>20</v>
      </c>
      <c r="N10" s="540">
        <v>248</v>
      </c>
      <c r="O10" s="128">
        <v>4</v>
      </c>
      <c r="P10" s="541"/>
      <c r="Q10" s="540">
        <v>12</v>
      </c>
      <c r="R10" s="540"/>
      <c r="S10" s="98">
        <f t="shared" si="0"/>
        <v>361</v>
      </c>
      <c r="T10" s="98">
        <f>SUM(E10,H10,K10,N10,Q10)</f>
        <v>357</v>
      </c>
      <c r="U10" s="98">
        <f t="shared" si="0"/>
        <v>4</v>
      </c>
      <c r="V10" s="336">
        <f t="shared" si="1"/>
        <v>0</v>
      </c>
      <c r="W10" s="218">
        <f>'Week Ending 06-12-2015'!W10+'Week Ending 06-19-2015'!S10</f>
        <v>395</v>
      </c>
      <c r="X10" s="218">
        <f>'Week Ending 06-12-2015'!X10+'Week Ending 06-19-2015'!T10</f>
        <v>391</v>
      </c>
      <c r="Y10" s="227">
        <f>'Week Ending 06-12-2015'!Y10+'Week Ending 06-19-2015'!U10</f>
        <v>4</v>
      </c>
      <c r="Z10" s="4"/>
      <c r="AA10" s="4"/>
      <c r="AB10" s="4"/>
    </row>
    <row r="11" spans="1:28" ht="30" customHeight="1" thickBot="1" x14ac:dyDescent="0.35">
      <c r="A11" s="379" t="s">
        <v>253</v>
      </c>
      <c r="B11" s="356" t="s">
        <v>252</v>
      </c>
      <c r="C11" s="357">
        <f>'Week Ending 06-12-2015'!V11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06-12-2015'!W11+'Week Ending 06-19-2015'!S11</f>
        <v>0</v>
      </c>
      <c r="X11" s="219">
        <f>'Week Ending 06-12-2015'!X11+'Week Ending 06-19-2015'!T11</f>
        <v>0</v>
      </c>
      <c r="Y11" s="229">
        <f>'Week Ending 06-12-2015'!Y11+'Week Ending 06-19-2015'!U11</f>
        <v>0</v>
      </c>
      <c r="Z11" s="4"/>
      <c r="AA11" s="4"/>
      <c r="AB11" s="4"/>
    </row>
    <row r="12" spans="1:28" ht="39.6" customHeight="1" x14ac:dyDescent="0.3">
      <c r="A12" s="671" t="s">
        <v>20</v>
      </c>
      <c r="B12" s="359" t="s">
        <v>257</v>
      </c>
      <c r="C12" s="360">
        <f>'Week Ending 06-12-2015'!V12</f>
        <v>0</v>
      </c>
      <c r="D12" s="135">
        <v>9</v>
      </c>
      <c r="E12" s="544">
        <v>7</v>
      </c>
      <c r="F12" s="544">
        <v>2</v>
      </c>
      <c r="G12" s="135">
        <v>5</v>
      </c>
      <c r="H12" s="544">
        <v>1</v>
      </c>
      <c r="I12" s="544">
        <v>4</v>
      </c>
      <c r="J12" s="135">
        <v>11</v>
      </c>
      <c r="K12" s="544">
        <v>9</v>
      </c>
      <c r="L12" s="544">
        <v>2</v>
      </c>
      <c r="M12" s="135">
        <v>5</v>
      </c>
      <c r="N12" s="544">
        <v>4</v>
      </c>
      <c r="O12" s="135">
        <v>1</v>
      </c>
      <c r="P12" s="545">
        <v>0</v>
      </c>
      <c r="Q12" s="544">
        <v>0</v>
      </c>
      <c r="R12" s="544">
        <v>0</v>
      </c>
      <c r="S12" s="44">
        <f t="shared" si="0"/>
        <v>30</v>
      </c>
      <c r="T12" s="44">
        <f t="shared" si="0"/>
        <v>21</v>
      </c>
      <c r="U12" s="44">
        <f t="shared" si="0"/>
        <v>9</v>
      </c>
      <c r="V12" s="349">
        <f t="shared" si="1"/>
        <v>0</v>
      </c>
      <c r="W12" s="224">
        <f>'Week Ending 06-12-2015'!W12+'Week Ending 06-19-2015'!S12</f>
        <v>74</v>
      </c>
      <c r="X12" s="224">
        <f>'Week Ending 06-12-2015'!X12+'Week Ending 06-19-2015'!T12</f>
        <v>53</v>
      </c>
      <c r="Y12" s="225">
        <f>'Week Ending 06-12-2015'!Y12+'Week Ending 06-19-2015'!U12</f>
        <v>21</v>
      </c>
      <c r="Z12" s="4"/>
      <c r="AA12" s="4"/>
      <c r="AB12" s="4"/>
    </row>
    <row r="13" spans="1:28" ht="39.6" customHeight="1" x14ac:dyDescent="0.3">
      <c r="A13" s="672"/>
      <c r="B13" s="346" t="s">
        <v>258</v>
      </c>
      <c r="C13" s="340">
        <f>'Week Ending 06-12-2015'!V13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06-12-2015'!W13+'Week Ending 06-19-2015'!S13</f>
        <v>0</v>
      </c>
      <c r="X13" s="218">
        <f>'Week Ending 06-12-2015'!X13+'Week Ending 06-19-2015'!T13</f>
        <v>0</v>
      </c>
      <c r="Y13" s="227">
        <f>'Week Ending 06-12-2015'!Y13+'Week Ending 06-19-2015'!U13</f>
        <v>0</v>
      </c>
      <c r="Z13" s="4"/>
      <c r="AA13" s="4"/>
      <c r="AB13" s="4"/>
    </row>
    <row r="14" spans="1:28" ht="30" customHeight="1" x14ac:dyDescent="0.3">
      <c r="A14" s="159" t="s">
        <v>259</v>
      </c>
      <c r="B14" s="341" t="s">
        <v>260</v>
      </c>
      <c r="C14" s="340">
        <f>'Week Ending 06-12-2015'!V14</f>
        <v>0</v>
      </c>
      <c r="D14" s="139"/>
      <c r="E14" s="546"/>
      <c r="F14" s="546"/>
      <c r="G14" s="139">
        <v>9</v>
      </c>
      <c r="H14" s="546">
        <v>9</v>
      </c>
      <c r="I14" s="546"/>
      <c r="J14" s="139">
        <v>2</v>
      </c>
      <c r="K14" s="546">
        <v>2</v>
      </c>
      <c r="L14" s="546"/>
      <c r="M14" s="139">
        <v>1</v>
      </c>
      <c r="N14" s="546">
        <v>1</v>
      </c>
      <c r="O14" s="139"/>
      <c r="P14" s="547">
        <v>6</v>
      </c>
      <c r="Q14" s="546">
        <v>6</v>
      </c>
      <c r="R14" s="546"/>
      <c r="S14" s="98">
        <f t="shared" si="0"/>
        <v>18</v>
      </c>
      <c r="T14" s="98">
        <f t="shared" si="0"/>
        <v>18</v>
      </c>
      <c r="U14" s="98">
        <f t="shared" si="0"/>
        <v>0</v>
      </c>
      <c r="V14" s="336">
        <f t="shared" si="1"/>
        <v>0</v>
      </c>
      <c r="W14" s="218">
        <f>'Week Ending 06-12-2015'!W14+'Week Ending 06-19-2015'!S14</f>
        <v>61</v>
      </c>
      <c r="X14" s="218">
        <f>'Week Ending 06-12-2015'!X14+'Week Ending 06-19-2015'!T14</f>
        <v>61</v>
      </c>
      <c r="Y14" s="227">
        <f>'Week Ending 06-12-2015'!Y14+'Week Ending 06-19-2015'!U14</f>
        <v>0</v>
      </c>
      <c r="Z14" s="4"/>
      <c r="AA14" s="4"/>
      <c r="AB14" s="4"/>
    </row>
    <row r="15" spans="1:28" ht="30.6" customHeight="1" thickBot="1" x14ac:dyDescent="0.35">
      <c r="A15" s="461" t="s">
        <v>261</v>
      </c>
      <c r="B15" s="483" t="s">
        <v>262</v>
      </c>
      <c r="C15" s="484">
        <f>'Week Ending 06-12-2015'!V15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06-12-2015'!W15+'Week Ending 06-19-2015'!S15</f>
        <v>0</v>
      </c>
      <c r="X15" s="221">
        <f>'Week Ending 06-12-2015'!X15+'Week Ending 06-19-2015'!T15</f>
        <v>0</v>
      </c>
      <c r="Y15" s="233">
        <f>'Week Ending 06-12-2015'!Y15+'Week Ending 06-19-2015'!U15</f>
        <v>0</v>
      </c>
      <c r="Z15" s="4"/>
      <c r="AA15" s="4"/>
      <c r="AB15" s="4"/>
    </row>
    <row r="16" spans="1:28" ht="21.6" customHeight="1" thickBot="1" x14ac:dyDescent="0.35">
      <c r="A16" s="381" t="s">
        <v>153</v>
      </c>
      <c r="B16" s="365" t="s">
        <v>154</v>
      </c>
      <c r="C16" s="366">
        <f>'Week Ending 06-12-2015'!V16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06-12-2015'!W16+'Week Ending 06-19-2015'!S16</f>
        <v>16</v>
      </c>
      <c r="X16" s="368">
        <f>'Week Ending 06-12-2015'!X16+'Week Ending 06-19-2015'!T16</f>
        <v>16</v>
      </c>
      <c r="Y16" s="449">
        <f>'Week Ending 06-12-2015'!Y16+'Week Ending 06-19-2015'!U16</f>
        <v>0</v>
      </c>
      <c r="Z16" s="4"/>
      <c r="AA16" s="4"/>
      <c r="AB16" s="4"/>
    </row>
    <row r="17" spans="1:28" ht="15.6" customHeight="1" thickBot="1" x14ac:dyDescent="0.35">
      <c r="A17" s="432" t="s">
        <v>2</v>
      </c>
      <c r="B17" s="433"/>
      <c r="C17" s="434">
        <f t="shared" ref="C17:Y17" si="2">SUM(C4:C16)</f>
        <v>4</v>
      </c>
      <c r="D17" s="435">
        <f t="shared" si="2"/>
        <v>45</v>
      </c>
      <c r="E17" s="454">
        <f t="shared" si="2"/>
        <v>46</v>
      </c>
      <c r="F17" s="435">
        <f t="shared" si="2"/>
        <v>2</v>
      </c>
      <c r="G17" s="435">
        <f t="shared" si="2"/>
        <v>390</v>
      </c>
      <c r="H17" s="455">
        <f t="shared" si="2"/>
        <v>105</v>
      </c>
      <c r="I17" s="456">
        <f t="shared" si="2"/>
        <v>4</v>
      </c>
      <c r="J17" s="456">
        <f t="shared" si="2"/>
        <v>64</v>
      </c>
      <c r="K17" s="454">
        <f t="shared" si="2"/>
        <v>97</v>
      </c>
      <c r="L17" s="435">
        <f t="shared" si="2"/>
        <v>2</v>
      </c>
      <c r="M17" s="435">
        <f t="shared" si="2"/>
        <v>60</v>
      </c>
      <c r="N17" s="454">
        <f t="shared" si="2"/>
        <v>261</v>
      </c>
      <c r="O17" s="435">
        <f t="shared" si="2"/>
        <v>5</v>
      </c>
      <c r="P17" s="435">
        <f t="shared" si="2"/>
        <v>78</v>
      </c>
      <c r="Q17" s="454">
        <f t="shared" si="2"/>
        <v>96</v>
      </c>
      <c r="R17" s="435">
        <f t="shared" si="2"/>
        <v>23</v>
      </c>
      <c r="S17" s="313">
        <f t="shared" si="2"/>
        <v>637</v>
      </c>
      <c r="T17" s="313">
        <f t="shared" si="2"/>
        <v>605</v>
      </c>
      <c r="U17" s="313">
        <f t="shared" si="2"/>
        <v>36</v>
      </c>
      <c r="V17" s="436">
        <f t="shared" si="2"/>
        <v>0</v>
      </c>
      <c r="W17" s="222">
        <f t="shared" si="2"/>
        <v>1153</v>
      </c>
      <c r="X17" s="222">
        <f t="shared" si="2"/>
        <v>1102</v>
      </c>
      <c r="Y17" s="235">
        <f t="shared" si="2"/>
        <v>51</v>
      </c>
      <c r="Z17" s="4"/>
      <c r="AA17" s="4"/>
      <c r="AB17" s="4"/>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6" priority="2" operator="equal">
      <formula>0</formula>
    </cfRule>
  </conditionalFormatting>
  <conditionalFormatting sqref="V1:V17">
    <cfRule type="cellIs" dxfId="65" priority="1" operator="equal">
      <formula>0</formula>
    </cfRule>
  </conditionalFormatting>
  <pageMargins left="0.7" right="0.7" top="0.75" bottom="0.75" header="0.3" footer="0.3"/>
  <pageSetup scale="5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M3" zoomScale="90" zoomScaleNormal="90" workbookViewId="0">
      <selection activeCell="W1" sqref="W1:Y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700" t="s">
        <v>21</v>
      </c>
      <c r="B1" s="675" t="s">
        <v>14</v>
      </c>
      <c r="C1" s="677" t="s">
        <v>263</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701"/>
      <c r="B2" s="676"/>
      <c r="C2" s="678"/>
      <c r="D2" s="684">
        <v>42163</v>
      </c>
      <c r="E2" s="685"/>
      <c r="F2" s="686"/>
      <c r="G2" s="687">
        <f>D2+1</f>
        <v>42164</v>
      </c>
      <c r="H2" s="688"/>
      <c r="I2" s="689"/>
      <c r="J2" s="684">
        <f>G2+1</f>
        <v>42165</v>
      </c>
      <c r="K2" s="685"/>
      <c r="L2" s="686"/>
      <c r="M2" s="684">
        <f>J2+1</f>
        <v>42166</v>
      </c>
      <c r="N2" s="685"/>
      <c r="O2" s="686"/>
      <c r="P2" s="684">
        <f>M2+1</f>
        <v>42167</v>
      </c>
      <c r="Q2" s="685"/>
      <c r="R2" s="686"/>
      <c r="S2" s="663" t="s">
        <v>23</v>
      </c>
      <c r="T2" s="664"/>
      <c r="U2" s="665"/>
      <c r="V2" s="683"/>
      <c r="W2" s="666" t="s">
        <v>246</v>
      </c>
      <c r="X2" s="667"/>
      <c r="Y2" s="668"/>
      <c r="Z2" s="564"/>
      <c r="AA2" s="564"/>
      <c r="AB2" s="564"/>
    </row>
    <row r="3" spans="1:28" ht="27.6" customHeight="1" thickBot="1" x14ac:dyDescent="0.35">
      <c r="A3" s="701"/>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65" t="s">
        <v>17</v>
      </c>
      <c r="B4" s="451" t="s">
        <v>225</v>
      </c>
      <c r="C4" s="348">
        <f>'Week Ending 06-05-2015'!V4</f>
        <v>0</v>
      </c>
      <c r="D4" s="459">
        <v>22</v>
      </c>
      <c r="E4" s="524">
        <v>22</v>
      </c>
      <c r="F4" s="524"/>
      <c r="G4" s="459">
        <v>15</v>
      </c>
      <c r="H4" s="524">
        <v>15</v>
      </c>
      <c r="I4" s="524"/>
      <c r="J4" s="113">
        <v>18</v>
      </c>
      <c r="K4" s="525">
        <v>18</v>
      </c>
      <c r="L4" s="525"/>
      <c r="M4" s="113">
        <v>16</v>
      </c>
      <c r="N4" s="525">
        <v>16</v>
      </c>
      <c r="O4" s="113"/>
      <c r="P4" s="526">
        <v>25</v>
      </c>
      <c r="Q4" s="525">
        <v>25</v>
      </c>
      <c r="R4" s="525"/>
      <c r="S4" s="452">
        <f t="shared" ref="S4:U16" si="0">SUM(D4,G4,J4,M4,P4)</f>
        <v>96</v>
      </c>
      <c r="T4" s="452">
        <f t="shared" si="0"/>
        <v>96</v>
      </c>
      <c r="U4" s="452">
        <f t="shared" si="0"/>
        <v>0</v>
      </c>
      <c r="V4" s="453">
        <f t="shared" ref="V4:V16" si="1">C4+(S4-T4-U4)</f>
        <v>0</v>
      </c>
      <c r="W4" s="224">
        <f>'Week Ending 06-05-2015'!W4+'Week Ending 06-12-2015'!S4</f>
        <v>227</v>
      </c>
      <c r="X4" s="224">
        <f>'Week Ending 06-05-2015'!X4+'Week Ending 06-12-2015'!T4</f>
        <v>224</v>
      </c>
      <c r="Y4" s="225">
        <f>'Week Ending 06-05-2015'!Y4+'Week Ending 06-12-2015'!U4</f>
        <v>3</v>
      </c>
      <c r="Z4" s="4"/>
      <c r="AA4" s="4"/>
      <c r="AB4" s="4"/>
    </row>
    <row r="5" spans="1:28" ht="29.4" customHeight="1" x14ac:dyDescent="0.3">
      <c r="A5" s="566"/>
      <c r="B5" s="478" t="s">
        <v>247</v>
      </c>
      <c r="C5" s="475">
        <f>'Week Ending 06-05-2015'!V5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06-05-2015'!W5+'Week Ending 06-12-2015'!S5</f>
        <v>0</v>
      </c>
      <c r="X5" s="220">
        <f>'Week Ending 06-05-2015'!X5+'Week Ending 06-12-2015'!T5</f>
        <v>0</v>
      </c>
      <c r="Y5" s="231">
        <f>'Week Ending 06-05-2015'!Y5+'Week Ending 06-12-2015'!U5</f>
        <v>0</v>
      </c>
      <c r="Z5" s="4"/>
      <c r="AA5" s="4"/>
      <c r="AB5" s="4"/>
    </row>
    <row r="6" spans="1:28" ht="30" customHeight="1" x14ac:dyDescent="0.3">
      <c r="A6" s="320" t="s">
        <v>255</v>
      </c>
      <c r="B6" s="337" t="s">
        <v>248</v>
      </c>
      <c r="C6" s="335">
        <f>'Week Ending 06-05-2015'!V6</f>
        <v>1</v>
      </c>
      <c r="D6" s="117">
        <v>1</v>
      </c>
      <c r="E6" s="530">
        <v>2</v>
      </c>
      <c r="F6" s="530"/>
      <c r="G6" s="117">
        <v>11</v>
      </c>
      <c r="H6" s="530">
        <v>11</v>
      </c>
      <c r="I6" s="530"/>
      <c r="J6" s="117">
        <v>23</v>
      </c>
      <c r="K6" s="530">
        <v>23</v>
      </c>
      <c r="L6" s="530"/>
      <c r="M6" s="117">
        <v>12</v>
      </c>
      <c r="N6" s="530">
        <v>12</v>
      </c>
      <c r="O6" s="117"/>
      <c r="P6" s="531">
        <v>22</v>
      </c>
      <c r="Q6" s="530">
        <v>18</v>
      </c>
      <c r="R6" s="530"/>
      <c r="S6" s="98">
        <f t="shared" si="0"/>
        <v>69</v>
      </c>
      <c r="T6" s="98">
        <f t="shared" si="0"/>
        <v>66</v>
      </c>
      <c r="U6" s="98">
        <f t="shared" si="0"/>
        <v>0</v>
      </c>
      <c r="V6" s="336">
        <f t="shared" si="1"/>
        <v>4</v>
      </c>
      <c r="W6" s="218">
        <f>'Week Ending 06-05-2015'!W6+'Week Ending 06-12-2015'!S6</f>
        <v>146</v>
      </c>
      <c r="X6" s="218">
        <f>'Week Ending 06-05-2015'!X6+'Week Ending 06-12-2015'!T6</f>
        <v>142</v>
      </c>
      <c r="Y6" s="227">
        <f>'Week Ending 06-05-2015'!Y6+'Week Ending 06-12-2015'!U6</f>
        <v>0</v>
      </c>
      <c r="Z6" s="4"/>
      <c r="AA6" s="4"/>
      <c r="AB6" s="4"/>
    </row>
    <row r="7" spans="1:28" ht="30" customHeight="1" thickBot="1" x14ac:dyDescent="0.35">
      <c r="A7" s="567" t="s">
        <v>254</v>
      </c>
      <c r="B7" s="554" t="s">
        <v>249</v>
      </c>
      <c r="C7" s="103">
        <f>'Week Ending 06-05-2015'!V7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06-05-2015'!W7+'Week Ending 06-12-2015'!S7</f>
        <v>1</v>
      </c>
      <c r="X7" s="221">
        <f>'Week Ending 06-05-2015'!X7+'Week Ending 06-12-2015'!T7</f>
        <v>1</v>
      </c>
      <c r="Y7" s="233">
        <f>'Week Ending 06-05-2015'!Y7+'Week Ending 06-12-2015'!U7</f>
        <v>0</v>
      </c>
      <c r="Z7" s="4"/>
      <c r="AA7" s="4"/>
      <c r="AB7" s="4"/>
    </row>
    <row r="8" spans="1:28" ht="44.4" customHeight="1" x14ac:dyDescent="0.3">
      <c r="A8" s="696" t="s">
        <v>16</v>
      </c>
      <c r="B8" s="479" t="s">
        <v>226</v>
      </c>
      <c r="C8" s="480">
        <f>'Week Ending 06-05-2015'!V8</f>
        <v>0</v>
      </c>
      <c r="D8" s="467">
        <v>5</v>
      </c>
      <c r="E8" s="538">
        <v>2</v>
      </c>
      <c r="F8" s="538"/>
      <c r="G8" s="467"/>
      <c r="H8" s="538">
        <v>3</v>
      </c>
      <c r="I8" s="538"/>
      <c r="J8" s="467"/>
      <c r="K8" s="538"/>
      <c r="L8" s="538"/>
      <c r="M8" s="467"/>
      <c r="N8" s="538"/>
      <c r="O8" s="467"/>
      <c r="P8" s="539"/>
      <c r="Q8" s="538"/>
      <c r="R8" s="538"/>
      <c r="S8" s="52">
        <f t="shared" si="0"/>
        <v>5</v>
      </c>
      <c r="T8" s="52">
        <f t="shared" si="0"/>
        <v>5</v>
      </c>
      <c r="U8" s="52">
        <f t="shared" si="0"/>
        <v>0</v>
      </c>
      <c r="V8" s="481">
        <f t="shared" si="1"/>
        <v>0</v>
      </c>
      <c r="W8" s="220">
        <f>'Week Ending 06-05-2015'!W8+'Week Ending 06-12-2015'!S8</f>
        <v>5</v>
      </c>
      <c r="X8" s="220">
        <f>'Week Ending 06-05-2015'!X8+'Week Ending 06-12-2015'!T8</f>
        <v>5</v>
      </c>
      <c r="Y8" s="231">
        <f>'Week Ending 06-05-2015'!Y8+'Week Ending 06-12-2015'!U8</f>
        <v>0</v>
      </c>
      <c r="Z8" s="4"/>
      <c r="AA8" s="4"/>
      <c r="AB8" s="4"/>
    </row>
    <row r="9" spans="1:28" ht="32.4" customHeight="1" x14ac:dyDescent="0.3">
      <c r="A9" s="697"/>
      <c r="B9" s="482" t="s">
        <v>250</v>
      </c>
      <c r="C9" s="480">
        <f>'Week Ending 06-05-2015'!V9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06-05-2015'!W9+'Week Ending 06-12-2015'!S9</f>
        <v>0</v>
      </c>
      <c r="X9" s="220">
        <f>'Week Ending 06-05-2015'!X9+'Week Ending 06-12-2015'!T9</f>
        <v>0</v>
      </c>
      <c r="Y9" s="231">
        <f>'Week Ending 06-05-2015'!Y9+'Week Ending 06-12-2015'!U9</f>
        <v>0</v>
      </c>
      <c r="Z9" s="4"/>
      <c r="AA9" s="4"/>
      <c r="AB9" s="4"/>
    </row>
    <row r="10" spans="1:28" ht="37.950000000000003" customHeight="1" x14ac:dyDescent="0.3">
      <c r="A10" s="323" t="s">
        <v>256</v>
      </c>
      <c r="B10" s="339" t="s">
        <v>251</v>
      </c>
      <c r="C10" s="338">
        <f>'Week Ending 06-05-2015'!V10</f>
        <v>0</v>
      </c>
      <c r="D10" s="128">
        <v>1</v>
      </c>
      <c r="E10" s="540">
        <v>1</v>
      </c>
      <c r="F10" s="540"/>
      <c r="G10" s="128"/>
      <c r="H10" s="540"/>
      <c r="I10" s="540"/>
      <c r="J10" s="128">
        <v>1</v>
      </c>
      <c r="K10" s="540">
        <v>1</v>
      </c>
      <c r="L10" s="540"/>
      <c r="M10" s="128">
        <v>6</v>
      </c>
      <c r="N10" s="540">
        <v>6</v>
      </c>
      <c r="O10" s="128"/>
      <c r="P10" s="541">
        <v>1</v>
      </c>
      <c r="Q10" s="540">
        <v>1</v>
      </c>
      <c r="R10" s="540"/>
      <c r="S10" s="98">
        <f t="shared" si="0"/>
        <v>9</v>
      </c>
      <c r="T10" s="98">
        <f>SUM(E10,H10,K10,N10,Q10)</f>
        <v>9</v>
      </c>
      <c r="U10" s="98">
        <f t="shared" si="0"/>
        <v>0</v>
      </c>
      <c r="V10" s="336">
        <f t="shared" si="1"/>
        <v>0</v>
      </c>
      <c r="W10" s="218">
        <f>'Week Ending 06-05-2015'!W10+'Week Ending 06-12-2015'!S10</f>
        <v>34</v>
      </c>
      <c r="X10" s="218">
        <f>'Week Ending 06-05-2015'!X10+'Week Ending 06-12-2015'!T10</f>
        <v>34</v>
      </c>
      <c r="Y10" s="227">
        <f>'Week Ending 06-05-2015'!Y10+'Week Ending 06-12-2015'!U10</f>
        <v>0</v>
      </c>
      <c r="Z10" s="4"/>
      <c r="AA10" s="4"/>
      <c r="AB10" s="4"/>
    </row>
    <row r="11" spans="1:28" ht="30" customHeight="1" thickBot="1" x14ac:dyDescent="0.35">
      <c r="A11" s="568" t="s">
        <v>253</v>
      </c>
      <c r="B11" s="356" t="s">
        <v>252</v>
      </c>
      <c r="C11" s="357">
        <f>'Week Ending 06-05-2015'!V11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06-05-2015'!W11+'Week Ending 06-12-2015'!S11</f>
        <v>0</v>
      </c>
      <c r="X11" s="219">
        <f>'Week Ending 06-05-2015'!X11+'Week Ending 06-12-2015'!T11</f>
        <v>0</v>
      </c>
      <c r="Y11" s="229">
        <f>'Week Ending 06-05-2015'!Y11+'Week Ending 06-12-2015'!U11</f>
        <v>0</v>
      </c>
      <c r="Z11" s="4"/>
      <c r="AA11" s="4"/>
      <c r="AB11" s="4"/>
    </row>
    <row r="12" spans="1:28" ht="39.6" customHeight="1" x14ac:dyDescent="0.3">
      <c r="A12" s="698" t="s">
        <v>20</v>
      </c>
      <c r="B12" s="359" t="s">
        <v>257</v>
      </c>
      <c r="C12" s="360">
        <f>'Week Ending 06-05-2015'!V12</f>
        <v>0</v>
      </c>
      <c r="D12" s="135"/>
      <c r="E12" s="544"/>
      <c r="F12" s="544"/>
      <c r="G12" s="135">
        <v>15</v>
      </c>
      <c r="H12" s="544">
        <v>12</v>
      </c>
      <c r="I12" s="544">
        <v>3</v>
      </c>
      <c r="J12" s="135">
        <v>2</v>
      </c>
      <c r="K12" s="544">
        <v>2</v>
      </c>
      <c r="L12" s="544"/>
      <c r="M12" s="135">
        <v>3</v>
      </c>
      <c r="N12" s="544">
        <v>1</v>
      </c>
      <c r="O12" s="135">
        <v>2</v>
      </c>
      <c r="P12" s="545">
        <v>2</v>
      </c>
      <c r="Q12" s="544">
        <v>1</v>
      </c>
      <c r="R12" s="544">
        <v>1</v>
      </c>
      <c r="S12" s="44">
        <f t="shared" si="0"/>
        <v>22</v>
      </c>
      <c r="T12" s="44">
        <f t="shared" si="0"/>
        <v>16</v>
      </c>
      <c r="U12" s="44">
        <f t="shared" si="0"/>
        <v>6</v>
      </c>
      <c r="V12" s="349">
        <f t="shared" si="1"/>
        <v>0</v>
      </c>
      <c r="W12" s="224">
        <f>'Week Ending 06-05-2015'!W12+'Week Ending 06-12-2015'!S12</f>
        <v>44</v>
      </c>
      <c r="X12" s="224">
        <f>'Week Ending 06-05-2015'!X12+'Week Ending 06-12-2015'!T12</f>
        <v>32</v>
      </c>
      <c r="Y12" s="225">
        <f>'Week Ending 06-05-2015'!Y12+'Week Ending 06-12-2015'!U12</f>
        <v>12</v>
      </c>
      <c r="Z12" s="4"/>
      <c r="AA12" s="4"/>
      <c r="AB12" s="4"/>
    </row>
    <row r="13" spans="1:28" ht="39.6" customHeight="1" x14ac:dyDescent="0.3">
      <c r="A13" s="699"/>
      <c r="B13" s="346" t="s">
        <v>258</v>
      </c>
      <c r="C13" s="340">
        <f>'Week Ending 06-05-2015'!V13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06-05-2015'!W13+'Week Ending 06-12-2015'!S13</f>
        <v>0</v>
      </c>
      <c r="X13" s="218">
        <f>'Week Ending 06-05-2015'!X13+'Week Ending 06-12-2015'!T13</f>
        <v>0</v>
      </c>
      <c r="Y13" s="227">
        <f>'Week Ending 06-05-2015'!Y13+'Week Ending 06-12-2015'!U13</f>
        <v>0</v>
      </c>
      <c r="Z13" s="4"/>
      <c r="AA13" s="4"/>
      <c r="AB13" s="4"/>
    </row>
    <row r="14" spans="1:28" ht="30" customHeight="1" x14ac:dyDescent="0.3">
      <c r="A14" s="325" t="s">
        <v>259</v>
      </c>
      <c r="B14" s="341" t="s">
        <v>260</v>
      </c>
      <c r="C14" s="340">
        <f>'Week Ending 06-05-2015'!V14</f>
        <v>0</v>
      </c>
      <c r="D14" s="139"/>
      <c r="E14" s="546"/>
      <c r="F14" s="546"/>
      <c r="G14" s="139">
        <v>4</v>
      </c>
      <c r="H14" s="546">
        <v>4</v>
      </c>
      <c r="I14" s="546"/>
      <c r="J14" s="139">
        <v>2</v>
      </c>
      <c r="K14" s="546">
        <v>2</v>
      </c>
      <c r="L14" s="546"/>
      <c r="M14" s="139">
        <v>8</v>
      </c>
      <c r="N14" s="546">
        <v>8</v>
      </c>
      <c r="O14" s="139"/>
      <c r="P14" s="547">
        <v>17</v>
      </c>
      <c r="Q14" s="546">
        <v>17</v>
      </c>
      <c r="R14" s="546"/>
      <c r="S14" s="98">
        <f t="shared" si="0"/>
        <v>31</v>
      </c>
      <c r="T14" s="98">
        <f t="shared" si="0"/>
        <v>31</v>
      </c>
      <c r="U14" s="98">
        <f t="shared" si="0"/>
        <v>0</v>
      </c>
      <c r="V14" s="336">
        <f t="shared" si="1"/>
        <v>0</v>
      </c>
      <c r="W14" s="218">
        <f>'Week Ending 06-05-2015'!W14+'Week Ending 06-12-2015'!S14</f>
        <v>43</v>
      </c>
      <c r="X14" s="218">
        <f>'Week Ending 06-05-2015'!X14+'Week Ending 06-12-2015'!T14</f>
        <v>43</v>
      </c>
      <c r="Y14" s="227">
        <f>'Week Ending 06-05-2015'!Y14+'Week Ending 06-12-2015'!U14</f>
        <v>0</v>
      </c>
      <c r="Z14" s="4"/>
      <c r="AA14" s="4"/>
      <c r="AB14" s="4"/>
    </row>
    <row r="15" spans="1:28" ht="30.6" customHeight="1" thickBot="1" x14ac:dyDescent="0.35">
      <c r="A15" s="569" t="s">
        <v>261</v>
      </c>
      <c r="B15" s="483" t="s">
        <v>262</v>
      </c>
      <c r="C15" s="484">
        <f>'Week Ending 06-05-2015'!V15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06-05-2015'!W15+'Week Ending 06-12-2015'!S15</f>
        <v>0</v>
      </c>
      <c r="X15" s="221">
        <f>'Week Ending 06-05-2015'!X15+'Week Ending 06-12-2015'!T15</f>
        <v>0</v>
      </c>
      <c r="Y15" s="233">
        <f>'Week Ending 06-05-2015'!Y15+'Week Ending 06-12-2015'!U15</f>
        <v>0</v>
      </c>
      <c r="Z15" s="4"/>
      <c r="AA15" s="4"/>
      <c r="AB15" s="4"/>
    </row>
    <row r="16" spans="1:28" ht="21.6" customHeight="1" thickBot="1" x14ac:dyDescent="0.35">
      <c r="A16" s="570" t="s">
        <v>153</v>
      </c>
      <c r="B16" s="365" t="s">
        <v>154</v>
      </c>
      <c r="C16" s="366">
        <f>'Week Ending 06-05-2015'!V16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06-05-2015'!W16+'Week Ending 06-12-2015'!S16</f>
        <v>16</v>
      </c>
      <c r="X16" s="368">
        <f>'Week Ending 06-05-2015'!X16+'Week Ending 06-12-2015'!T16</f>
        <v>16</v>
      </c>
      <c r="Y16" s="449">
        <f>'Week Ending 06-05-2015'!Y16+'Week Ending 06-12-2015'!U16</f>
        <v>0</v>
      </c>
      <c r="Z16" s="4"/>
      <c r="AA16" s="4"/>
      <c r="AB16" s="4"/>
    </row>
    <row r="17" spans="1:28" ht="15.6" customHeight="1" thickBot="1" x14ac:dyDescent="0.35">
      <c r="A17" s="571" t="s">
        <v>2</v>
      </c>
      <c r="B17" s="433"/>
      <c r="C17" s="434">
        <f t="shared" ref="C17:Y17" si="2">SUM(C4:C16)</f>
        <v>1</v>
      </c>
      <c r="D17" s="435">
        <f t="shared" si="2"/>
        <v>29</v>
      </c>
      <c r="E17" s="454">
        <f t="shared" si="2"/>
        <v>27</v>
      </c>
      <c r="F17" s="435">
        <f t="shared" si="2"/>
        <v>0</v>
      </c>
      <c r="G17" s="435">
        <f t="shared" si="2"/>
        <v>46</v>
      </c>
      <c r="H17" s="455">
        <f t="shared" si="2"/>
        <v>46</v>
      </c>
      <c r="I17" s="456">
        <f t="shared" si="2"/>
        <v>3</v>
      </c>
      <c r="J17" s="456">
        <f t="shared" si="2"/>
        <v>46</v>
      </c>
      <c r="K17" s="454">
        <f t="shared" si="2"/>
        <v>46</v>
      </c>
      <c r="L17" s="435">
        <f t="shared" si="2"/>
        <v>0</v>
      </c>
      <c r="M17" s="435">
        <f t="shared" si="2"/>
        <v>45</v>
      </c>
      <c r="N17" s="454">
        <f t="shared" si="2"/>
        <v>43</v>
      </c>
      <c r="O17" s="435">
        <f t="shared" si="2"/>
        <v>2</v>
      </c>
      <c r="P17" s="435">
        <f t="shared" si="2"/>
        <v>67</v>
      </c>
      <c r="Q17" s="454">
        <f t="shared" si="2"/>
        <v>62</v>
      </c>
      <c r="R17" s="435">
        <f t="shared" si="2"/>
        <v>1</v>
      </c>
      <c r="S17" s="313">
        <f t="shared" si="2"/>
        <v>233</v>
      </c>
      <c r="T17" s="313">
        <f t="shared" si="2"/>
        <v>224</v>
      </c>
      <c r="U17" s="313">
        <f t="shared" si="2"/>
        <v>6</v>
      </c>
      <c r="V17" s="436">
        <f t="shared" si="2"/>
        <v>4</v>
      </c>
      <c r="W17" s="222">
        <f t="shared" si="2"/>
        <v>516</v>
      </c>
      <c r="X17" s="222">
        <f t="shared" si="2"/>
        <v>497</v>
      </c>
      <c r="Y17" s="235">
        <f t="shared" si="2"/>
        <v>15</v>
      </c>
      <c r="Z17" s="4"/>
      <c r="AA17" s="4"/>
      <c r="AB17" s="4"/>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4" priority="2" operator="equal">
      <formula>0</formula>
    </cfRule>
  </conditionalFormatting>
  <conditionalFormatting sqref="V1:V17">
    <cfRule type="cellIs" dxfId="63" priority="1" operator="equal">
      <formula>0</formula>
    </cfRule>
  </conditionalFormatting>
  <pageMargins left="0.7" right="0.7" top="0.75" bottom="0.75" header="0.3" footer="0.3"/>
  <pageSetup scale="5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sqref="A1:A3"/>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245</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42156</v>
      </c>
      <c r="E2" s="685"/>
      <c r="F2" s="686"/>
      <c r="G2" s="687">
        <f>D2+1</f>
        <v>42157</v>
      </c>
      <c r="H2" s="688"/>
      <c r="I2" s="689"/>
      <c r="J2" s="684">
        <f>G2+1</f>
        <v>42158</v>
      </c>
      <c r="K2" s="685"/>
      <c r="L2" s="686"/>
      <c r="M2" s="684">
        <f>J2+1</f>
        <v>42159</v>
      </c>
      <c r="N2" s="685"/>
      <c r="O2" s="686"/>
      <c r="P2" s="684">
        <f>M2+1</f>
        <v>42160</v>
      </c>
      <c r="Q2" s="685"/>
      <c r="R2" s="686"/>
      <c r="S2" s="663" t="s">
        <v>23</v>
      </c>
      <c r="T2" s="664"/>
      <c r="U2" s="665"/>
      <c r="V2" s="683"/>
      <c r="W2" s="666" t="s">
        <v>246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225</v>
      </c>
      <c r="C4" s="348">
        <f>'Week Ending 05-29-2015'!V4</f>
        <v>0</v>
      </c>
      <c r="D4" s="459">
        <v>56</v>
      </c>
      <c r="E4" s="524">
        <v>50</v>
      </c>
      <c r="F4" s="524">
        <v>3</v>
      </c>
      <c r="G4" s="459">
        <v>24</v>
      </c>
      <c r="H4" s="524">
        <v>25</v>
      </c>
      <c r="I4" s="524"/>
      <c r="J4" s="113">
        <v>16</v>
      </c>
      <c r="K4" s="525">
        <v>18</v>
      </c>
      <c r="L4" s="525"/>
      <c r="M4" s="113">
        <v>18</v>
      </c>
      <c r="N4" s="525">
        <v>18</v>
      </c>
      <c r="O4" s="113"/>
      <c r="P4" s="526">
        <v>17</v>
      </c>
      <c r="Q4" s="525">
        <v>17</v>
      </c>
      <c r="R4" s="525"/>
      <c r="S4" s="452">
        <f t="shared" ref="S4:U16" si="0">SUM(D4,G4,J4,M4,P4)</f>
        <v>131</v>
      </c>
      <c r="T4" s="452">
        <f t="shared" si="0"/>
        <v>128</v>
      </c>
      <c r="U4" s="452">
        <f t="shared" si="0"/>
        <v>3</v>
      </c>
      <c r="V4" s="453">
        <f t="shared" ref="V4:V16" si="1">C4+(S4-T4-U4)</f>
        <v>0</v>
      </c>
      <c r="W4" s="224">
        <f>S4</f>
        <v>131</v>
      </c>
      <c r="X4" s="224">
        <f>T4</f>
        <v>128</v>
      </c>
      <c r="Y4" s="225">
        <f>U4</f>
        <v>3</v>
      </c>
    </row>
    <row r="5" spans="1:25" ht="29.4" customHeight="1" x14ac:dyDescent="0.3">
      <c r="A5" s="563"/>
      <c r="B5" s="478" t="s">
        <v>247</v>
      </c>
      <c r="C5" s="475">
        <f>'Week Ending 05-29-2015'!V5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3">
      <c r="A6" s="149" t="s">
        <v>255</v>
      </c>
      <c r="B6" s="337" t="s">
        <v>248</v>
      </c>
      <c r="C6" s="335">
        <f>'Week Ending 05-29-2015'!V6</f>
        <v>0</v>
      </c>
      <c r="D6" s="117">
        <v>19</v>
      </c>
      <c r="E6" s="530">
        <v>19</v>
      </c>
      <c r="F6" s="530"/>
      <c r="G6" s="117">
        <v>12</v>
      </c>
      <c r="H6" s="530">
        <v>12</v>
      </c>
      <c r="I6" s="530"/>
      <c r="J6" s="117">
        <v>26</v>
      </c>
      <c r="K6" s="530">
        <v>25</v>
      </c>
      <c r="L6" s="530"/>
      <c r="M6" s="117">
        <v>10</v>
      </c>
      <c r="N6" s="530">
        <v>10</v>
      </c>
      <c r="O6" s="117"/>
      <c r="P6" s="531">
        <v>10</v>
      </c>
      <c r="Q6" s="530">
        <v>10</v>
      </c>
      <c r="R6" s="530"/>
      <c r="S6" s="98">
        <f t="shared" si="0"/>
        <v>77</v>
      </c>
      <c r="T6" s="98">
        <f t="shared" si="0"/>
        <v>76</v>
      </c>
      <c r="U6" s="98">
        <f t="shared" si="0"/>
        <v>0</v>
      </c>
      <c r="V6" s="336">
        <f t="shared" si="1"/>
        <v>1</v>
      </c>
      <c r="W6" s="218">
        <f t="shared" si="2"/>
        <v>77</v>
      </c>
      <c r="X6" s="218">
        <f t="shared" si="3"/>
        <v>76</v>
      </c>
      <c r="Y6" s="227">
        <f t="shared" si="4"/>
        <v>0</v>
      </c>
    </row>
    <row r="7" spans="1:25" ht="30" customHeight="1" thickBot="1" x14ac:dyDescent="0.35">
      <c r="A7" s="553" t="s">
        <v>254</v>
      </c>
      <c r="B7" s="554" t="s">
        <v>249</v>
      </c>
      <c r="C7" s="103">
        <f>'Week Ending 05-29-2015'!V7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 t="shared" si="2"/>
        <v>0</v>
      </c>
      <c r="X7" s="221">
        <f t="shared" si="3"/>
        <v>0</v>
      </c>
      <c r="Y7" s="233">
        <f t="shared" si="4"/>
        <v>0</v>
      </c>
    </row>
    <row r="8" spans="1:25" ht="44.4" customHeight="1" x14ac:dyDescent="0.3">
      <c r="A8" s="669" t="s">
        <v>16</v>
      </c>
      <c r="B8" s="479" t="s">
        <v>226</v>
      </c>
      <c r="C8" s="480">
        <f>'Week Ending 05-29-2015'!V8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 t="shared" si="2"/>
        <v>0</v>
      </c>
      <c r="X8" s="220">
        <f t="shared" si="3"/>
        <v>0</v>
      </c>
      <c r="Y8" s="231">
        <f t="shared" si="4"/>
        <v>0</v>
      </c>
    </row>
    <row r="9" spans="1:25" ht="32.4" customHeight="1" x14ac:dyDescent="0.3">
      <c r="A9" s="670"/>
      <c r="B9" s="482" t="s">
        <v>250</v>
      </c>
      <c r="C9" s="480">
        <f>'Week Ending 05-29-2015'!V9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 t="shared" si="2"/>
        <v>0</v>
      </c>
      <c r="X9" s="220">
        <f t="shared" si="3"/>
        <v>0</v>
      </c>
      <c r="Y9" s="231">
        <f t="shared" si="4"/>
        <v>0</v>
      </c>
    </row>
    <row r="10" spans="1:25" ht="37.950000000000003" customHeight="1" x14ac:dyDescent="0.3">
      <c r="A10" s="155" t="s">
        <v>256</v>
      </c>
      <c r="B10" s="339" t="s">
        <v>251</v>
      </c>
      <c r="C10" s="338">
        <f>'Week Ending 05-29-2015'!V10</f>
        <v>0</v>
      </c>
      <c r="D10" s="128"/>
      <c r="E10" s="540"/>
      <c r="F10" s="540"/>
      <c r="G10" s="128">
        <v>5</v>
      </c>
      <c r="H10" s="540">
        <v>5</v>
      </c>
      <c r="I10" s="540"/>
      <c r="J10" s="128">
        <v>10</v>
      </c>
      <c r="K10" s="540">
        <v>10</v>
      </c>
      <c r="L10" s="540"/>
      <c r="M10" s="128">
        <v>5</v>
      </c>
      <c r="N10" s="540">
        <v>5</v>
      </c>
      <c r="O10" s="128"/>
      <c r="P10" s="541">
        <v>5</v>
      </c>
      <c r="Q10" s="540">
        <v>5</v>
      </c>
      <c r="R10" s="540"/>
      <c r="S10" s="98">
        <f t="shared" si="0"/>
        <v>25</v>
      </c>
      <c r="T10" s="98">
        <f>SUM(E10,H10,K10,N10,Q10)</f>
        <v>25</v>
      </c>
      <c r="U10" s="98">
        <f t="shared" si="0"/>
        <v>0</v>
      </c>
      <c r="V10" s="336">
        <f t="shared" si="1"/>
        <v>0</v>
      </c>
      <c r="W10" s="218">
        <f t="shared" si="2"/>
        <v>25</v>
      </c>
      <c r="X10" s="218">
        <f t="shared" si="3"/>
        <v>25</v>
      </c>
      <c r="Y10" s="227">
        <f t="shared" si="4"/>
        <v>0</v>
      </c>
    </row>
    <row r="11" spans="1:25" ht="30" customHeight="1" thickBot="1" x14ac:dyDescent="0.35">
      <c r="A11" s="379" t="s">
        <v>253</v>
      </c>
      <c r="B11" s="356" t="s">
        <v>252</v>
      </c>
      <c r="C11" s="357">
        <f>'Week Ending 05-29-2015'!V11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3">
      <c r="A12" s="671" t="s">
        <v>20</v>
      </c>
      <c r="B12" s="359" t="s">
        <v>257</v>
      </c>
      <c r="C12" s="360">
        <f>'Week Ending 05-29-2015'!V12</f>
        <v>0</v>
      </c>
      <c r="D12" s="135">
        <v>0</v>
      </c>
      <c r="E12" s="544">
        <v>0</v>
      </c>
      <c r="F12" s="544"/>
      <c r="G12" s="135">
        <v>17</v>
      </c>
      <c r="H12" s="544">
        <v>12</v>
      </c>
      <c r="I12" s="544">
        <v>5</v>
      </c>
      <c r="J12" s="135">
        <v>5</v>
      </c>
      <c r="K12" s="544">
        <v>4</v>
      </c>
      <c r="L12" s="544">
        <v>1</v>
      </c>
      <c r="M12" s="135">
        <v>0</v>
      </c>
      <c r="N12" s="544">
        <v>0</v>
      </c>
      <c r="O12" s="135"/>
      <c r="P12" s="545"/>
      <c r="Q12" s="544"/>
      <c r="R12" s="544"/>
      <c r="S12" s="44">
        <f t="shared" si="0"/>
        <v>22</v>
      </c>
      <c r="T12" s="44">
        <f t="shared" si="0"/>
        <v>16</v>
      </c>
      <c r="U12" s="44">
        <f t="shared" si="0"/>
        <v>6</v>
      </c>
      <c r="V12" s="349">
        <f t="shared" si="1"/>
        <v>0</v>
      </c>
      <c r="W12" s="224">
        <f t="shared" si="2"/>
        <v>22</v>
      </c>
      <c r="X12" s="224">
        <f t="shared" si="3"/>
        <v>16</v>
      </c>
      <c r="Y12" s="225">
        <f t="shared" si="4"/>
        <v>6</v>
      </c>
    </row>
    <row r="13" spans="1:25" ht="39.6" customHeight="1" x14ac:dyDescent="0.3">
      <c r="A13" s="672"/>
      <c r="B13" s="346" t="s">
        <v>258</v>
      </c>
      <c r="C13" s="340">
        <f>'Week Ending 05-29-2015'!V13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 t="shared" si="2"/>
        <v>0</v>
      </c>
      <c r="X13" s="218">
        <f t="shared" si="3"/>
        <v>0</v>
      </c>
      <c r="Y13" s="227">
        <f t="shared" si="4"/>
        <v>0</v>
      </c>
    </row>
    <row r="14" spans="1:25" ht="30" customHeight="1" x14ac:dyDescent="0.3">
      <c r="A14" s="159" t="s">
        <v>259</v>
      </c>
      <c r="B14" s="341" t="s">
        <v>260</v>
      </c>
      <c r="C14" s="340">
        <f>'Week Ending 05-29-2015'!V14</f>
        <v>0</v>
      </c>
      <c r="D14" s="139">
        <v>1</v>
      </c>
      <c r="E14" s="546">
        <v>1</v>
      </c>
      <c r="F14" s="546"/>
      <c r="G14" s="139">
        <v>7</v>
      </c>
      <c r="H14" s="546">
        <v>7</v>
      </c>
      <c r="I14" s="546"/>
      <c r="J14" s="139">
        <v>1</v>
      </c>
      <c r="K14" s="546">
        <v>1</v>
      </c>
      <c r="L14" s="546"/>
      <c r="M14" s="139">
        <v>2</v>
      </c>
      <c r="N14" s="546">
        <v>2</v>
      </c>
      <c r="O14" s="139"/>
      <c r="P14" s="547">
        <v>1</v>
      </c>
      <c r="Q14" s="546">
        <v>1</v>
      </c>
      <c r="R14" s="546"/>
      <c r="S14" s="98">
        <f t="shared" si="0"/>
        <v>12</v>
      </c>
      <c r="T14" s="98">
        <f t="shared" si="0"/>
        <v>12</v>
      </c>
      <c r="U14" s="98">
        <f t="shared" si="0"/>
        <v>0</v>
      </c>
      <c r="V14" s="336">
        <f t="shared" si="1"/>
        <v>0</v>
      </c>
      <c r="W14" s="218">
        <f t="shared" si="2"/>
        <v>12</v>
      </c>
      <c r="X14" s="218">
        <f t="shared" si="3"/>
        <v>12</v>
      </c>
      <c r="Y14" s="227">
        <f t="shared" si="4"/>
        <v>0</v>
      </c>
    </row>
    <row r="15" spans="1:25" ht="30.6" customHeight="1" thickBot="1" x14ac:dyDescent="0.35">
      <c r="A15" s="461" t="s">
        <v>261</v>
      </c>
      <c r="B15" s="483" t="s">
        <v>262</v>
      </c>
      <c r="C15" s="484">
        <f>'Week Ending 05-29-2015'!V15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5">
      <c r="A16" s="381" t="s">
        <v>153</v>
      </c>
      <c r="B16" s="365" t="s">
        <v>154</v>
      </c>
      <c r="C16" s="366">
        <f>'Week Ending 05-29-2015'!V16</f>
        <v>0</v>
      </c>
      <c r="D16" s="417"/>
      <c r="E16" s="550"/>
      <c r="F16" s="550"/>
      <c r="G16" s="417"/>
      <c r="H16" s="550"/>
      <c r="I16" s="550"/>
      <c r="J16" s="417">
        <v>14</v>
      </c>
      <c r="K16" s="550">
        <v>14</v>
      </c>
      <c r="L16" s="550"/>
      <c r="M16" s="417">
        <v>2</v>
      </c>
      <c r="N16" s="550">
        <v>2</v>
      </c>
      <c r="O16" s="417"/>
      <c r="P16" s="551"/>
      <c r="Q16" s="550"/>
      <c r="R16" s="550"/>
      <c r="S16" s="316">
        <f t="shared" si="0"/>
        <v>16</v>
      </c>
      <c r="T16" s="316">
        <f t="shared" si="0"/>
        <v>16</v>
      </c>
      <c r="U16" s="316">
        <f t="shared" si="0"/>
        <v>0</v>
      </c>
      <c r="V16" s="367">
        <f t="shared" si="1"/>
        <v>0</v>
      </c>
      <c r="W16" s="368">
        <f t="shared" si="2"/>
        <v>16</v>
      </c>
      <c r="X16" s="368">
        <f t="shared" si="3"/>
        <v>16</v>
      </c>
      <c r="Y16" s="449">
        <f t="shared" si="4"/>
        <v>0</v>
      </c>
    </row>
    <row r="17" spans="1:25" ht="15.6" customHeight="1" thickBot="1" x14ac:dyDescent="0.35">
      <c r="A17" s="432" t="s">
        <v>2</v>
      </c>
      <c r="B17" s="433"/>
      <c r="C17" s="434">
        <f t="shared" ref="C17:Y17" si="5">SUM(C4:C16)</f>
        <v>0</v>
      </c>
      <c r="D17" s="435">
        <f t="shared" si="5"/>
        <v>76</v>
      </c>
      <c r="E17" s="454">
        <f t="shared" si="5"/>
        <v>70</v>
      </c>
      <c r="F17" s="435">
        <f t="shared" si="5"/>
        <v>3</v>
      </c>
      <c r="G17" s="435">
        <f t="shared" si="5"/>
        <v>65</v>
      </c>
      <c r="H17" s="455">
        <f t="shared" si="5"/>
        <v>61</v>
      </c>
      <c r="I17" s="456">
        <f t="shared" si="5"/>
        <v>5</v>
      </c>
      <c r="J17" s="456">
        <f t="shared" si="5"/>
        <v>72</v>
      </c>
      <c r="K17" s="454">
        <f t="shared" si="5"/>
        <v>72</v>
      </c>
      <c r="L17" s="435">
        <f t="shared" si="5"/>
        <v>1</v>
      </c>
      <c r="M17" s="435">
        <f t="shared" si="5"/>
        <v>37</v>
      </c>
      <c r="N17" s="454">
        <f t="shared" si="5"/>
        <v>37</v>
      </c>
      <c r="O17" s="435">
        <f t="shared" si="5"/>
        <v>0</v>
      </c>
      <c r="P17" s="435">
        <f t="shared" si="5"/>
        <v>33</v>
      </c>
      <c r="Q17" s="454">
        <f t="shared" si="5"/>
        <v>33</v>
      </c>
      <c r="R17" s="435">
        <f t="shared" si="5"/>
        <v>0</v>
      </c>
      <c r="S17" s="313">
        <f t="shared" si="5"/>
        <v>283</v>
      </c>
      <c r="T17" s="313">
        <f t="shared" si="5"/>
        <v>273</v>
      </c>
      <c r="U17" s="313">
        <f t="shared" si="5"/>
        <v>9</v>
      </c>
      <c r="V17" s="436">
        <f t="shared" si="5"/>
        <v>1</v>
      </c>
      <c r="W17" s="222">
        <f t="shared" si="5"/>
        <v>283</v>
      </c>
      <c r="X17" s="222">
        <f t="shared" si="5"/>
        <v>273</v>
      </c>
      <c r="Y17" s="235">
        <f t="shared" si="5"/>
        <v>9</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2" priority="2" operator="equal">
      <formula>0</formula>
    </cfRule>
  </conditionalFormatting>
  <conditionalFormatting sqref="V1:V17">
    <cfRule type="cellIs" dxfId="61" priority="1" operator="equal">
      <formula>0</formula>
    </cfRule>
  </conditionalFormatting>
  <pageMargins left="0.7" right="0.7" top="0.75" bottom="0.75" header="0.3" footer="0.3"/>
  <pageSetup scale="5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X12" sqref="X12"/>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244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42149</v>
      </c>
      <c r="E2" s="685"/>
      <c r="F2" s="686"/>
      <c r="G2" s="687">
        <f>D2+1</f>
        <v>42150</v>
      </c>
      <c r="H2" s="688"/>
      <c r="I2" s="689"/>
      <c r="J2" s="684">
        <f>G2+1</f>
        <v>42151</v>
      </c>
      <c r="K2" s="685"/>
      <c r="L2" s="686"/>
      <c r="M2" s="684">
        <f>J2+1</f>
        <v>42152</v>
      </c>
      <c r="N2" s="685"/>
      <c r="O2" s="686"/>
      <c r="P2" s="684">
        <f>M2+1</f>
        <v>42153</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206</v>
      </c>
      <c r="C4" s="348">
        <f>'Week Ending 05-22-2015'!V4</f>
        <v>0</v>
      </c>
      <c r="D4" s="459"/>
      <c r="E4" s="524"/>
      <c r="F4" s="524"/>
      <c r="G4" s="459">
        <v>4</v>
      </c>
      <c r="H4" s="524">
        <v>4</v>
      </c>
      <c r="I4" s="524"/>
      <c r="J4" s="113">
        <v>5</v>
      </c>
      <c r="K4" s="525">
        <v>5</v>
      </c>
      <c r="L4" s="525"/>
      <c r="M4" s="113">
        <v>4</v>
      </c>
      <c r="N4" s="525">
        <v>4</v>
      </c>
      <c r="O4" s="113"/>
      <c r="P4" s="526">
        <v>1</v>
      </c>
      <c r="Q4" s="525">
        <v>1</v>
      </c>
      <c r="R4" s="525"/>
      <c r="S4" s="452">
        <f t="shared" ref="S4:U16" si="0">SUM(D4,G4,J4,M4,P4)</f>
        <v>14</v>
      </c>
      <c r="T4" s="452">
        <f t="shared" si="0"/>
        <v>14</v>
      </c>
      <c r="U4" s="452">
        <f t="shared" si="0"/>
        <v>0</v>
      </c>
      <c r="V4" s="453">
        <f t="shared" ref="V4:V16" si="1">C4+(S4-T4-U4)</f>
        <v>0</v>
      </c>
      <c r="W4" s="224">
        <f>'Week Ending 05-22-2015'!W4+'Week Ending 05-29-2015'!S4</f>
        <v>418</v>
      </c>
      <c r="X4" s="224">
        <f>'Week Ending 05-22-2015'!X4+'Week Ending 05-29-2015'!T4</f>
        <v>407</v>
      </c>
      <c r="Y4" s="225">
        <f>'Week Ending 05-22-2015'!Y4+'Week Ending 05-29-2015'!U4</f>
        <v>11</v>
      </c>
    </row>
    <row r="5" spans="1:25" ht="29.4" customHeight="1" x14ac:dyDescent="0.3">
      <c r="A5" s="552"/>
      <c r="B5" s="478" t="s">
        <v>225</v>
      </c>
      <c r="C5" s="475">
        <f>'Week Ending 05-22-2015'!V5</f>
        <v>0</v>
      </c>
      <c r="D5" s="488"/>
      <c r="E5" s="527"/>
      <c r="F5" s="527"/>
      <c r="G5" s="488">
        <v>26</v>
      </c>
      <c r="H5" s="527">
        <v>26</v>
      </c>
      <c r="I5" s="527"/>
      <c r="J5" s="491">
        <v>23</v>
      </c>
      <c r="K5" s="528">
        <v>23</v>
      </c>
      <c r="L5" s="528"/>
      <c r="M5" s="493">
        <v>9</v>
      </c>
      <c r="N5" s="528">
        <v>9</v>
      </c>
      <c r="O5" s="491"/>
      <c r="P5" s="529">
        <v>28</v>
      </c>
      <c r="Q5" s="528">
        <v>28</v>
      </c>
      <c r="R5" s="528"/>
      <c r="S5" s="476">
        <f t="shared" si="0"/>
        <v>86</v>
      </c>
      <c r="T5" s="476">
        <f t="shared" si="0"/>
        <v>86</v>
      </c>
      <c r="U5" s="476">
        <f t="shared" si="0"/>
        <v>0</v>
      </c>
      <c r="V5" s="477">
        <f t="shared" si="1"/>
        <v>0</v>
      </c>
      <c r="W5" s="220">
        <f>'Week Ending 05-22-2015'!W5+'Week Ending 05-29-2015'!S5</f>
        <v>126</v>
      </c>
      <c r="X5" s="220">
        <f>'Week Ending 05-22-2015'!X5+'Week Ending 05-29-2015'!T5</f>
        <v>121</v>
      </c>
      <c r="Y5" s="231">
        <f>'Week Ending 05-22-2015'!Y5+'Week Ending 05-29-2015'!U5</f>
        <v>5</v>
      </c>
    </row>
    <row r="6" spans="1:25" ht="30" customHeight="1" x14ac:dyDescent="0.3">
      <c r="A6" s="149" t="s">
        <v>233</v>
      </c>
      <c r="B6" s="337" t="s">
        <v>230</v>
      </c>
      <c r="C6" s="335">
        <f>'Week Ending 05-22-2015'!V6</f>
        <v>8</v>
      </c>
      <c r="D6" s="464"/>
      <c r="E6" s="530"/>
      <c r="F6" s="530"/>
      <c r="G6" s="464">
        <v>10</v>
      </c>
      <c r="H6" s="530">
        <v>15</v>
      </c>
      <c r="I6" s="530"/>
      <c r="J6" s="117">
        <v>13</v>
      </c>
      <c r="K6" s="530">
        <v>16</v>
      </c>
      <c r="L6" s="530"/>
      <c r="M6" s="464">
        <v>3</v>
      </c>
      <c r="N6" s="530">
        <v>3</v>
      </c>
      <c r="O6" s="117"/>
      <c r="P6" s="531">
        <v>8</v>
      </c>
      <c r="Q6" s="530">
        <v>8</v>
      </c>
      <c r="R6" s="530"/>
      <c r="S6" s="98">
        <f t="shared" si="0"/>
        <v>34</v>
      </c>
      <c r="T6" s="98">
        <f t="shared" si="0"/>
        <v>42</v>
      </c>
      <c r="U6" s="98">
        <f t="shared" si="0"/>
        <v>0</v>
      </c>
      <c r="V6" s="336">
        <f t="shared" si="1"/>
        <v>0</v>
      </c>
      <c r="W6" s="218">
        <f>'Week Ending 05-22-2015'!W6+'Week Ending 05-29-2015'!S6</f>
        <v>330</v>
      </c>
      <c r="X6" s="218">
        <f>'Week Ending 05-22-2015'!X6+'Week Ending 05-29-2015'!T6</f>
        <v>324</v>
      </c>
      <c r="Y6" s="227">
        <f>'Week Ending 05-22-2015'!Y6+'Week Ending 05-29-2015'!U6</f>
        <v>6</v>
      </c>
    </row>
    <row r="7" spans="1:25" ht="30" customHeight="1" thickBot="1" x14ac:dyDescent="0.35">
      <c r="A7" s="378" t="s">
        <v>232</v>
      </c>
      <c r="B7" s="350" t="s">
        <v>231</v>
      </c>
      <c r="C7" s="61">
        <f>'Week Ending 05-22-2015'!V7</f>
        <v>0</v>
      </c>
      <c r="D7" s="440"/>
      <c r="E7" s="532"/>
      <c r="F7" s="533"/>
      <c r="G7" s="440">
        <v>1</v>
      </c>
      <c r="H7" s="532">
        <v>1</v>
      </c>
      <c r="I7" s="533"/>
      <c r="J7" s="440"/>
      <c r="K7" s="534"/>
      <c r="L7" s="535"/>
      <c r="M7" s="440"/>
      <c r="N7" s="536"/>
      <c r="O7" s="440"/>
      <c r="P7" s="537">
        <v>1</v>
      </c>
      <c r="Q7" s="534">
        <v>1</v>
      </c>
      <c r="R7" s="534"/>
      <c r="S7" s="352">
        <f t="shared" si="0"/>
        <v>2</v>
      </c>
      <c r="T7" s="352">
        <f t="shared" si="0"/>
        <v>2</v>
      </c>
      <c r="U7" s="352">
        <f t="shared" si="0"/>
        <v>0</v>
      </c>
      <c r="V7" s="353">
        <f t="shared" si="1"/>
        <v>0</v>
      </c>
      <c r="W7" s="219">
        <f>'Week Ending 05-22-2015'!W7+'Week Ending 05-29-2015'!S7</f>
        <v>10</v>
      </c>
      <c r="X7" s="219">
        <f>'Week Ending 05-22-2015'!X7+'Week Ending 05-29-2015'!T7</f>
        <v>7</v>
      </c>
      <c r="Y7" s="229">
        <f>'Week Ending 05-22-2015'!Y7+'Week Ending 05-29-2015'!U7</f>
        <v>3</v>
      </c>
    </row>
    <row r="8" spans="1:25" ht="44.4" customHeight="1" x14ac:dyDescent="0.3">
      <c r="A8" s="702" t="s">
        <v>16</v>
      </c>
      <c r="B8" s="479" t="s">
        <v>209</v>
      </c>
      <c r="C8" s="480">
        <f>'Week Ending 05-22-2015'!V8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05-22-2015'!W8+'Week Ending 05-29-2015'!S8</f>
        <v>255</v>
      </c>
      <c r="X8" s="220">
        <f>'Week Ending 05-22-2015'!X8+'Week Ending 05-29-2015'!T8</f>
        <v>255</v>
      </c>
      <c r="Y8" s="231">
        <f>'Week Ending 05-22-2015'!Y8+'Week Ending 05-29-2015'!U8</f>
        <v>0</v>
      </c>
    </row>
    <row r="9" spans="1:25" ht="32.4" customHeight="1" x14ac:dyDescent="0.3">
      <c r="A9" s="703"/>
      <c r="B9" s="482" t="s">
        <v>226</v>
      </c>
      <c r="C9" s="480">
        <f>'Week Ending 05-22-2015'!V9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05-22-2015'!W9+'Week Ending 05-29-2015'!S9</f>
        <v>0</v>
      </c>
      <c r="X9" s="220">
        <f>'Week Ending 05-22-2015'!X9+'Week Ending 05-29-2015'!T9</f>
        <v>0</v>
      </c>
      <c r="Y9" s="231">
        <f>'Week Ending 05-22-2015'!Y9+'Week Ending 05-29-2015'!U9</f>
        <v>0</v>
      </c>
    </row>
    <row r="10" spans="1:25" ht="37.950000000000003" customHeight="1" x14ac:dyDescent="0.3">
      <c r="A10" s="155" t="s">
        <v>237</v>
      </c>
      <c r="B10" s="339" t="s">
        <v>234</v>
      </c>
      <c r="C10" s="338">
        <f>'Week Ending 05-22-2015'!V10</f>
        <v>0</v>
      </c>
      <c r="D10" s="128"/>
      <c r="E10" s="540"/>
      <c r="F10" s="540"/>
      <c r="G10" s="128"/>
      <c r="H10" s="540"/>
      <c r="I10" s="540"/>
      <c r="J10" s="128"/>
      <c r="K10" s="540"/>
      <c r="L10" s="540"/>
      <c r="M10" s="128">
        <v>7</v>
      </c>
      <c r="N10" s="540">
        <v>7</v>
      </c>
      <c r="O10" s="128"/>
      <c r="P10" s="541"/>
      <c r="Q10" s="540"/>
      <c r="R10" s="540"/>
      <c r="S10" s="98">
        <f t="shared" si="0"/>
        <v>7</v>
      </c>
      <c r="T10" s="98">
        <f>SUM(E10,H10,K10,N10,Q10)</f>
        <v>7</v>
      </c>
      <c r="U10" s="98">
        <f t="shared" si="0"/>
        <v>0</v>
      </c>
      <c r="V10" s="336">
        <f t="shared" si="1"/>
        <v>0</v>
      </c>
      <c r="W10" s="218">
        <f>'Week Ending 05-22-2015'!W10+'Week Ending 05-29-2015'!S10</f>
        <v>45</v>
      </c>
      <c r="X10" s="218">
        <f>'Week Ending 05-22-2015'!X10+'Week Ending 05-29-2015'!T10</f>
        <v>45</v>
      </c>
      <c r="Y10" s="227">
        <f>'Week Ending 05-22-2015'!Y10+'Week Ending 05-29-2015'!U10</f>
        <v>0</v>
      </c>
    </row>
    <row r="11" spans="1:25" ht="30" customHeight="1" thickBot="1" x14ac:dyDescent="0.35">
      <c r="A11" s="379" t="s">
        <v>236</v>
      </c>
      <c r="B11" s="356" t="s">
        <v>235</v>
      </c>
      <c r="C11" s="357">
        <f>'Week Ending 05-22-2015'!V11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05-22-2015'!W11+'Week Ending 05-29-2015'!S11</f>
        <v>1</v>
      </c>
      <c r="X11" s="219">
        <f>'Week Ending 05-22-2015'!X11+'Week Ending 05-29-2015'!T11</f>
        <v>1</v>
      </c>
      <c r="Y11" s="229">
        <f>'Week Ending 05-22-2015'!Y11+'Week Ending 05-29-2015'!U11</f>
        <v>0</v>
      </c>
    </row>
    <row r="12" spans="1:25" ht="39.6" customHeight="1" x14ac:dyDescent="0.3">
      <c r="A12" s="671" t="s">
        <v>20</v>
      </c>
      <c r="B12" s="359" t="s">
        <v>238</v>
      </c>
      <c r="C12" s="360">
        <f>'Week Ending 05-22-2015'!V12</f>
        <v>0</v>
      </c>
      <c r="D12" s="135"/>
      <c r="E12" s="544"/>
      <c r="F12" s="544"/>
      <c r="G12" s="135">
        <v>17</v>
      </c>
      <c r="H12" s="544">
        <v>14</v>
      </c>
      <c r="I12" s="544">
        <v>3</v>
      </c>
      <c r="J12" s="135">
        <v>3</v>
      </c>
      <c r="K12" s="544">
        <v>3</v>
      </c>
      <c r="L12" s="544"/>
      <c r="M12" s="135">
        <v>9</v>
      </c>
      <c r="N12" s="544">
        <v>9</v>
      </c>
      <c r="O12" s="135"/>
      <c r="P12" s="545">
        <v>7</v>
      </c>
      <c r="Q12" s="544">
        <v>6</v>
      </c>
      <c r="R12" s="544">
        <v>1</v>
      </c>
      <c r="S12" s="44">
        <f t="shared" si="0"/>
        <v>36</v>
      </c>
      <c r="T12" s="44">
        <f t="shared" si="0"/>
        <v>32</v>
      </c>
      <c r="U12" s="44">
        <f t="shared" si="0"/>
        <v>4</v>
      </c>
      <c r="V12" s="349">
        <f t="shared" si="1"/>
        <v>0</v>
      </c>
      <c r="W12" s="224">
        <f>'Week Ending 05-22-2015'!W12+'Week Ending 05-29-2015'!S12</f>
        <v>134</v>
      </c>
      <c r="X12" s="224">
        <f>'Week Ending 05-22-2015'!X12+'Week Ending 05-29-2015'!T12</f>
        <v>105</v>
      </c>
      <c r="Y12" s="225">
        <f>'Week Ending 05-22-2015'!Y12+'Week Ending 05-29-2015'!U12</f>
        <v>29</v>
      </c>
    </row>
    <row r="13" spans="1:25" ht="39.6" customHeight="1" x14ac:dyDescent="0.3">
      <c r="A13" s="672"/>
      <c r="B13" s="346" t="s">
        <v>239</v>
      </c>
      <c r="C13" s="340">
        <f>'Week Ending 05-22-2015'!V13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05-22-2015'!W13+'Week Ending 05-29-2015'!S13</f>
        <v>0</v>
      </c>
      <c r="X13" s="218">
        <f>'Week Ending 05-22-2015'!X13+'Week Ending 05-29-2015'!T13</f>
        <v>0</v>
      </c>
      <c r="Y13" s="227">
        <f>'Week Ending 05-22-2015'!Y13+'Week Ending 05-29-2015'!U13</f>
        <v>0</v>
      </c>
    </row>
    <row r="14" spans="1:25" ht="30" customHeight="1" x14ac:dyDescent="0.3">
      <c r="A14" s="159" t="s">
        <v>243</v>
      </c>
      <c r="B14" s="341" t="s">
        <v>242</v>
      </c>
      <c r="C14" s="340">
        <f>'Week Ending 05-22-2015'!V14</f>
        <v>0</v>
      </c>
      <c r="D14" s="139"/>
      <c r="E14" s="546"/>
      <c r="F14" s="546"/>
      <c r="G14" s="139">
        <v>2</v>
      </c>
      <c r="H14" s="546">
        <v>2</v>
      </c>
      <c r="I14" s="546"/>
      <c r="J14" s="139">
        <v>3</v>
      </c>
      <c r="K14" s="546">
        <v>3</v>
      </c>
      <c r="L14" s="546"/>
      <c r="M14" s="139">
        <v>6</v>
      </c>
      <c r="N14" s="546">
        <v>6</v>
      </c>
      <c r="O14" s="139"/>
      <c r="P14" s="547"/>
      <c r="Q14" s="546"/>
      <c r="R14" s="546"/>
      <c r="S14" s="98">
        <f t="shared" si="0"/>
        <v>11</v>
      </c>
      <c r="T14" s="98">
        <f t="shared" si="0"/>
        <v>11</v>
      </c>
      <c r="U14" s="98">
        <f t="shared" si="0"/>
        <v>0</v>
      </c>
      <c r="V14" s="336">
        <f t="shared" si="1"/>
        <v>0</v>
      </c>
      <c r="W14" s="218">
        <f>'Week Ending 05-22-2015'!W14+'Week Ending 05-29-2015'!S14</f>
        <v>69</v>
      </c>
      <c r="X14" s="218">
        <f>'Week Ending 05-22-2015'!X14+'Week Ending 05-29-2015'!T14</f>
        <v>69</v>
      </c>
      <c r="Y14" s="227">
        <f>'Week Ending 05-22-2015'!Y14+'Week Ending 05-29-2015'!U14</f>
        <v>0</v>
      </c>
    </row>
    <row r="15" spans="1:25" ht="30.6" customHeight="1" thickBot="1" x14ac:dyDescent="0.35">
      <c r="A15" s="461" t="s">
        <v>240</v>
      </c>
      <c r="B15" s="483" t="s">
        <v>241</v>
      </c>
      <c r="C15" s="484">
        <f>'Week Ending 05-22-2015'!V15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05-22-2015'!W15+'Week Ending 05-29-2015'!S15</f>
        <v>1</v>
      </c>
      <c r="X15" s="221">
        <f>'Week Ending 05-22-2015'!X15+'Week Ending 05-29-2015'!T15</f>
        <v>1</v>
      </c>
      <c r="Y15" s="233">
        <f>'Week Ending 05-22-2015'!Y15+'Week Ending 05-29-2015'!U15</f>
        <v>0</v>
      </c>
    </row>
    <row r="16" spans="1:25" ht="21.6" customHeight="1" thickBot="1" x14ac:dyDescent="0.35">
      <c r="A16" s="381" t="s">
        <v>153</v>
      </c>
      <c r="B16" s="365" t="s">
        <v>154</v>
      </c>
      <c r="C16" s="366">
        <f>'Week Ending 05-22-2015'!V16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05-22-2015'!W16+'Week Ending 05-29-2015'!S16</f>
        <v>3</v>
      </c>
      <c r="X16" s="368">
        <f>'Week Ending 05-22-2015'!X16+'Week Ending 05-29-2015'!T16</f>
        <v>3</v>
      </c>
      <c r="Y16" s="449">
        <f>'Week Ending 05-22-2015'!Y16+'Week Ending 05-29-2015'!U16</f>
        <v>0</v>
      </c>
    </row>
    <row r="17" spans="1:25" ht="15.6" customHeight="1" thickBot="1" x14ac:dyDescent="0.35">
      <c r="A17" s="432" t="s">
        <v>2</v>
      </c>
      <c r="B17" s="433"/>
      <c r="C17" s="434">
        <f t="shared" ref="C17:Y17" si="2">SUM(C4:C16)</f>
        <v>8</v>
      </c>
      <c r="D17" s="435">
        <f t="shared" si="2"/>
        <v>0</v>
      </c>
      <c r="E17" s="454">
        <f t="shared" si="2"/>
        <v>0</v>
      </c>
      <c r="F17" s="435">
        <f t="shared" si="2"/>
        <v>0</v>
      </c>
      <c r="G17" s="435">
        <f t="shared" si="2"/>
        <v>60</v>
      </c>
      <c r="H17" s="455">
        <f t="shared" si="2"/>
        <v>62</v>
      </c>
      <c r="I17" s="456">
        <f t="shared" si="2"/>
        <v>3</v>
      </c>
      <c r="J17" s="456">
        <f t="shared" si="2"/>
        <v>47</v>
      </c>
      <c r="K17" s="454">
        <f t="shared" si="2"/>
        <v>50</v>
      </c>
      <c r="L17" s="435">
        <f t="shared" si="2"/>
        <v>0</v>
      </c>
      <c r="M17" s="435">
        <f t="shared" si="2"/>
        <v>38</v>
      </c>
      <c r="N17" s="454">
        <f t="shared" si="2"/>
        <v>38</v>
      </c>
      <c r="O17" s="435">
        <f t="shared" si="2"/>
        <v>0</v>
      </c>
      <c r="P17" s="435">
        <f t="shared" si="2"/>
        <v>45</v>
      </c>
      <c r="Q17" s="454">
        <f t="shared" si="2"/>
        <v>44</v>
      </c>
      <c r="R17" s="435">
        <f t="shared" si="2"/>
        <v>1</v>
      </c>
      <c r="S17" s="313">
        <f t="shared" si="2"/>
        <v>190</v>
      </c>
      <c r="T17" s="313">
        <f t="shared" si="2"/>
        <v>194</v>
      </c>
      <c r="U17" s="313">
        <f t="shared" si="2"/>
        <v>4</v>
      </c>
      <c r="V17" s="436">
        <f t="shared" si="2"/>
        <v>0</v>
      </c>
      <c r="W17" s="222">
        <f t="shared" si="2"/>
        <v>1392</v>
      </c>
      <c r="X17" s="222">
        <f t="shared" si="2"/>
        <v>1338</v>
      </c>
      <c r="Y17" s="235">
        <f t="shared" si="2"/>
        <v>54</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0" priority="2" operator="equal">
      <formula>0</formula>
    </cfRule>
  </conditionalFormatting>
  <conditionalFormatting sqref="V1:V17">
    <cfRule type="cellIs" dxfId="59" priority="1" operator="equal">
      <formula>0</formula>
    </cfRule>
  </conditionalFormatting>
  <pageMargins left="0.7" right="0.7" top="0.75" bottom="0.75" header="0.3" footer="0.3"/>
  <pageSetup scale="55"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N5" sqref="N5"/>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229</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42142</v>
      </c>
      <c r="E2" s="685"/>
      <c r="F2" s="686"/>
      <c r="G2" s="687">
        <f>D2+1</f>
        <v>42143</v>
      </c>
      <c r="H2" s="688"/>
      <c r="I2" s="689"/>
      <c r="J2" s="684">
        <f>G2+1</f>
        <v>42144</v>
      </c>
      <c r="K2" s="685"/>
      <c r="L2" s="686"/>
      <c r="M2" s="684">
        <f>J2+1</f>
        <v>42145</v>
      </c>
      <c r="N2" s="685"/>
      <c r="O2" s="686"/>
      <c r="P2" s="684">
        <f>M2+1</f>
        <v>42146</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206</v>
      </c>
      <c r="C4" s="348">
        <f>'Week Ending 05-15-2015'!V4</f>
        <v>0</v>
      </c>
      <c r="D4" s="459">
        <v>40</v>
      </c>
      <c r="E4" s="524">
        <v>40</v>
      </c>
      <c r="F4" s="524"/>
      <c r="G4" s="459">
        <v>5</v>
      </c>
      <c r="H4" s="524">
        <v>5</v>
      </c>
      <c r="I4" s="524"/>
      <c r="J4" s="113"/>
      <c r="K4" s="525"/>
      <c r="L4" s="525"/>
      <c r="M4" s="113">
        <v>5</v>
      </c>
      <c r="N4" s="525">
        <v>5</v>
      </c>
      <c r="O4" s="113"/>
      <c r="P4" s="526"/>
      <c r="Q4" s="525"/>
      <c r="R4" s="525"/>
      <c r="S4" s="452">
        <f t="shared" ref="S4:U16" si="0">SUM(D4,G4,J4,M4,P4)</f>
        <v>50</v>
      </c>
      <c r="T4" s="452">
        <f t="shared" si="0"/>
        <v>50</v>
      </c>
      <c r="U4" s="452">
        <f t="shared" si="0"/>
        <v>0</v>
      </c>
      <c r="V4" s="453">
        <f t="shared" ref="V4:V16" si="1">C4+(S4-T4-U4)</f>
        <v>0</v>
      </c>
      <c r="W4" s="224">
        <f>'Week Ending 05-15-2015'!W4+'Week Ending 05-22-2015'!S4</f>
        <v>404</v>
      </c>
      <c r="X4" s="224">
        <f>'Week Ending 05-15-2015'!X4+'Week Ending 05-22-2015'!T4</f>
        <v>393</v>
      </c>
      <c r="Y4" s="225">
        <f>'Week Ending 05-15-2015'!Y4+'Week Ending 05-22-2015'!U4</f>
        <v>11</v>
      </c>
    </row>
    <row r="5" spans="1:25" ht="29.4" customHeight="1" x14ac:dyDescent="0.3">
      <c r="A5" s="523"/>
      <c r="B5" s="478" t="s">
        <v>225</v>
      </c>
      <c r="C5" s="475">
        <v>0</v>
      </c>
      <c r="D5" s="488"/>
      <c r="E5" s="527"/>
      <c r="F5" s="527"/>
      <c r="G5" s="490">
        <v>12</v>
      </c>
      <c r="H5" s="527">
        <v>12</v>
      </c>
      <c r="I5" s="527"/>
      <c r="J5" s="491">
        <v>16</v>
      </c>
      <c r="K5" s="528">
        <v>11</v>
      </c>
      <c r="L5" s="528">
        <v>5</v>
      </c>
      <c r="M5" s="493">
        <v>12</v>
      </c>
      <c r="N5" s="528">
        <v>12</v>
      </c>
      <c r="O5" s="491"/>
      <c r="P5" s="529"/>
      <c r="Q5" s="528"/>
      <c r="R5" s="528"/>
      <c r="S5" s="476">
        <f t="shared" si="0"/>
        <v>40</v>
      </c>
      <c r="T5" s="476">
        <f t="shared" si="0"/>
        <v>35</v>
      </c>
      <c r="U5" s="476">
        <f t="shared" si="0"/>
        <v>5</v>
      </c>
      <c r="V5" s="477">
        <f t="shared" si="1"/>
        <v>0</v>
      </c>
      <c r="W5" s="220">
        <f>S5</f>
        <v>40</v>
      </c>
      <c r="X5" s="220">
        <f>T5</f>
        <v>35</v>
      </c>
      <c r="Y5" s="231">
        <f>U5</f>
        <v>5</v>
      </c>
    </row>
    <row r="6" spans="1:25" ht="30" customHeight="1" x14ac:dyDescent="0.3">
      <c r="A6" s="149" t="s">
        <v>233</v>
      </c>
      <c r="B6" s="337" t="s">
        <v>230</v>
      </c>
      <c r="C6" s="335">
        <f>'Week Ending 05-15-2015'!V6</f>
        <v>0</v>
      </c>
      <c r="D6" s="464">
        <v>30</v>
      </c>
      <c r="E6" s="530">
        <v>30</v>
      </c>
      <c r="F6" s="530"/>
      <c r="G6" s="117">
        <v>19</v>
      </c>
      <c r="H6" s="530">
        <v>19</v>
      </c>
      <c r="I6" s="530"/>
      <c r="J6" s="117">
        <v>10</v>
      </c>
      <c r="K6" s="530">
        <v>10</v>
      </c>
      <c r="L6" s="530"/>
      <c r="M6" s="464">
        <v>32</v>
      </c>
      <c r="N6" s="530">
        <v>28</v>
      </c>
      <c r="O6" s="117"/>
      <c r="P6" s="531">
        <v>17</v>
      </c>
      <c r="Q6" s="530">
        <v>12</v>
      </c>
      <c r="R6" s="530">
        <v>1</v>
      </c>
      <c r="S6" s="98">
        <f t="shared" si="0"/>
        <v>108</v>
      </c>
      <c r="T6" s="98">
        <f t="shared" si="0"/>
        <v>99</v>
      </c>
      <c r="U6" s="98">
        <f t="shared" si="0"/>
        <v>1</v>
      </c>
      <c r="V6" s="336">
        <f t="shared" si="1"/>
        <v>8</v>
      </c>
      <c r="W6" s="218">
        <f>'Week Ending 05-15-2015'!W6+'Week Ending 05-15-2015'!W7+S6</f>
        <v>296</v>
      </c>
      <c r="X6" s="218">
        <f>'Week Ending 05-15-2015'!X6+'Week Ending 05-15-2015'!X7+T6</f>
        <v>282</v>
      </c>
      <c r="Y6" s="227">
        <f>'Week Ending 05-15-2015'!Y6+'Week Ending 05-15-2015'!Y7+U6</f>
        <v>6</v>
      </c>
    </row>
    <row r="7" spans="1:25" ht="30" customHeight="1" thickBot="1" x14ac:dyDescent="0.35">
      <c r="A7" s="378" t="s">
        <v>232</v>
      </c>
      <c r="B7" s="350" t="s">
        <v>231</v>
      </c>
      <c r="C7" s="61">
        <f>'Week Ending 05-15-2015'!V7</f>
        <v>0</v>
      </c>
      <c r="D7" s="440"/>
      <c r="E7" s="532"/>
      <c r="F7" s="533"/>
      <c r="G7" s="412">
        <v>8</v>
      </c>
      <c r="H7" s="533">
        <v>3</v>
      </c>
      <c r="I7" s="533">
        <v>3</v>
      </c>
      <c r="J7" s="440"/>
      <c r="K7" s="534"/>
      <c r="L7" s="535"/>
      <c r="M7" s="440"/>
      <c r="N7" s="536">
        <v>2</v>
      </c>
      <c r="O7" s="440"/>
      <c r="P7" s="537"/>
      <c r="Q7" s="534"/>
      <c r="R7" s="534"/>
      <c r="S7" s="352">
        <f t="shared" si="0"/>
        <v>8</v>
      </c>
      <c r="T7" s="352">
        <f t="shared" si="0"/>
        <v>5</v>
      </c>
      <c r="U7" s="352">
        <f t="shared" si="0"/>
        <v>3</v>
      </c>
      <c r="V7" s="353">
        <f t="shared" si="1"/>
        <v>0</v>
      </c>
      <c r="W7" s="219">
        <f>S7</f>
        <v>8</v>
      </c>
      <c r="X7" s="219">
        <f>T7</f>
        <v>5</v>
      </c>
      <c r="Y7" s="229">
        <f>U7</f>
        <v>3</v>
      </c>
    </row>
    <row r="8" spans="1:25" ht="44.4" customHeight="1" x14ac:dyDescent="0.3">
      <c r="A8" s="702" t="s">
        <v>16</v>
      </c>
      <c r="B8" s="479" t="s">
        <v>209</v>
      </c>
      <c r="C8" s="480">
        <f>'Week Ending 05-15-2015'!V8</f>
        <v>186</v>
      </c>
      <c r="D8" s="467">
        <v>64</v>
      </c>
      <c r="E8" s="538"/>
      <c r="F8" s="538"/>
      <c r="G8" s="467"/>
      <c r="H8" s="538">
        <v>250</v>
      </c>
      <c r="I8" s="538"/>
      <c r="J8" s="467"/>
      <c r="K8" s="538"/>
      <c r="L8" s="538"/>
      <c r="M8" s="467"/>
      <c r="N8" s="538"/>
      <c r="O8" s="467"/>
      <c r="P8" s="539"/>
      <c r="Q8" s="538"/>
      <c r="R8" s="538"/>
      <c r="S8" s="52">
        <f t="shared" si="0"/>
        <v>64</v>
      </c>
      <c r="T8" s="52">
        <f t="shared" si="0"/>
        <v>250</v>
      </c>
      <c r="U8" s="52">
        <f t="shared" si="0"/>
        <v>0</v>
      </c>
      <c r="V8" s="481">
        <f t="shared" si="1"/>
        <v>0</v>
      </c>
      <c r="W8" s="220">
        <f>'Week Ending 05-15-2015'!W8+'Week Ending 05-22-2015'!S8</f>
        <v>255</v>
      </c>
      <c r="X8" s="220">
        <f>'Week Ending 05-15-2015'!X8+'Week Ending 05-22-2015'!T8</f>
        <v>255</v>
      </c>
      <c r="Y8" s="231">
        <f>'Week Ending 05-15-2015'!Y8+'Week Ending 05-22-2015'!U8</f>
        <v>0</v>
      </c>
    </row>
    <row r="9" spans="1:25" ht="32.4" customHeight="1" x14ac:dyDescent="0.3">
      <c r="A9" s="703"/>
      <c r="B9" s="482" t="s">
        <v>226</v>
      </c>
      <c r="C9" s="480">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50000000000003" customHeight="1" x14ac:dyDescent="0.3">
      <c r="A10" s="155" t="s">
        <v>237</v>
      </c>
      <c r="B10" s="339" t="s">
        <v>234</v>
      </c>
      <c r="C10" s="338">
        <f>'Week Ending 05-15-2015'!V10</f>
        <v>0</v>
      </c>
      <c r="D10" s="128">
        <v>1</v>
      </c>
      <c r="E10" s="540">
        <v>1</v>
      </c>
      <c r="F10" s="540"/>
      <c r="G10" s="128">
        <v>2</v>
      </c>
      <c r="H10" s="540">
        <v>2</v>
      </c>
      <c r="I10" s="540"/>
      <c r="J10" s="128">
        <v>1</v>
      </c>
      <c r="K10" s="540">
        <v>1</v>
      </c>
      <c r="L10" s="540"/>
      <c r="M10" s="128">
        <v>8</v>
      </c>
      <c r="N10" s="540">
        <v>8</v>
      </c>
      <c r="O10" s="128"/>
      <c r="P10" s="541"/>
      <c r="Q10" s="540"/>
      <c r="R10" s="540"/>
      <c r="S10" s="98">
        <f t="shared" si="0"/>
        <v>12</v>
      </c>
      <c r="T10" s="98">
        <f>SUM(E10,H10,K10,N10,Q10)</f>
        <v>12</v>
      </c>
      <c r="U10" s="98">
        <f t="shared" si="0"/>
        <v>0</v>
      </c>
      <c r="V10" s="336">
        <f t="shared" si="1"/>
        <v>0</v>
      </c>
      <c r="W10" s="218">
        <f>'Week Ending 05-15-2015'!W10+'Week Ending 05-15-2015'!W11+'Week Ending 05-22-2015'!S10</f>
        <v>38</v>
      </c>
      <c r="X10" s="218">
        <f>'Week Ending 05-15-2015'!X10+'Week Ending 05-15-2015'!X11+'Week Ending 05-22-2015'!T10</f>
        <v>38</v>
      </c>
      <c r="Y10" s="227">
        <f>'Week Ending 05-15-2015'!Y10+'Week Ending 05-15-2015'!Y11+'Week Ending 05-22-2015'!U10</f>
        <v>0</v>
      </c>
    </row>
    <row r="11" spans="1:25" ht="30" customHeight="1" thickBot="1" x14ac:dyDescent="0.35">
      <c r="A11" s="379" t="s">
        <v>236</v>
      </c>
      <c r="B11" s="356" t="s">
        <v>235</v>
      </c>
      <c r="C11" s="357">
        <f>'Week Ending 05-15-2015'!V11</f>
        <v>0</v>
      </c>
      <c r="D11" s="414"/>
      <c r="E11" s="542"/>
      <c r="F11" s="542"/>
      <c r="G11" s="414"/>
      <c r="H11" s="542"/>
      <c r="I11" s="542"/>
      <c r="J11" s="414"/>
      <c r="K11" s="542"/>
      <c r="L11" s="542"/>
      <c r="M11" s="414">
        <v>1</v>
      </c>
      <c r="N11" s="542">
        <v>1</v>
      </c>
      <c r="O11" s="414"/>
      <c r="P11" s="543"/>
      <c r="Q11" s="542"/>
      <c r="R11" s="542"/>
      <c r="S11" s="48">
        <f t="shared" si="0"/>
        <v>1</v>
      </c>
      <c r="T11" s="48">
        <f t="shared" si="0"/>
        <v>1</v>
      </c>
      <c r="U11" s="48">
        <f t="shared" si="0"/>
        <v>0</v>
      </c>
      <c r="V11" s="358">
        <f t="shared" si="1"/>
        <v>0</v>
      </c>
      <c r="W11" s="219">
        <f>S11</f>
        <v>1</v>
      </c>
      <c r="X11" s="219">
        <f>T11</f>
        <v>1</v>
      </c>
      <c r="Y11" s="229">
        <f>U11</f>
        <v>0</v>
      </c>
    </row>
    <row r="12" spans="1:25" ht="39.6" customHeight="1" x14ac:dyDescent="0.3">
      <c r="A12" s="671" t="s">
        <v>20</v>
      </c>
      <c r="B12" s="359" t="s">
        <v>238</v>
      </c>
      <c r="C12" s="360">
        <f>'Week Ending 05-15-2015'!V12</f>
        <v>0</v>
      </c>
      <c r="D12" s="135">
        <v>6</v>
      </c>
      <c r="E12" s="544">
        <v>4</v>
      </c>
      <c r="F12" s="544">
        <v>2</v>
      </c>
      <c r="G12" s="135"/>
      <c r="H12" s="544"/>
      <c r="I12" s="544"/>
      <c r="J12" s="135">
        <v>3</v>
      </c>
      <c r="K12" s="544">
        <v>3</v>
      </c>
      <c r="L12" s="544"/>
      <c r="M12" s="135">
        <v>6</v>
      </c>
      <c r="N12" s="544">
        <v>4</v>
      </c>
      <c r="O12" s="135">
        <v>2</v>
      </c>
      <c r="P12" s="545">
        <v>9</v>
      </c>
      <c r="Q12" s="544">
        <v>7</v>
      </c>
      <c r="R12" s="544">
        <v>2</v>
      </c>
      <c r="S12" s="44">
        <f t="shared" si="0"/>
        <v>24</v>
      </c>
      <c r="T12" s="44">
        <f t="shared" si="0"/>
        <v>18</v>
      </c>
      <c r="U12" s="44">
        <f t="shared" si="0"/>
        <v>6</v>
      </c>
      <c r="V12" s="349">
        <f t="shared" si="1"/>
        <v>0</v>
      </c>
      <c r="W12" s="224">
        <f>'Week Ending 05-15-2015'!W12+'Week Ending 05-15-2015'!W13+'Week Ending 05-22-2015'!S12</f>
        <v>98</v>
      </c>
      <c r="X12" s="224">
        <f>'Week Ending 05-15-2015'!X12+'Week Ending 05-15-2015'!X13+'Week Ending 05-22-2015'!T12</f>
        <v>73</v>
      </c>
      <c r="Y12" s="225">
        <f>'Week Ending 05-15-2015'!Y12+'Week Ending 05-15-2015'!Y13+'Week Ending 05-22-2015'!U12</f>
        <v>25</v>
      </c>
    </row>
    <row r="13" spans="1:25" ht="39.6" customHeight="1" x14ac:dyDescent="0.3">
      <c r="A13" s="672"/>
      <c r="B13" s="346" t="s">
        <v>239</v>
      </c>
      <c r="C13" s="340">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S13</f>
        <v>0</v>
      </c>
      <c r="X13" s="218">
        <f>T13</f>
        <v>0</v>
      </c>
      <c r="Y13" s="227">
        <f>U13</f>
        <v>0</v>
      </c>
    </row>
    <row r="14" spans="1:25" ht="30" customHeight="1" x14ac:dyDescent="0.3">
      <c r="A14" s="159" t="s">
        <v>243</v>
      </c>
      <c r="B14" s="341" t="s">
        <v>242</v>
      </c>
      <c r="C14" s="340">
        <f>'Week Ending 05-15-2015'!V14</f>
        <v>0</v>
      </c>
      <c r="D14" s="139">
        <v>6</v>
      </c>
      <c r="E14" s="546">
        <v>6</v>
      </c>
      <c r="F14" s="546"/>
      <c r="G14" s="139">
        <v>3</v>
      </c>
      <c r="H14" s="546">
        <v>3</v>
      </c>
      <c r="I14" s="546"/>
      <c r="J14" s="139">
        <v>2</v>
      </c>
      <c r="K14" s="546">
        <v>2</v>
      </c>
      <c r="L14" s="546"/>
      <c r="M14" s="139">
        <v>1</v>
      </c>
      <c r="N14" s="546">
        <v>1</v>
      </c>
      <c r="O14" s="139"/>
      <c r="P14" s="547">
        <v>7</v>
      </c>
      <c r="Q14" s="546">
        <v>7</v>
      </c>
      <c r="R14" s="546"/>
      <c r="S14" s="98">
        <f t="shared" si="0"/>
        <v>19</v>
      </c>
      <c r="T14" s="98">
        <f t="shared" si="0"/>
        <v>19</v>
      </c>
      <c r="U14" s="98">
        <f t="shared" si="0"/>
        <v>0</v>
      </c>
      <c r="V14" s="336">
        <f t="shared" si="1"/>
        <v>0</v>
      </c>
      <c r="W14" s="218">
        <f>'Week Ending 05-15-2015'!W14+'Week Ending 05-15-2015'!W15+'Week Ending 05-22-2015'!S14</f>
        <v>58</v>
      </c>
      <c r="X14" s="218">
        <f>'Week Ending 05-15-2015'!X14+'Week Ending 05-15-2015'!X15+'Week Ending 05-22-2015'!T14</f>
        <v>58</v>
      </c>
      <c r="Y14" s="227">
        <f>'Week Ending 05-15-2015'!Y14+'Week Ending 05-15-2015'!Y15+'Week Ending 05-22-2015'!U14</f>
        <v>0</v>
      </c>
    </row>
    <row r="15" spans="1:25" ht="30.6" customHeight="1" thickBot="1" x14ac:dyDescent="0.35">
      <c r="A15" s="461" t="s">
        <v>240</v>
      </c>
      <c r="B15" s="483" t="s">
        <v>241</v>
      </c>
      <c r="C15" s="484">
        <f>'Week Ending 05-15-2015'!V15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S15</f>
        <v>1</v>
      </c>
      <c r="X15" s="221">
        <f>T15</f>
        <v>1</v>
      </c>
      <c r="Y15" s="233">
        <f>U15</f>
        <v>0</v>
      </c>
    </row>
    <row r="16" spans="1:25" ht="21.6" customHeight="1" thickBot="1" x14ac:dyDescent="0.35">
      <c r="A16" s="381" t="s">
        <v>153</v>
      </c>
      <c r="B16" s="365" t="s">
        <v>154</v>
      </c>
      <c r="C16" s="366">
        <f>'Week Ending 05-15-2015'!V16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05-15-2015'!W16+'Week Ending 05-22-2015'!S16</f>
        <v>3</v>
      </c>
      <c r="X16" s="368">
        <f>'Week Ending 05-15-2015'!X16+'Week Ending 05-22-2015'!T16</f>
        <v>3</v>
      </c>
      <c r="Y16" s="449">
        <f>'Week Ending 05-15-2015'!Y16+'Week Ending 05-22-2015'!U16</f>
        <v>0</v>
      </c>
    </row>
    <row r="17" spans="1:25" ht="15.6" customHeight="1" thickBot="1" x14ac:dyDescent="0.35">
      <c r="A17" s="432" t="s">
        <v>2</v>
      </c>
      <c r="B17" s="433"/>
      <c r="C17" s="434">
        <f t="shared" ref="C17:Y17" si="2">SUM(C4:C16)</f>
        <v>186</v>
      </c>
      <c r="D17" s="435">
        <f t="shared" si="2"/>
        <v>147</v>
      </c>
      <c r="E17" s="454">
        <f t="shared" si="2"/>
        <v>81</v>
      </c>
      <c r="F17" s="435">
        <f t="shared" si="2"/>
        <v>2</v>
      </c>
      <c r="G17" s="435">
        <f t="shared" si="2"/>
        <v>49</v>
      </c>
      <c r="H17" s="455">
        <f t="shared" si="2"/>
        <v>294</v>
      </c>
      <c r="I17" s="456">
        <f t="shared" si="2"/>
        <v>3</v>
      </c>
      <c r="J17" s="456">
        <f t="shared" si="2"/>
        <v>32</v>
      </c>
      <c r="K17" s="454">
        <f t="shared" si="2"/>
        <v>27</v>
      </c>
      <c r="L17" s="435">
        <f t="shared" si="2"/>
        <v>5</v>
      </c>
      <c r="M17" s="435">
        <f t="shared" si="2"/>
        <v>65</v>
      </c>
      <c r="N17" s="454">
        <f t="shared" si="2"/>
        <v>61</v>
      </c>
      <c r="O17" s="435">
        <f t="shared" si="2"/>
        <v>2</v>
      </c>
      <c r="P17" s="435">
        <f t="shared" si="2"/>
        <v>34</v>
      </c>
      <c r="Q17" s="454">
        <f t="shared" si="2"/>
        <v>27</v>
      </c>
      <c r="R17" s="435">
        <f t="shared" si="2"/>
        <v>3</v>
      </c>
      <c r="S17" s="313">
        <f t="shared" si="2"/>
        <v>327</v>
      </c>
      <c r="T17" s="313">
        <f t="shared" si="2"/>
        <v>490</v>
      </c>
      <c r="U17" s="313">
        <f t="shared" si="2"/>
        <v>15</v>
      </c>
      <c r="V17" s="436">
        <f t="shared" si="2"/>
        <v>8</v>
      </c>
      <c r="W17" s="222">
        <f t="shared" si="2"/>
        <v>1202</v>
      </c>
      <c r="X17" s="222">
        <f t="shared" si="2"/>
        <v>1144</v>
      </c>
      <c r="Y17" s="235">
        <f t="shared" si="2"/>
        <v>50</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E2A2" sheet="1" objects="1" scenarios="1"/>
  <mergeCells count="14">
    <mergeCell ref="S2:U2"/>
    <mergeCell ref="W2:Y2"/>
    <mergeCell ref="A12:A13"/>
    <mergeCell ref="A8:A9"/>
    <mergeCell ref="A1:A3"/>
    <mergeCell ref="B1:B3"/>
    <mergeCell ref="C1:C3"/>
    <mergeCell ref="D1:R1"/>
    <mergeCell ref="V1:V3"/>
    <mergeCell ref="D2:F2"/>
    <mergeCell ref="G2:I2"/>
    <mergeCell ref="J2:L2"/>
    <mergeCell ref="M2:O2"/>
    <mergeCell ref="P2:R2"/>
  </mergeCells>
  <conditionalFormatting sqref="V4:V17">
    <cfRule type="cellIs" dxfId="58" priority="2" operator="equal">
      <formula>0</formula>
    </cfRule>
  </conditionalFormatting>
  <conditionalFormatting sqref="V1:V17">
    <cfRule type="cellIs" dxfId="5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F20" sqref="F20"/>
    </sheetView>
  </sheetViews>
  <sheetFormatPr defaultColWidth="8.88671875" defaultRowHeight="14.4" x14ac:dyDescent="0.3"/>
  <cols>
    <col min="1" max="1" width="29.44140625" style="384" customWidth="1"/>
    <col min="2" max="2" width="40.8867187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16384" width="8.88671875" style="384"/>
  </cols>
  <sheetData>
    <row r="1" spans="1:25" s="468" customFormat="1" ht="14.4" customHeight="1" thickBot="1" x14ac:dyDescent="0.35">
      <c r="A1" s="673" t="s">
        <v>21</v>
      </c>
      <c r="B1" s="675" t="s">
        <v>14</v>
      </c>
      <c r="C1" s="677" t="s">
        <v>228</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42135</v>
      </c>
      <c r="E2" s="685"/>
      <c r="F2" s="686"/>
      <c r="G2" s="687">
        <f>D2+1</f>
        <v>42136</v>
      </c>
      <c r="H2" s="688"/>
      <c r="I2" s="689"/>
      <c r="J2" s="684">
        <f>G2+1</f>
        <v>42137</v>
      </c>
      <c r="K2" s="685"/>
      <c r="L2" s="686"/>
      <c r="M2" s="684">
        <f>J2+1</f>
        <v>42138</v>
      </c>
      <c r="N2" s="685"/>
      <c r="O2" s="686"/>
      <c r="P2" s="684">
        <f>M2+1</f>
        <v>42139</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18" t="s">
        <v>17</v>
      </c>
      <c r="B4" s="451" t="s">
        <v>206</v>
      </c>
      <c r="C4" s="348">
        <f>'Week Ending 05-08-2015'!V4</f>
        <v>14</v>
      </c>
      <c r="D4" s="459"/>
      <c r="E4" s="460">
        <v>14</v>
      </c>
      <c r="F4" s="460"/>
      <c r="G4" s="459">
        <v>37</v>
      </c>
      <c r="H4" s="460">
        <v>34</v>
      </c>
      <c r="I4" s="460">
        <v>3</v>
      </c>
      <c r="J4" s="113">
        <v>14</v>
      </c>
      <c r="K4" s="68">
        <v>11</v>
      </c>
      <c r="L4" s="68">
        <v>3</v>
      </c>
      <c r="M4" s="113">
        <v>46</v>
      </c>
      <c r="N4" s="68">
        <v>46</v>
      </c>
      <c r="O4" s="113"/>
      <c r="P4" s="438"/>
      <c r="Q4" s="68"/>
      <c r="R4" s="68"/>
      <c r="S4" s="452">
        <f t="shared" ref="S4:U16" si="0">SUM(D4,G4,J4,M4,P4)</f>
        <v>97</v>
      </c>
      <c r="T4" s="452">
        <f t="shared" si="0"/>
        <v>105</v>
      </c>
      <c r="U4" s="452">
        <f t="shared" si="0"/>
        <v>6</v>
      </c>
      <c r="V4" s="453">
        <f t="shared" ref="V4:V16" si="1">C4+(S4-T4-U4)</f>
        <v>0</v>
      </c>
      <c r="W4" s="224">
        <f>'Week Ending 05-08-2015'!W4+'Week Ending 05-15-2015'!S4</f>
        <v>354</v>
      </c>
      <c r="X4" s="224">
        <f>'Week Ending 05-08-2015'!X4+'Week Ending 05-15-2015'!T4</f>
        <v>343</v>
      </c>
      <c r="Y4" s="225">
        <f>'Week Ending 05-08-2015'!Y4+'Week Ending 05-15-2015'!U4</f>
        <v>11</v>
      </c>
    </row>
    <row r="5" spans="1:25" ht="29.4" hidden="1" customHeight="1" x14ac:dyDescent="0.3">
      <c r="A5" s="519"/>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05-15-2015'!S5</f>
        <v>0</v>
      </c>
      <c r="X5" s="220">
        <f>'Week Ending 05-01-2015'!AA5+'Week Ending 05-15-2015'!T5</f>
        <v>0</v>
      </c>
      <c r="Y5" s="231">
        <f>'Week Ending 05-01-2015'!AB5+'Week Ending 05-15-2015'!U5</f>
        <v>0</v>
      </c>
    </row>
    <row r="6" spans="1:25" ht="30" customHeight="1" x14ac:dyDescent="0.3">
      <c r="A6" s="149" t="s">
        <v>216</v>
      </c>
      <c r="B6" s="337" t="s">
        <v>217</v>
      </c>
      <c r="C6" s="335">
        <f>'Week Ending 05-08-2015'!V6</f>
        <v>6</v>
      </c>
      <c r="D6" s="464">
        <v>12</v>
      </c>
      <c r="E6" s="116">
        <v>14</v>
      </c>
      <c r="F6" s="116"/>
      <c r="G6" s="117">
        <v>23</v>
      </c>
      <c r="H6" s="116">
        <v>23</v>
      </c>
      <c r="I6" s="116"/>
      <c r="J6" s="117">
        <v>24</v>
      </c>
      <c r="K6" s="116">
        <v>22</v>
      </c>
      <c r="L6" s="116">
        <v>1</v>
      </c>
      <c r="M6" s="464">
        <v>15</v>
      </c>
      <c r="N6" s="116">
        <v>20</v>
      </c>
      <c r="O6" s="117"/>
      <c r="P6" s="439">
        <v>14</v>
      </c>
      <c r="Q6" s="116">
        <v>13</v>
      </c>
      <c r="R6" s="116">
        <v>1</v>
      </c>
      <c r="S6" s="98">
        <f t="shared" si="0"/>
        <v>88</v>
      </c>
      <c r="T6" s="98">
        <f t="shared" si="0"/>
        <v>92</v>
      </c>
      <c r="U6" s="98">
        <f t="shared" si="0"/>
        <v>2</v>
      </c>
      <c r="V6" s="336">
        <f t="shared" si="1"/>
        <v>0</v>
      </c>
      <c r="W6" s="218">
        <f>'Week Ending 05-08-2015'!W6+'Week Ending 05-15-2015'!S6</f>
        <v>151</v>
      </c>
      <c r="X6" s="218">
        <f>'Week Ending 05-08-2015'!X6+'Week Ending 05-15-2015'!T6</f>
        <v>149</v>
      </c>
      <c r="Y6" s="227">
        <f>'Week Ending 05-08-2015'!Y6+'Week Ending 05-15-2015'!U6</f>
        <v>2</v>
      </c>
    </row>
    <row r="7" spans="1:25" ht="30" customHeight="1" thickBot="1" x14ac:dyDescent="0.35">
      <c r="A7" s="378" t="s">
        <v>207</v>
      </c>
      <c r="B7" s="350" t="s">
        <v>208</v>
      </c>
      <c r="C7" s="61">
        <f>'Week Ending 05-08-2015'!V7</f>
        <v>0</v>
      </c>
      <c r="D7" s="440"/>
      <c r="E7" s="465"/>
      <c r="F7" s="413"/>
      <c r="G7" s="412">
        <v>4</v>
      </c>
      <c r="H7" s="413">
        <v>4</v>
      </c>
      <c r="I7" s="413"/>
      <c r="J7" s="440">
        <v>5</v>
      </c>
      <c r="K7" s="72">
        <v>5</v>
      </c>
      <c r="L7" s="74"/>
      <c r="M7" s="440">
        <v>4</v>
      </c>
      <c r="N7" s="466">
        <v>4</v>
      </c>
      <c r="O7" s="440"/>
      <c r="P7" s="441">
        <v>24</v>
      </c>
      <c r="Q7" s="72">
        <v>21</v>
      </c>
      <c r="R7" s="72">
        <v>3</v>
      </c>
      <c r="S7" s="352">
        <f t="shared" si="0"/>
        <v>37</v>
      </c>
      <c r="T7" s="352">
        <f t="shared" si="0"/>
        <v>34</v>
      </c>
      <c r="U7" s="352">
        <f t="shared" si="0"/>
        <v>3</v>
      </c>
      <c r="V7" s="353">
        <f t="shared" si="1"/>
        <v>0</v>
      </c>
      <c r="W7" s="219">
        <f>'Week Ending 05-08-2015'!W7+'Week Ending 05-15-2015'!S7</f>
        <v>37</v>
      </c>
      <c r="X7" s="219">
        <f>'Week Ending 05-08-2015'!X7+'Week Ending 05-15-2015'!T7</f>
        <v>34</v>
      </c>
      <c r="Y7" s="229">
        <f>'Week Ending 05-08-2015'!Y7+'Week Ending 05-15-2015'!U7</f>
        <v>3</v>
      </c>
    </row>
    <row r="8" spans="1:25" ht="44.4" customHeight="1" x14ac:dyDescent="0.3">
      <c r="A8" s="520" t="s">
        <v>16</v>
      </c>
      <c r="B8" s="479" t="s">
        <v>209</v>
      </c>
      <c r="C8" s="480">
        <f>'Week Ending 05-08-2015'!V8</f>
        <v>0</v>
      </c>
      <c r="D8" s="467"/>
      <c r="E8" s="496"/>
      <c r="F8" s="496"/>
      <c r="G8" s="467"/>
      <c r="H8" s="496"/>
      <c r="I8" s="496"/>
      <c r="J8" s="467"/>
      <c r="K8" s="496"/>
      <c r="L8" s="496"/>
      <c r="M8" s="467"/>
      <c r="N8" s="496"/>
      <c r="O8" s="467"/>
      <c r="P8" s="497">
        <v>189</v>
      </c>
      <c r="Q8" s="496">
        <v>3</v>
      </c>
      <c r="R8" s="496"/>
      <c r="S8" s="52">
        <f t="shared" si="0"/>
        <v>189</v>
      </c>
      <c r="T8" s="52">
        <f t="shared" si="0"/>
        <v>3</v>
      </c>
      <c r="U8" s="52">
        <f t="shared" si="0"/>
        <v>0</v>
      </c>
      <c r="V8" s="481">
        <f t="shared" si="1"/>
        <v>186</v>
      </c>
      <c r="W8" s="220">
        <f>'Week Ending 05-08-2015'!W8+'Week Ending 05-15-2015'!S8</f>
        <v>191</v>
      </c>
      <c r="X8" s="220">
        <f>'Week Ending 05-08-2015'!X8+'Week Ending 05-15-2015'!T8</f>
        <v>5</v>
      </c>
      <c r="Y8" s="231">
        <f>'Week Ending 05-08-2015'!Y8+'Week Ending 05-15-2015'!U8</f>
        <v>0</v>
      </c>
    </row>
    <row r="9" spans="1:25" ht="32.4" hidden="1" customHeight="1" x14ac:dyDescent="0.3">
      <c r="A9" s="521"/>
      <c r="B9" s="482" t="s">
        <v>226</v>
      </c>
      <c r="C9" s="480">
        <f>'Week Ending 05-08-2015'!V9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05-08-2015'!W9+'Week Ending 05-15-2015'!S9</f>
        <v>0</v>
      </c>
      <c r="X9" s="220">
        <f>'Week Ending 05-08-2015'!X9+'Week Ending 05-15-2015'!T9</f>
        <v>0</v>
      </c>
      <c r="Y9" s="231">
        <f>'Week Ending 05-08-2015'!Y9+'Week Ending 05-15-2015'!U9</f>
        <v>0</v>
      </c>
    </row>
    <row r="10" spans="1:25" ht="37.950000000000003" customHeight="1" x14ac:dyDescent="0.3">
      <c r="A10" s="155" t="s">
        <v>219</v>
      </c>
      <c r="B10" s="339" t="s">
        <v>218</v>
      </c>
      <c r="C10" s="338">
        <f>'Week Ending 05-08-2015'!V10</f>
        <v>0</v>
      </c>
      <c r="D10" s="128">
        <v>2</v>
      </c>
      <c r="E10" s="127">
        <v>2</v>
      </c>
      <c r="F10" s="127"/>
      <c r="G10" s="128"/>
      <c r="H10" s="127"/>
      <c r="I10" s="127"/>
      <c r="J10" s="128">
        <v>2</v>
      </c>
      <c r="K10" s="127">
        <v>2</v>
      </c>
      <c r="L10" s="127"/>
      <c r="M10" s="128"/>
      <c r="N10" s="127"/>
      <c r="O10" s="128"/>
      <c r="P10" s="443"/>
      <c r="Q10" s="127"/>
      <c r="R10" s="127"/>
      <c r="S10" s="98">
        <f t="shared" si="0"/>
        <v>4</v>
      </c>
      <c r="T10" s="98">
        <f>SUM(E10,H10,K10,N10,Q10)</f>
        <v>4</v>
      </c>
      <c r="U10" s="98">
        <f t="shared" si="0"/>
        <v>0</v>
      </c>
      <c r="V10" s="336">
        <f t="shared" si="1"/>
        <v>0</v>
      </c>
      <c r="W10" s="218">
        <f>'Week Ending 05-08-2015'!W10+'Week Ending 05-15-2015'!S10</f>
        <v>22</v>
      </c>
      <c r="X10" s="218">
        <f>'Week Ending 05-08-2015'!X10+'Week Ending 05-15-2015'!T10</f>
        <v>22</v>
      </c>
      <c r="Y10" s="227">
        <f>'Week Ending 05-08-2015'!Y10+'Week Ending 05-15-2015'!U10</f>
        <v>0</v>
      </c>
    </row>
    <row r="11" spans="1:25" ht="30" customHeight="1" thickBot="1" x14ac:dyDescent="0.35">
      <c r="A11" s="379" t="s">
        <v>210</v>
      </c>
      <c r="B11" s="356" t="s">
        <v>211</v>
      </c>
      <c r="C11" s="357">
        <f>'Week Ending 05-08-2015'!V11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05-08-2015'!W11+'Week Ending 05-15-2015'!S11</f>
        <v>4</v>
      </c>
      <c r="X11" s="219">
        <f>'Week Ending 05-08-2015'!X11+'Week Ending 05-15-2015'!T11</f>
        <v>4</v>
      </c>
      <c r="Y11" s="229">
        <f>'Week Ending 05-08-2015'!Y11+'Week Ending 05-15-2015'!U11</f>
        <v>0</v>
      </c>
    </row>
    <row r="12" spans="1:25" ht="39.6" customHeight="1" x14ac:dyDescent="0.3">
      <c r="A12" s="671" t="s">
        <v>20</v>
      </c>
      <c r="B12" s="359" t="s">
        <v>222</v>
      </c>
      <c r="C12" s="360">
        <f>'Week Ending 05-08-2015'!V12</f>
        <v>0</v>
      </c>
      <c r="D12" s="135">
        <v>3</v>
      </c>
      <c r="E12" s="84">
        <v>1</v>
      </c>
      <c r="F12" s="84">
        <v>2</v>
      </c>
      <c r="G12" s="135">
        <v>7</v>
      </c>
      <c r="H12" s="84">
        <v>3</v>
      </c>
      <c r="I12" s="84">
        <v>4</v>
      </c>
      <c r="J12" s="135">
        <v>1</v>
      </c>
      <c r="K12" s="84"/>
      <c r="L12" s="84">
        <v>1</v>
      </c>
      <c r="M12" s="135">
        <v>4</v>
      </c>
      <c r="N12" s="84">
        <v>4</v>
      </c>
      <c r="O12" s="135"/>
      <c r="P12" s="445">
        <v>4</v>
      </c>
      <c r="Q12" s="84">
        <v>4</v>
      </c>
      <c r="R12" s="84"/>
      <c r="S12" s="44">
        <f t="shared" si="0"/>
        <v>19</v>
      </c>
      <c r="T12" s="44">
        <f t="shared" si="0"/>
        <v>12</v>
      </c>
      <c r="U12" s="44">
        <f t="shared" si="0"/>
        <v>7</v>
      </c>
      <c r="V12" s="349">
        <f t="shared" si="1"/>
        <v>0</v>
      </c>
      <c r="W12" s="224">
        <f>'Week Ending 05-08-2015'!W12+'Week Ending 05-15-2015'!S12</f>
        <v>65</v>
      </c>
      <c r="X12" s="224">
        <f>'Week Ending 05-08-2015'!X12+'Week Ending 05-15-2015'!T12</f>
        <v>50</v>
      </c>
      <c r="Y12" s="225">
        <f>'Week Ending 05-08-2015'!Y12+'Week Ending 05-15-2015'!U12</f>
        <v>15</v>
      </c>
    </row>
    <row r="13" spans="1:25" ht="39.6" customHeight="1" x14ac:dyDescent="0.3">
      <c r="A13" s="672"/>
      <c r="B13" s="346" t="s">
        <v>213</v>
      </c>
      <c r="C13" s="340">
        <f>'Week Ending 05-08-2015'!V13</f>
        <v>0</v>
      </c>
      <c r="D13" s="139"/>
      <c r="E13" s="138"/>
      <c r="F13" s="138"/>
      <c r="G13" s="139"/>
      <c r="H13" s="138"/>
      <c r="I13" s="138"/>
      <c r="J13" s="139">
        <v>5</v>
      </c>
      <c r="K13" s="138">
        <v>3</v>
      </c>
      <c r="L13" s="138">
        <v>2</v>
      </c>
      <c r="M13" s="139">
        <v>2</v>
      </c>
      <c r="N13" s="138">
        <v>2</v>
      </c>
      <c r="O13" s="139"/>
      <c r="P13" s="446">
        <v>1</v>
      </c>
      <c r="Q13" s="138"/>
      <c r="R13" s="138">
        <v>1</v>
      </c>
      <c r="S13" s="98">
        <f t="shared" si="0"/>
        <v>8</v>
      </c>
      <c r="T13" s="98">
        <f t="shared" si="0"/>
        <v>5</v>
      </c>
      <c r="U13" s="98">
        <f t="shared" si="0"/>
        <v>3</v>
      </c>
      <c r="V13" s="336">
        <f t="shared" si="1"/>
        <v>0</v>
      </c>
      <c r="W13" s="218">
        <f>'Week Ending 05-08-2015'!W13+'Week Ending 05-15-2015'!S13</f>
        <v>9</v>
      </c>
      <c r="X13" s="218">
        <f>'Week Ending 05-08-2015'!X13+'Week Ending 05-15-2015'!T13</f>
        <v>5</v>
      </c>
      <c r="Y13" s="227">
        <f>'Week Ending 05-08-2015'!Y13+'Week Ending 05-15-2015'!U13</f>
        <v>4</v>
      </c>
    </row>
    <row r="14" spans="1:25" ht="30" customHeight="1" x14ac:dyDescent="0.3">
      <c r="A14" s="159" t="s">
        <v>220</v>
      </c>
      <c r="B14" s="341" t="s">
        <v>221</v>
      </c>
      <c r="C14" s="340">
        <f>'Week Ending 05-08-2015'!V14</f>
        <v>0</v>
      </c>
      <c r="D14" s="139">
        <v>6</v>
      </c>
      <c r="E14" s="138">
        <v>6</v>
      </c>
      <c r="F14" s="138"/>
      <c r="G14" s="139"/>
      <c r="H14" s="138"/>
      <c r="I14" s="138"/>
      <c r="J14" s="139">
        <v>3</v>
      </c>
      <c r="K14" s="138">
        <v>3</v>
      </c>
      <c r="L14" s="138"/>
      <c r="M14" s="139">
        <v>1</v>
      </c>
      <c r="N14" s="138">
        <v>1</v>
      </c>
      <c r="O14" s="139"/>
      <c r="P14" s="446"/>
      <c r="Q14" s="138"/>
      <c r="R14" s="138"/>
      <c r="S14" s="98">
        <f t="shared" si="0"/>
        <v>10</v>
      </c>
      <c r="T14" s="98">
        <f t="shared" si="0"/>
        <v>10</v>
      </c>
      <c r="U14" s="98">
        <f t="shared" si="0"/>
        <v>0</v>
      </c>
      <c r="V14" s="336">
        <f t="shared" si="1"/>
        <v>0</v>
      </c>
      <c r="W14" s="218">
        <f>'Week Ending 05-08-2015'!W14+'Week Ending 05-15-2015'!S14</f>
        <v>29</v>
      </c>
      <c r="X14" s="218">
        <f>'Week Ending 05-08-2015'!X14+'Week Ending 05-15-2015'!T14</f>
        <v>29</v>
      </c>
      <c r="Y14" s="227">
        <f>'Week Ending 05-08-2015'!Y14+'Week Ending 05-15-2015'!U14</f>
        <v>0</v>
      </c>
    </row>
    <row r="15" spans="1:25" ht="30.6" customHeight="1" thickBot="1" x14ac:dyDescent="0.35">
      <c r="A15" s="461" t="s">
        <v>215</v>
      </c>
      <c r="B15" s="483" t="s">
        <v>214</v>
      </c>
      <c r="C15" s="484">
        <f>'Week Ending 05-08-2015'!V15</f>
        <v>0</v>
      </c>
      <c r="D15" s="143">
        <v>2</v>
      </c>
      <c r="E15" s="142">
        <v>2</v>
      </c>
      <c r="F15" s="142"/>
      <c r="G15" s="143"/>
      <c r="H15" s="142"/>
      <c r="I15" s="142"/>
      <c r="J15" s="143"/>
      <c r="K15" s="142"/>
      <c r="L15" s="142"/>
      <c r="M15" s="143">
        <v>6</v>
      </c>
      <c r="N15" s="142">
        <v>6</v>
      </c>
      <c r="O15" s="143"/>
      <c r="P15" s="498"/>
      <c r="Q15" s="142"/>
      <c r="R15" s="142"/>
      <c r="S15" s="57">
        <f t="shared" si="0"/>
        <v>8</v>
      </c>
      <c r="T15" s="57">
        <f t="shared" si="0"/>
        <v>8</v>
      </c>
      <c r="U15" s="57">
        <f t="shared" si="0"/>
        <v>0</v>
      </c>
      <c r="V15" s="485">
        <f t="shared" si="1"/>
        <v>0</v>
      </c>
      <c r="W15" s="221">
        <f>'Week Ending 05-08-2015'!W15+'Week Ending 05-15-2015'!S15</f>
        <v>10</v>
      </c>
      <c r="X15" s="221">
        <f>'Week Ending 05-08-2015'!X15+'Week Ending 05-15-2015'!T15</f>
        <v>10</v>
      </c>
      <c r="Y15" s="233">
        <f>'Week Ending 05-08-2015'!Y15+'Week Ending 05-15-2015'!U15</f>
        <v>0</v>
      </c>
    </row>
    <row r="16" spans="1:25" ht="21.6" customHeight="1" thickBot="1" x14ac:dyDescent="0.35">
      <c r="A16" s="381" t="s">
        <v>153</v>
      </c>
      <c r="B16" s="365" t="s">
        <v>154</v>
      </c>
      <c r="C16" s="366">
        <f>'Week Ending 05-08-2015'!V16</f>
        <v>0</v>
      </c>
      <c r="D16" s="417"/>
      <c r="E16" s="418"/>
      <c r="F16" s="418"/>
      <c r="G16" s="417"/>
      <c r="H16" s="418"/>
      <c r="I16" s="418"/>
      <c r="J16" s="417"/>
      <c r="K16" s="418"/>
      <c r="L16" s="418"/>
      <c r="M16" s="417"/>
      <c r="N16" s="418"/>
      <c r="O16" s="417"/>
      <c r="P16" s="448"/>
      <c r="Q16" s="418"/>
      <c r="R16" s="418"/>
      <c r="S16" s="316">
        <f t="shared" si="0"/>
        <v>0</v>
      </c>
      <c r="T16" s="316">
        <f t="shared" si="0"/>
        <v>0</v>
      </c>
      <c r="U16" s="316">
        <f t="shared" si="0"/>
        <v>0</v>
      </c>
      <c r="V16" s="367">
        <f t="shared" si="1"/>
        <v>0</v>
      </c>
      <c r="W16" s="368">
        <f>'Week Ending 05-08-2015'!W16+'Week Ending 05-15-2015'!S16</f>
        <v>3</v>
      </c>
      <c r="X16" s="368">
        <f>'Week Ending 05-08-2015'!X16+'Week Ending 05-15-2015'!T16</f>
        <v>3</v>
      </c>
      <c r="Y16" s="449">
        <f>'Week Ending 05-08-2015'!Y16+'Week Ending 05-15-2015'!U16</f>
        <v>0</v>
      </c>
    </row>
    <row r="17" spans="1:25" ht="15.6" customHeight="1" thickBot="1" x14ac:dyDescent="0.35">
      <c r="A17" s="432" t="s">
        <v>2</v>
      </c>
      <c r="B17" s="433"/>
      <c r="C17" s="434">
        <f t="shared" ref="C17:Y17" si="2">SUM(C4:C16)</f>
        <v>20</v>
      </c>
      <c r="D17" s="435">
        <f t="shared" si="2"/>
        <v>25</v>
      </c>
      <c r="E17" s="454">
        <f t="shared" si="2"/>
        <v>39</v>
      </c>
      <c r="F17" s="435">
        <f t="shared" si="2"/>
        <v>2</v>
      </c>
      <c r="G17" s="435">
        <f t="shared" si="2"/>
        <v>71</v>
      </c>
      <c r="H17" s="455">
        <f t="shared" si="2"/>
        <v>64</v>
      </c>
      <c r="I17" s="456">
        <f t="shared" si="2"/>
        <v>7</v>
      </c>
      <c r="J17" s="456">
        <f t="shared" si="2"/>
        <v>54</v>
      </c>
      <c r="K17" s="454">
        <f t="shared" si="2"/>
        <v>46</v>
      </c>
      <c r="L17" s="435">
        <f t="shared" si="2"/>
        <v>7</v>
      </c>
      <c r="M17" s="435">
        <f t="shared" si="2"/>
        <v>79</v>
      </c>
      <c r="N17" s="454">
        <f t="shared" si="2"/>
        <v>84</v>
      </c>
      <c r="O17" s="435">
        <f t="shared" si="2"/>
        <v>0</v>
      </c>
      <c r="P17" s="435">
        <f t="shared" si="2"/>
        <v>232</v>
      </c>
      <c r="Q17" s="454">
        <f t="shared" si="2"/>
        <v>41</v>
      </c>
      <c r="R17" s="435">
        <f t="shared" si="2"/>
        <v>5</v>
      </c>
      <c r="S17" s="313">
        <f t="shared" si="2"/>
        <v>461</v>
      </c>
      <c r="T17" s="313">
        <f t="shared" si="2"/>
        <v>274</v>
      </c>
      <c r="U17" s="313">
        <f t="shared" si="2"/>
        <v>21</v>
      </c>
      <c r="V17" s="436">
        <f t="shared" si="2"/>
        <v>186</v>
      </c>
      <c r="W17" s="222">
        <f t="shared" si="2"/>
        <v>875</v>
      </c>
      <c r="X17" s="222">
        <f t="shared" si="2"/>
        <v>654</v>
      </c>
      <c r="Y17" s="235">
        <f t="shared" si="2"/>
        <v>35</v>
      </c>
    </row>
    <row r="18" spans="1:25" x14ac:dyDescent="0.3">
      <c r="A18" s="470"/>
      <c r="P18" s="473"/>
      <c r="Q18" s="473"/>
      <c r="R18" s="473"/>
      <c r="S18" s="474"/>
      <c r="T18" s="473"/>
      <c r="U18" s="473"/>
      <c r="W18" s="473"/>
      <c r="X18" s="473"/>
      <c r="Y18" s="473"/>
    </row>
    <row r="19" spans="1:25" x14ac:dyDescent="0.3">
      <c r="A19" s="470"/>
      <c r="C19" s="384"/>
      <c r="E19" s="469"/>
      <c r="F19" s="469"/>
      <c r="H19" s="469"/>
      <c r="I19" s="469"/>
      <c r="J19" s="384"/>
      <c r="K19" s="469"/>
      <c r="L19" s="469"/>
      <c r="N19" s="469"/>
      <c r="W19" s="469"/>
      <c r="X19" s="469"/>
      <c r="Y19" s="469"/>
    </row>
    <row r="20" spans="1:25" x14ac:dyDescent="0.3">
      <c r="A20" s="470"/>
      <c r="C20" s="384"/>
      <c r="H20" s="384"/>
      <c r="I20" s="384"/>
      <c r="J20" s="384"/>
      <c r="W20" s="469"/>
      <c r="X20" s="469"/>
      <c r="Y20" s="469"/>
    </row>
    <row r="21" spans="1:25" x14ac:dyDescent="0.3">
      <c r="A21" s="470"/>
      <c r="C21" s="384"/>
      <c r="H21" s="384"/>
      <c r="I21" s="384"/>
      <c r="J21" s="384"/>
      <c r="W21" s="469"/>
      <c r="X21" s="469"/>
    </row>
    <row r="22" spans="1:25" x14ac:dyDescent="0.3">
      <c r="A22" s="470"/>
      <c r="C22" s="384"/>
      <c r="H22" s="384"/>
      <c r="I22" s="384"/>
      <c r="J22" s="384"/>
    </row>
    <row r="23" spans="1:25" x14ac:dyDescent="0.3">
      <c r="A23" s="470"/>
      <c r="C23" s="384"/>
      <c r="H23" s="384"/>
      <c r="I23" s="384"/>
      <c r="J23" s="384"/>
    </row>
    <row r="24" spans="1:25" x14ac:dyDescent="0.3">
      <c r="A24" s="470"/>
      <c r="C24" s="384"/>
      <c r="H24" s="384"/>
      <c r="I24" s="384"/>
      <c r="J24" s="384"/>
    </row>
    <row r="25" spans="1:25" x14ac:dyDescent="0.3">
      <c r="A25" s="470"/>
      <c r="C25" s="384"/>
      <c r="H25" s="384"/>
      <c r="I25" s="384"/>
      <c r="J25" s="384"/>
    </row>
    <row r="26" spans="1:25" x14ac:dyDescent="0.3">
      <c r="A26" s="470"/>
      <c r="C26" s="384"/>
      <c r="H26" s="384"/>
      <c r="I26" s="384"/>
      <c r="J26" s="384"/>
    </row>
    <row r="27" spans="1:25" x14ac:dyDescent="0.3">
      <c r="A27" s="470"/>
      <c r="C27" s="384"/>
      <c r="H27" s="384"/>
      <c r="I27" s="384"/>
      <c r="J27" s="384"/>
    </row>
    <row r="28" spans="1:25" x14ac:dyDescent="0.3">
      <c r="A28" s="470"/>
      <c r="C28" s="384"/>
      <c r="H28" s="384"/>
      <c r="I28" s="384"/>
      <c r="J28" s="384"/>
    </row>
    <row r="29" spans="1:25" x14ac:dyDescent="0.3">
      <c r="A29" s="470"/>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6" priority="2" operator="equal">
      <formula>0</formula>
    </cfRule>
  </conditionalFormatting>
  <conditionalFormatting sqref="V1:V17">
    <cfRule type="cellIs" dxfId="55" priority="1" operator="equal">
      <formula>0</formula>
    </cfRule>
  </conditionalFormatting>
  <pageMargins left="0.7" right="0.7" top="0.75" bottom="0.75" header="0.3" footer="0.3"/>
  <pageSetup scale="5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Z17" sqref="Z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227</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42128</v>
      </c>
      <c r="E2" s="685"/>
      <c r="F2" s="686"/>
      <c r="G2" s="687">
        <f>D2+1</f>
        <v>42129</v>
      </c>
      <c r="H2" s="688"/>
      <c r="I2" s="689"/>
      <c r="J2" s="684">
        <f>G2+1</f>
        <v>42130</v>
      </c>
      <c r="K2" s="685"/>
      <c r="L2" s="686"/>
      <c r="M2" s="684">
        <f>J2+1</f>
        <v>42131</v>
      </c>
      <c r="N2" s="685"/>
      <c r="O2" s="686"/>
      <c r="P2" s="684">
        <f>M2+1</f>
        <v>42132</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14" t="s">
        <v>17</v>
      </c>
      <c r="B4" s="451" t="s">
        <v>206</v>
      </c>
      <c r="C4" s="348">
        <f>'Week Ending 05-01-2015'!V4</f>
        <v>0</v>
      </c>
      <c r="D4" s="459">
        <v>174</v>
      </c>
      <c r="E4" s="460">
        <v>172</v>
      </c>
      <c r="F4" s="460">
        <v>2</v>
      </c>
      <c r="G4" s="459"/>
      <c r="H4" s="460"/>
      <c r="I4" s="460"/>
      <c r="J4" s="113"/>
      <c r="K4" s="68"/>
      <c r="L4" s="68"/>
      <c r="M4" s="113">
        <v>69</v>
      </c>
      <c r="N4" s="68">
        <v>9</v>
      </c>
      <c r="O4" s="113"/>
      <c r="P4" s="438">
        <v>14</v>
      </c>
      <c r="Q4" s="68">
        <v>57</v>
      </c>
      <c r="R4" s="68">
        <v>3</v>
      </c>
      <c r="S4" s="452">
        <f t="shared" ref="S4:U16" si="0">SUM(D4,G4,J4,M4,P4)</f>
        <v>257</v>
      </c>
      <c r="T4" s="452">
        <f t="shared" si="0"/>
        <v>238</v>
      </c>
      <c r="U4" s="452">
        <f t="shared" si="0"/>
        <v>5</v>
      </c>
      <c r="V4" s="453">
        <f t="shared" ref="V4:V16" si="1">C4+(S4-T4-U4)</f>
        <v>14</v>
      </c>
      <c r="W4" s="224">
        <f>'Week Ending 05-01-2015'!Z4+'Week Ending 05-08-2015'!S4</f>
        <v>257</v>
      </c>
      <c r="X4" s="224">
        <f>'Week Ending 05-01-2015'!AA4+'Week Ending 05-08-2015'!T4</f>
        <v>238</v>
      </c>
      <c r="Y4" s="225">
        <f>'Week Ending 05-01-2015'!AB4+'Week Ending 05-08-2015'!U4</f>
        <v>5</v>
      </c>
    </row>
    <row r="5" spans="1:25" ht="29.4" hidden="1" customHeight="1" x14ac:dyDescent="0.3">
      <c r="A5" s="515"/>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05-08-2015'!S5</f>
        <v>0</v>
      </c>
      <c r="X5" s="220">
        <f>'Week Ending 05-01-2015'!AA5+'Week Ending 05-08-2015'!T5</f>
        <v>0</v>
      </c>
      <c r="Y5" s="231">
        <f>'Week Ending 05-01-2015'!AB5+'Week Ending 05-08-2015'!U5</f>
        <v>0</v>
      </c>
    </row>
    <row r="6" spans="1:25" ht="30" customHeight="1" x14ac:dyDescent="0.3">
      <c r="A6" s="149" t="s">
        <v>216</v>
      </c>
      <c r="B6" s="337" t="s">
        <v>217</v>
      </c>
      <c r="C6" s="335">
        <f>'Week Ending 05-01-2015'!V6</f>
        <v>0</v>
      </c>
      <c r="D6" s="464">
        <v>5</v>
      </c>
      <c r="E6" s="116">
        <v>5</v>
      </c>
      <c r="F6" s="116"/>
      <c r="G6" s="117">
        <v>5</v>
      </c>
      <c r="H6" s="116">
        <v>5</v>
      </c>
      <c r="I6" s="116"/>
      <c r="J6" s="117">
        <v>23</v>
      </c>
      <c r="K6" s="116">
        <v>23</v>
      </c>
      <c r="L6" s="116"/>
      <c r="M6" s="464">
        <v>6</v>
      </c>
      <c r="N6" s="116">
        <v>6</v>
      </c>
      <c r="O6" s="117"/>
      <c r="P6" s="439">
        <v>13</v>
      </c>
      <c r="Q6" s="116">
        <v>7</v>
      </c>
      <c r="R6" s="116"/>
      <c r="S6" s="98">
        <f t="shared" si="0"/>
        <v>52</v>
      </c>
      <c r="T6" s="98">
        <f t="shared" si="0"/>
        <v>46</v>
      </c>
      <c r="U6" s="98">
        <f t="shared" si="0"/>
        <v>0</v>
      </c>
      <c r="V6" s="336">
        <f t="shared" si="1"/>
        <v>6</v>
      </c>
      <c r="W6" s="218">
        <f>'Week Ending 05-01-2015'!Z6+'Week Ending 05-08-2015'!S6</f>
        <v>63</v>
      </c>
      <c r="X6" s="218">
        <f>'Week Ending 05-01-2015'!AA6+'Week Ending 05-08-2015'!T6</f>
        <v>57</v>
      </c>
      <c r="Y6" s="227">
        <f>'Week Ending 05-01-2015'!AB6+'Week Ending 05-08-2015'!U6</f>
        <v>0</v>
      </c>
    </row>
    <row r="7" spans="1:25" ht="30" customHeight="1" thickBot="1" x14ac:dyDescent="0.35">
      <c r="A7" s="378" t="s">
        <v>207</v>
      </c>
      <c r="B7" s="350" t="s">
        <v>208</v>
      </c>
      <c r="C7" s="61">
        <f>'Week Ending 05-01-2015'!V7</f>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'Week Ending 05-01-2015'!Z7+'Week Ending 05-08-2015'!S7</f>
        <v>0</v>
      </c>
      <c r="X7" s="219">
        <f>'Week Ending 05-01-2015'!AA7+'Week Ending 05-08-2015'!T7</f>
        <v>0</v>
      </c>
      <c r="Y7" s="229">
        <f>'Week Ending 05-01-2015'!AB7+'Week Ending 05-08-2015'!U7</f>
        <v>0</v>
      </c>
    </row>
    <row r="8" spans="1:25" ht="44.4" customHeight="1" x14ac:dyDescent="0.3">
      <c r="A8" s="516" t="s">
        <v>16</v>
      </c>
      <c r="B8" s="479" t="s">
        <v>209</v>
      </c>
      <c r="C8" s="480">
        <f>'Week Ending 05-01-2015'!V8</f>
        <v>0</v>
      </c>
      <c r="D8" s="467"/>
      <c r="E8" s="496"/>
      <c r="F8" s="496"/>
      <c r="G8" s="467"/>
      <c r="H8" s="496"/>
      <c r="I8" s="496"/>
      <c r="J8" s="467"/>
      <c r="K8" s="496"/>
      <c r="L8" s="496"/>
      <c r="M8" s="467"/>
      <c r="N8" s="496"/>
      <c r="O8" s="467"/>
      <c r="P8" s="497">
        <v>2</v>
      </c>
      <c r="Q8" s="496">
        <v>2</v>
      </c>
      <c r="R8" s="496"/>
      <c r="S8" s="52">
        <f t="shared" si="0"/>
        <v>2</v>
      </c>
      <c r="T8" s="52">
        <f t="shared" si="0"/>
        <v>2</v>
      </c>
      <c r="U8" s="52">
        <f t="shared" si="0"/>
        <v>0</v>
      </c>
      <c r="V8" s="481">
        <f t="shared" si="1"/>
        <v>0</v>
      </c>
      <c r="W8" s="220">
        <f>'Week Ending 05-01-2015'!Z8+'Week Ending 05-08-2015'!S8</f>
        <v>2</v>
      </c>
      <c r="X8" s="220">
        <f>'Week Ending 05-01-2015'!AA8+'Week Ending 05-08-2015'!T8</f>
        <v>2</v>
      </c>
      <c r="Y8" s="231">
        <f>'Week Ending 05-01-2015'!AB8+'Week Ending 05-08-2015'!U8</f>
        <v>0</v>
      </c>
    </row>
    <row r="9" spans="1:25" ht="32.4" hidden="1" customHeight="1" x14ac:dyDescent="0.3">
      <c r="A9" s="517"/>
      <c r="B9" s="482" t="s">
        <v>226</v>
      </c>
      <c r="C9" s="480">
        <f>'Week Ending 05-01-2015'!V9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05-01-2015'!Z9+'Week Ending 05-08-2015'!S9</f>
        <v>0</v>
      </c>
      <c r="X9" s="220">
        <f>'Week Ending 05-01-2015'!AA9+'Week Ending 05-08-2015'!T9</f>
        <v>0</v>
      </c>
      <c r="Y9" s="231">
        <f>'Week Ending 05-01-2015'!AB9+'Week Ending 05-08-2015'!U9</f>
        <v>0</v>
      </c>
    </row>
    <row r="10" spans="1:25" ht="37.950000000000003" customHeight="1" x14ac:dyDescent="0.3">
      <c r="A10" s="155" t="s">
        <v>219</v>
      </c>
      <c r="B10" s="339" t="s">
        <v>218</v>
      </c>
      <c r="C10" s="338">
        <f>'Week Ending 05-01-2015'!V10</f>
        <v>0</v>
      </c>
      <c r="D10" s="128"/>
      <c r="E10" s="127"/>
      <c r="F10" s="127"/>
      <c r="G10" s="128">
        <v>4</v>
      </c>
      <c r="H10" s="127">
        <v>4</v>
      </c>
      <c r="I10" s="127"/>
      <c r="J10" s="128"/>
      <c r="K10" s="127"/>
      <c r="L10" s="127"/>
      <c r="M10" s="128">
        <v>5</v>
      </c>
      <c r="N10" s="127">
        <v>5</v>
      </c>
      <c r="O10" s="128"/>
      <c r="P10" s="443">
        <v>5</v>
      </c>
      <c r="Q10" s="127">
        <v>5</v>
      </c>
      <c r="R10" s="127"/>
      <c r="S10" s="98">
        <f t="shared" si="0"/>
        <v>14</v>
      </c>
      <c r="T10" s="98">
        <f>SUM(E10,H10,K10,N10,Q10)</f>
        <v>14</v>
      </c>
      <c r="U10" s="98">
        <f t="shared" si="0"/>
        <v>0</v>
      </c>
      <c r="V10" s="336">
        <f t="shared" si="1"/>
        <v>0</v>
      </c>
      <c r="W10" s="218">
        <f>'Week Ending 05-01-2015'!Z10+'Week Ending 05-08-2015'!S10</f>
        <v>18</v>
      </c>
      <c r="X10" s="218">
        <f>'Week Ending 05-01-2015'!AA10+'Week Ending 05-08-2015'!T10</f>
        <v>18</v>
      </c>
      <c r="Y10" s="227">
        <f>'Week Ending 05-01-2015'!AB10+'Week Ending 05-08-2015'!U10</f>
        <v>0</v>
      </c>
    </row>
    <row r="11" spans="1:25" ht="30" customHeight="1" thickBot="1" x14ac:dyDescent="0.35">
      <c r="A11" s="379" t="s">
        <v>210</v>
      </c>
      <c r="B11" s="356" t="s">
        <v>211</v>
      </c>
      <c r="C11" s="357">
        <f>'Week Ending 05-01-2015'!V11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05-01-2015'!Z11+'Week Ending 05-08-2015'!S11</f>
        <v>3</v>
      </c>
      <c r="X11" s="219">
        <f>'Week Ending 05-01-2015'!AA11+'Week Ending 05-08-2015'!T11</f>
        <v>3</v>
      </c>
      <c r="Y11" s="229">
        <f>'Week Ending 05-01-2015'!AB11+'Week Ending 05-08-2015'!U11</f>
        <v>0</v>
      </c>
    </row>
    <row r="12" spans="1:25" ht="39.6" customHeight="1" x14ac:dyDescent="0.3">
      <c r="A12" s="671" t="s">
        <v>20</v>
      </c>
      <c r="B12" s="359" t="s">
        <v>222</v>
      </c>
      <c r="C12" s="360">
        <f>'Week Ending 05-01-2015'!V12</f>
        <v>0</v>
      </c>
      <c r="D12" s="135">
        <v>9</v>
      </c>
      <c r="E12" s="84">
        <v>7</v>
      </c>
      <c r="F12" s="84">
        <v>2</v>
      </c>
      <c r="G12" s="135">
        <v>6</v>
      </c>
      <c r="H12" s="84">
        <v>5</v>
      </c>
      <c r="I12" s="84">
        <v>1</v>
      </c>
      <c r="J12" s="135">
        <v>6</v>
      </c>
      <c r="K12" s="84">
        <v>4</v>
      </c>
      <c r="L12" s="84">
        <v>2</v>
      </c>
      <c r="M12" s="135">
        <v>5</v>
      </c>
      <c r="N12" s="84">
        <v>5</v>
      </c>
      <c r="O12" s="135"/>
      <c r="P12" s="445">
        <v>8</v>
      </c>
      <c r="Q12" s="84">
        <v>7</v>
      </c>
      <c r="R12" s="84">
        <v>1</v>
      </c>
      <c r="S12" s="44">
        <f t="shared" si="0"/>
        <v>34</v>
      </c>
      <c r="T12" s="44">
        <f t="shared" si="0"/>
        <v>28</v>
      </c>
      <c r="U12" s="44">
        <f t="shared" si="0"/>
        <v>6</v>
      </c>
      <c r="V12" s="349">
        <f t="shared" si="1"/>
        <v>0</v>
      </c>
      <c r="W12" s="224">
        <f>'Week Ending 05-01-2015'!Z12+'Week Ending 05-08-2015'!S12</f>
        <v>46</v>
      </c>
      <c r="X12" s="224">
        <f>'Week Ending 05-01-2015'!AA12+'Week Ending 05-08-2015'!T12</f>
        <v>38</v>
      </c>
      <c r="Y12" s="225">
        <f>'Week Ending 05-01-2015'!AB12+'Week Ending 05-08-2015'!U12</f>
        <v>8</v>
      </c>
    </row>
    <row r="13" spans="1:25" ht="39.6" customHeight="1" x14ac:dyDescent="0.3">
      <c r="A13" s="672"/>
      <c r="B13" s="346" t="s">
        <v>213</v>
      </c>
      <c r="C13" s="340">
        <f>'Week Ending 05-01-2015'!V13</f>
        <v>0</v>
      </c>
      <c r="D13" s="139"/>
      <c r="E13" s="138"/>
      <c r="F13" s="138"/>
      <c r="G13" s="139"/>
      <c r="H13" s="138"/>
      <c r="I13" s="138"/>
      <c r="J13" s="139"/>
      <c r="K13" s="138"/>
      <c r="L13" s="138"/>
      <c r="M13" s="139">
        <v>1</v>
      </c>
      <c r="N13" s="138"/>
      <c r="O13" s="139">
        <v>1</v>
      </c>
      <c r="P13" s="446"/>
      <c r="Q13" s="138"/>
      <c r="R13" s="138"/>
      <c r="S13" s="98">
        <f t="shared" si="0"/>
        <v>1</v>
      </c>
      <c r="T13" s="98">
        <f t="shared" si="0"/>
        <v>0</v>
      </c>
      <c r="U13" s="98">
        <f t="shared" si="0"/>
        <v>1</v>
      </c>
      <c r="V13" s="336">
        <f t="shared" si="1"/>
        <v>0</v>
      </c>
      <c r="W13" s="218">
        <f>'Week Ending 05-01-2015'!Z13+'Week Ending 05-08-2015'!S13</f>
        <v>1</v>
      </c>
      <c r="X13" s="218">
        <f>'Week Ending 05-01-2015'!AA13+'Week Ending 05-08-2015'!T13</f>
        <v>0</v>
      </c>
      <c r="Y13" s="227">
        <f>'Week Ending 05-01-2015'!AB13+'Week Ending 05-08-2015'!U13</f>
        <v>1</v>
      </c>
    </row>
    <row r="14" spans="1:25" ht="30" customHeight="1" x14ac:dyDescent="0.3">
      <c r="A14" s="159" t="s">
        <v>220</v>
      </c>
      <c r="B14" s="341" t="s">
        <v>221</v>
      </c>
      <c r="C14" s="340">
        <f>'Week Ending 05-01-2015'!V14</f>
        <v>0</v>
      </c>
      <c r="D14" s="139"/>
      <c r="E14" s="138"/>
      <c r="F14" s="138"/>
      <c r="G14" s="139">
        <v>6</v>
      </c>
      <c r="H14" s="138">
        <v>6</v>
      </c>
      <c r="I14" s="138"/>
      <c r="J14" s="139">
        <v>5</v>
      </c>
      <c r="K14" s="138">
        <v>5</v>
      </c>
      <c r="L14" s="138"/>
      <c r="M14" s="139">
        <v>2</v>
      </c>
      <c r="N14" s="138">
        <v>2</v>
      </c>
      <c r="O14" s="139"/>
      <c r="P14" s="446"/>
      <c r="Q14" s="138"/>
      <c r="R14" s="138"/>
      <c r="S14" s="98">
        <f t="shared" si="0"/>
        <v>13</v>
      </c>
      <c r="T14" s="98">
        <f t="shared" si="0"/>
        <v>13</v>
      </c>
      <c r="U14" s="98">
        <f t="shared" si="0"/>
        <v>0</v>
      </c>
      <c r="V14" s="336">
        <f t="shared" si="1"/>
        <v>0</v>
      </c>
      <c r="W14" s="218">
        <f>'Week Ending 05-01-2015'!Z14+'Week Ending 05-08-2015'!S14</f>
        <v>19</v>
      </c>
      <c r="X14" s="218">
        <f>'Week Ending 05-01-2015'!AA14+'Week Ending 05-08-2015'!T14</f>
        <v>19</v>
      </c>
      <c r="Y14" s="227">
        <f>'Week Ending 05-01-2015'!AB14+'Week Ending 05-08-2015'!U14</f>
        <v>0</v>
      </c>
    </row>
    <row r="15" spans="1:25" ht="30.6" customHeight="1" thickBot="1" x14ac:dyDescent="0.35">
      <c r="A15" s="461" t="s">
        <v>215</v>
      </c>
      <c r="B15" s="483" t="s">
        <v>214</v>
      </c>
      <c r="C15" s="484">
        <f>'Week Ending 05-01-2015'!V15</f>
        <v>0</v>
      </c>
      <c r="D15" s="143"/>
      <c r="E15" s="142"/>
      <c r="F15" s="142"/>
      <c r="G15" s="143">
        <v>1</v>
      </c>
      <c r="H15" s="142">
        <v>1</v>
      </c>
      <c r="I15" s="142"/>
      <c r="J15" s="143"/>
      <c r="K15" s="142"/>
      <c r="L15" s="142"/>
      <c r="M15" s="143">
        <v>1</v>
      </c>
      <c r="N15" s="142">
        <v>1</v>
      </c>
      <c r="O15" s="143"/>
      <c r="P15" s="498"/>
      <c r="Q15" s="142"/>
      <c r="R15" s="142"/>
      <c r="S15" s="57">
        <f t="shared" si="0"/>
        <v>2</v>
      </c>
      <c r="T15" s="57">
        <f t="shared" si="0"/>
        <v>2</v>
      </c>
      <c r="U15" s="57">
        <f t="shared" si="0"/>
        <v>0</v>
      </c>
      <c r="V15" s="485">
        <f t="shared" si="1"/>
        <v>0</v>
      </c>
      <c r="W15" s="221">
        <f>'Week Ending 05-01-2015'!Z15+'Week Ending 05-08-2015'!S15</f>
        <v>2</v>
      </c>
      <c r="X15" s="221">
        <f>'Week Ending 05-01-2015'!AA15+'Week Ending 05-08-2015'!T15</f>
        <v>2</v>
      </c>
      <c r="Y15" s="233">
        <f>'Week Ending 05-01-2015'!AB15+'Week Ending 05-08-2015'!U15</f>
        <v>0</v>
      </c>
    </row>
    <row r="16" spans="1:25" ht="21.6" customHeight="1" thickBot="1" x14ac:dyDescent="0.35">
      <c r="A16" s="381" t="s">
        <v>153</v>
      </c>
      <c r="B16" s="365" t="s">
        <v>154</v>
      </c>
      <c r="C16" s="366">
        <f>'Week Ending 05-01-2015'!V16</f>
        <v>0</v>
      </c>
      <c r="D16" s="417">
        <v>3</v>
      </c>
      <c r="E16" s="418">
        <v>3</v>
      </c>
      <c r="F16" s="418"/>
      <c r="G16" s="417"/>
      <c r="H16" s="418"/>
      <c r="I16" s="418"/>
      <c r="J16" s="417"/>
      <c r="K16" s="418"/>
      <c r="L16" s="418"/>
      <c r="M16" s="417"/>
      <c r="N16" s="418"/>
      <c r="O16" s="417"/>
      <c r="P16" s="448"/>
      <c r="Q16" s="418"/>
      <c r="R16" s="418"/>
      <c r="S16" s="316">
        <f t="shared" si="0"/>
        <v>3</v>
      </c>
      <c r="T16" s="316">
        <f t="shared" si="0"/>
        <v>3</v>
      </c>
      <c r="U16" s="316">
        <f t="shared" si="0"/>
        <v>0</v>
      </c>
      <c r="V16" s="367">
        <f t="shared" si="1"/>
        <v>0</v>
      </c>
      <c r="W16" s="368">
        <f>'Week Ending 05-01-2015'!Z16+'Week Ending 05-08-2015'!S16</f>
        <v>3</v>
      </c>
      <c r="X16" s="368">
        <f>'Week Ending 05-01-2015'!AA16+'Week Ending 05-08-2015'!T16</f>
        <v>3</v>
      </c>
      <c r="Y16" s="449">
        <f>'Week Ending 05-01-2015'!AB16+'Week Ending 05-08-2015'!U16</f>
        <v>0</v>
      </c>
    </row>
    <row r="17" spans="1:25" ht="15.6" customHeight="1" thickBot="1" x14ac:dyDescent="0.35">
      <c r="A17" s="432" t="s">
        <v>2</v>
      </c>
      <c r="B17" s="433"/>
      <c r="C17" s="434">
        <f t="shared" ref="C17:Y17" si="2">SUM(C4:C16)</f>
        <v>0</v>
      </c>
      <c r="D17" s="435">
        <f t="shared" si="2"/>
        <v>191</v>
      </c>
      <c r="E17" s="454">
        <f t="shared" si="2"/>
        <v>187</v>
      </c>
      <c r="F17" s="435">
        <f t="shared" si="2"/>
        <v>4</v>
      </c>
      <c r="G17" s="435">
        <f t="shared" si="2"/>
        <v>22</v>
      </c>
      <c r="H17" s="455">
        <f t="shared" si="2"/>
        <v>21</v>
      </c>
      <c r="I17" s="456">
        <f t="shared" si="2"/>
        <v>1</v>
      </c>
      <c r="J17" s="456">
        <f t="shared" si="2"/>
        <v>34</v>
      </c>
      <c r="K17" s="454">
        <f t="shared" si="2"/>
        <v>32</v>
      </c>
      <c r="L17" s="435">
        <f t="shared" si="2"/>
        <v>2</v>
      </c>
      <c r="M17" s="435">
        <f t="shared" si="2"/>
        <v>90</v>
      </c>
      <c r="N17" s="454">
        <f t="shared" si="2"/>
        <v>29</v>
      </c>
      <c r="O17" s="435">
        <f t="shared" si="2"/>
        <v>1</v>
      </c>
      <c r="P17" s="435">
        <f t="shared" si="2"/>
        <v>42</v>
      </c>
      <c r="Q17" s="454">
        <f t="shared" si="2"/>
        <v>78</v>
      </c>
      <c r="R17" s="435">
        <f t="shared" si="2"/>
        <v>4</v>
      </c>
      <c r="S17" s="313">
        <f t="shared" si="2"/>
        <v>379</v>
      </c>
      <c r="T17" s="313">
        <f t="shared" si="2"/>
        <v>347</v>
      </c>
      <c r="U17" s="313">
        <f t="shared" si="2"/>
        <v>12</v>
      </c>
      <c r="V17" s="436">
        <f t="shared" si="2"/>
        <v>20</v>
      </c>
      <c r="W17" s="222">
        <f t="shared" si="2"/>
        <v>414</v>
      </c>
      <c r="X17" s="222">
        <f t="shared" si="2"/>
        <v>380</v>
      </c>
      <c r="Y17" s="235">
        <f t="shared" si="2"/>
        <v>14</v>
      </c>
    </row>
    <row r="18" spans="1:25" x14ac:dyDescent="0.3">
      <c r="A18" s="8"/>
      <c r="P18" s="9"/>
      <c r="Q18" s="9"/>
      <c r="R18" s="9"/>
      <c r="S18" s="30"/>
      <c r="T18" s="9"/>
      <c r="U18" s="9"/>
      <c r="W18" s="9"/>
      <c r="X18" s="9"/>
      <c r="Y18" s="9"/>
    </row>
    <row r="19" spans="1:25" x14ac:dyDescent="0.3">
      <c r="A19" s="8"/>
      <c r="C19" s="2"/>
      <c r="H19" s="2"/>
      <c r="I19" s="2"/>
      <c r="J19" s="2"/>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4" priority="2" operator="equal">
      <formula>0</formula>
    </cfRule>
  </conditionalFormatting>
  <conditionalFormatting sqref="V1:V17">
    <cfRule type="cellIs" dxfId="53" priority="1" operator="equal">
      <formula>0</formula>
    </cfRule>
  </conditionalFormatting>
  <pageMargins left="0.7" right="0.7" top="0.75" bottom="0.75" header="0.3" footer="0.3"/>
  <pageSetup scale="55"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A3" zoomScale="90" zoomScaleNormal="90" workbookViewId="0">
      <selection activeCell="W6" sqref="W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8" width="7.88671875" style="2" customWidth="1"/>
    <col min="29" max="16384" width="8.88671875" style="2"/>
  </cols>
  <sheetData>
    <row r="1" spans="1:28" s="1" customFormat="1" ht="14.4" customHeight="1" thickBot="1" x14ac:dyDescent="0.35">
      <c r="A1" s="673" t="s">
        <v>21</v>
      </c>
      <c r="B1" s="675" t="s">
        <v>14</v>
      </c>
      <c r="C1" s="677" t="s">
        <v>223</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42121</v>
      </c>
      <c r="E2" s="685"/>
      <c r="F2" s="686"/>
      <c r="G2" s="687">
        <f>D2+1</f>
        <v>42122</v>
      </c>
      <c r="H2" s="688"/>
      <c r="I2" s="689"/>
      <c r="J2" s="684">
        <f>G2+1</f>
        <v>42123</v>
      </c>
      <c r="K2" s="685"/>
      <c r="L2" s="686"/>
      <c r="M2" s="684">
        <f>J2+1</f>
        <v>42124</v>
      </c>
      <c r="N2" s="685"/>
      <c r="O2" s="686"/>
      <c r="P2" s="684">
        <f>M2+1</f>
        <v>42125</v>
      </c>
      <c r="Q2" s="685"/>
      <c r="R2" s="686"/>
      <c r="S2" s="663" t="s">
        <v>23</v>
      </c>
      <c r="T2" s="664"/>
      <c r="U2" s="665"/>
      <c r="V2" s="683"/>
      <c r="W2" s="666" t="s">
        <v>192</v>
      </c>
      <c r="X2" s="667"/>
      <c r="Y2" s="668"/>
      <c r="Z2" s="704" t="s">
        <v>224</v>
      </c>
      <c r="AA2" s="705"/>
      <c r="AB2" s="706"/>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707" t="s">
        <v>17</v>
      </c>
      <c r="B4" s="451" t="s">
        <v>163</v>
      </c>
      <c r="C4" s="348">
        <f>'Week Ending 04-24-2015'!V4</f>
        <v>0</v>
      </c>
      <c r="D4" s="459"/>
      <c r="E4" s="460"/>
      <c r="F4" s="460"/>
      <c r="G4" s="459"/>
      <c r="H4" s="460"/>
      <c r="I4" s="460"/>
      <c r="J4" s="113"/>
      <c r="K4" s="68"/>
      <c r="L4" s="68"/>
      <c r="M4" s="113"/>
      <c r="N4" s="68"/>
      <c r="O4" s="113"/>
      <c r="P4" s="438"/>
      <c r="Q4" s="68"/>
      <c r="R4" s="68"/>
      <c r="S4" s="452">
        <f t="shared" ref="S4:U16" si="0">SUM(D4,G4,J4,M4,P4)</f>
        <v>0</v>
      </c>
      <c r="T4" s="452">
        <f t="shared" si="0"/>
        <v>0</v>
      </c>
      <c r="U4" s="452">
        <f t="shared" si="0"/>
        <v>0</v>
      </c>
      <c r="V4" s="453">
        <f t="shared" ref="V4:V16" si="1">C4+(S4-T4-U4)</f>
        <v>0</v>
      </c>
      <c r="W4" s="224">
        <f>'Week Ending 04-24-2015'!W4+'Week Ending 05-01-2015'!S4-P4</f>
        <v>358</v>
      </c>
      <c r="X4" s="224">
        <f>'Week Ending 04-24-2015'!X4+'Week Ending 05-01-2015'!T4-Q4</f>
        <v>380</v>
      </c>
      <c r="Y4" s="225">
        <f>'Week Ending 04-24-2015'!Y4+'Week Ending 05-01-2015'!U4-R4</f>
        <v>0</v>
      </c>
      <c r="Z4" s="500">
        <f>P4</f>
        <v>0</v>
      </c>
      <c r="AA4" s="500">
        <f>Q4</f>
        <v>0</v>
      </c>
      <c r="AB4" s="501">
        <f>R4</f>
        <v>0</v>
      </c>
    </row>
    <row r="5" spans="1:28" ht="29.4" customHeight="1" x14ac:dyDescent="0.3">
      <c r="A5" s="708"/>
      <c r="B5" s="478" t="s">
        <v>206</v>
      </c>
      <c r="C5" s="475">
        <f>'Week Ending 04-24-2015'!V5</f>
        <v>0</v>
      </c>
      <c r="D5" s="488"/>
      <c r="E5" s="489"/>
      <c r="F5" s="489"/>
      <c r="G5" s="490"/>
      <c r="H5" s="489"/>
      <c r="I5" s="489"/>
      <c r="J5" s="491">
        <v>86</v>
      </c>
      <c r="K5" s="492">
        <v>85</v>
      </c>
      <c r="L5" s="492"/>
      <c r="M5" s="493"/>
      <c r="N5" s="492">
        <v>1</v>
      </c>
      <c r="O5" s="491"/>
      <c r="P5" s="494"/>
      <c r="Q5" s="492"/>
      <c r="R5" s="492"/>
      <c r="S5" s="476">
        <f t="shared" si="0"/>
        <v>86</v>
      </c>
      <c r="T5" s="476">
        <f t="shared" si="0"/>
        <v>86</v>
      </c>
      <c r="U5" s="476">
        <f t="shared" si="0"/>
        <v>0</v>
      </c>
      <c r="V5" s="477">
        <f t="shared" si="1"/>
        <v>0</v>
      </c>
      <c r="W5" s="220">
        <f>'Week Ending 04-24-2015'!W5+'Week Ending 05-01-2015'!S5-P5</f>
        <v>185</v>
      </c>
      <c r="X5" s="220">
        <f>'Week Ending 04-24-2015'!X5+'Week Ending 05-01-2015'!T5-Q5</f>
        <v>185</v>
      </c>
      <c r="Y5" s="231">
        <f>'Week Ending 04-24-2015'!Y5+'Week Ending 05-01-2015'!U5-R5</f>
        <v>0</v>
      </c>
      <c r="Z5" s="502">
        <f t="shared" ref="Z5:Z16" si="2">P5</f>
        <v>0</v>
      </c>
      <c r="AA5" s="502">
        <f t="shared" ref="AA5:AA16" si="3">Q5</f>
        <v>0</v>
      </c>
      <c r="AB5" s="503">
        <f t="shared" ref="AB5:AB16" si="4">R5</f>
        <v>0</v>
      </c>
    </row>
    <row r="6" spans="1:28" ht="30" customHeight="1" x14ac:dyDescent="0.3">
      <c r="A6" s="149" t="s">
        <v>216</v>
      </c>
      <c r="B6" s="337" t="s">
        <v>217</v>
      </c>
      <c r="C6" s="335">
        <f>'Week Ending 04-24-2015'!V6</f>
        <v>0</v>
      </c>
      <c r="D6" s="464">
        <v>11</v>
      </c>
      <c r="E6" s="116">
        <v>11</v>
      </c>
      <c r="F6" s="116"/>
      <c r="G6" s="117">
        <v>11</v>
      </c>
      <c r="H6" s="116">
        <v>11</v>
      </c>
      <c r="I6" s="116"/>
      <c r="J6" s="117">
        <v>28</v>
      </c>
      <c r="K6" s="116">
        <v>28</v>
      </c>
      <c r="L6" s="116"/>
      <c r="M6" s="464">
        <v>24</v>
      </c>
      <c r="N6" s="116">
        <v>24</v>
      </c>
      <c r="O6" s="117"/>
      <c r="P6" s="439">
        <v>11</v>
      </c>
      <c r="Q6" s="116">
        <v>11</v>
      </c>
      <c r="R6" s="116"/>
      <c r="S6" s="98">
        <f t="shared" si="0"/>
        <v>85</v>
      </c>
      <c r="T6" s="98">
        <f t="shared" si="0"/>
        <v>85</v>
      </c>
      <c r="U6" s="98">
        <f t="shared" si="0"/>
        <v>0</v>
      </c>
      <c r="V6" s="336">
        <f t="shared" si="1"/>
        <v>0</v>
      </c>
      <c r="W6" s="218">
        <f>'Week Ending 04-24-2015'!W6+'Week Ending 05-01-2015'!S6-P6</f>
        <v>338</v>
      </c>
      <c r="X6" s="218">
        <f>'Week Ending 04-24-2015'!X6+'Week Ending 05-01-2015'!T6-Q6</f>
        <v>358</v>
      </c>
      <c r="Y6" s="227">
        <f>'Week Ending 04-24-2015'!Y6+'Week Ending 05-01-2015'!U6-R6</f>
        <v>2</v>
      </c>
      <c r="Z6" s="504">
        <f t="shared" si="2"/>
        <v>11</v>
      </c>
      <c r="AA6" s="504">
        <f t="shared" si="3"/>
        <v>11</v>
      </c>
      <c r="AB6" s="505">
        <f t="shared" si="4"/>
        <v>0</v>
      </c>
    </row>
    <row r="7" spans="1:28" ht="30" customHeight="1" thickBot="1" x14ac:dyDescent="0.35">
      <c r="A7" s="378" t="s">
        <v>207</v>
      </c>
      <c r="B7" s="350" t="s">
        <v>208</v>
      </c>
      <c r="C7" s="61">
        <f>'Week Ending 04-24-2015'!V7</f>
        <v>0</v>
      </c>
      <c r="D7" s="440"/>
      <c r="E7" s="465"/>
      <c r="F7" s="413"/>
      <c r="G7" s="412">
        <v>1</v>
      </c>
      <c r="H7" s="413">
        <v>1</v>
      </c>
      <c r="I7" s="413"/>
      <c r="J7" s="440">
        <v>1</v>
      </c>
      <c r="K7" s="72">
        <v>1</v>
      </c>
      <c r="L7" s="74"/>
      <c r="M7" s="440"/>
      <c r="N7" s="466"/>
      <c r="O7" s="440"/>
      <c r="P7" s="441"/>
      <c r="Q7" s="72"/>
      <c r="R7" s="72"/>
      <c r="S7" s="352">
        <f t="shared" si="0"/>
        <v>2</v>
      </c>
      <c r="T7" s="352">
        <f t="shared" si="0"/>
        <v>2</v>
      </c>
      <c r="U7" s="352">
        <f t="shared" si="0"/>
        <v>0</v>
      </c>
      <c r="V7" s="353">
        <f t="shared" si="1"/>
        <v>0</v>
      </c>
      <c r="W7" s="219">
        <f>'Week Ending 04-24-2015'!W7+'Week Ending 05-01-2015'!S7-P7</f>
        <v>2</v>
      </c>
      <c r="X7" s="219">
        <f>'Week Ending 04-24-2015'!X7+'Week Ending 05-01-2015'!T7-Q7</f>
        <v>2</v>
      </c>
      <c r="Y7" s="229">
        <f>'Week Ending 04-24-2015'!Y7+'Week Ending 05-01-2015'!U7-R7</f>
        <v>0</v>
      </c>
      <c r="Z7" s="506">
        <f t="shared" si="2"/>
        <v>0</v>
      </c>
      <c r="AA7" s="506">
        <f t="shared" si="3"/>
        <v>0</v>
      </c>
      <c r="AB7" s="507">
        <f t="shared" si="4"/>
        <v>0</v>
      </c>
    </row>
    <row r="8" spans="1:28" ht="44.4" customHeight="1" x14ac:dyDescent="0.3">
      <c r="A8" s="669" t="s">
        <v>16</v>
      </c>
      <c r="B8" s="479" t="s">
        <v>168</v>
      </c>
      <c r="C8" s="480">
        <f>'Week Ending 04-24-2015'!V8</f>
        <v>0</v>
      </c>
      <c r="D8" s="467"/>
      <c r="E8" s="496"/>
      <c r="F8" s="496"/>
      <c r="G8" s="467"/>
      <c r="H8" s="496"/>
      <c r="I8" s="496"/>
      <c r="J8" s="467"/>
      <c r="K8" s="496"/>
      <c r="L8" s="496"/>
      <c r="M8" s="467"/>
      <c r="N8" s="496"/>
      <c r="O8" s="467"/>
      <c r="P8" s="497"/>
      <c r="Q8" s="496"/>
      <c r="R8" s="496"/>
      <c r="S8" s="52">
        <f t="shared" si="0"/>
        <v>0</v>
      </c>
      <c r="T8" s="52">
        <f t="shared" si="0"/>
        <v>0</v>
      </c>
      <c r="U8" s="52">
        <f t="shared" si="0"/>
        <v>0</v>
      </c>
      <c r="V8" s="481">
        <f t="shared" si="1"/>
        <v>0</v>
      </c>
      <c r="W8" s="220">
        <f>'Week Ending 04-24-2015'!W8+'Week Ending 05-01-2015'!S8-P8</f>
        <v>134</v>
      </c>
      <c r="X8" s="220">
        <f>'Week Ending 04-24-2015'!X8+'Week Ending 05-01-2015'!T8-Q8</f>
        <v>134</v>
      </c>
      <c r="Y8" s="231">
        <f>'Week Ending 04-24-2015'!Y8+'Week Ending 05-01-2015'!U8-R8</f>
        <v>0</v>
      </c>
      <c r="Z8" s="502">
        <f t="shared" si="2"/>
        <v>0</v>
      </c>
      <c r="AA8" s="502">
        <f t="shared" si="3"/>
        <v>0</v>
      </c>
      <c r="AB8" s="503">
        <f t="shared" si="4"/>
        <v>0</v>
      </c>
    </row>
    <row r="9" spans="1:28" ht="32.4" customHeight="1" x14ac:dyDescent="0.3">
      <c r="A9" s="670"/>
      <c r="B9" s="482" t="s">
        <v>209</v>
      </c>
      <c r="C9" s="480">
        <f>'Week Ending 04-24-2015'!V9</f>
        <v>0</v>
      </c>
      <c r="D9" s="467">
        <v>1</v>
      </c>
      <c r="E9" s="496"/>
      <c r="F9" s="496"/>
      <c r="G9" s="467"/>
      <c r="H9" s="496"/>
      <c r="I9" s="496"/>
      <c r="J9" s="467"/>
      <c r="K9" s="496">
        <v>1</v>
      </c>
      <c r="L9" s="496"/>
      <c r="M9" s="467"/>
      <c r="N9" s="496"/>
      <c r="O9" s="467"/>
      <c r="P9" s="497"/>
      <c r="Q9" s="496"/>
      <c r="R9" s="496"/>
      <c r="S9" s="52">
        <f t="shared" si="0"/>
        <v>1</v>
      </c>
      <c r="T9" s="52">
        <f t="shared" si="0"/>
        <v>1</v>
      </c>
      <c r="U9" s="52">
        <f t="shared" si="0"/>
        <v>0</v>
      </c>
      <c r="V9" s="481">
        <f t="shared" si="1"/>
        <v>0</v>
      </c>
      <c r="W9" s="220">
        <f>'Week Ending 04-24-2015'!W9+'Week Ending 05-01-2015'!S9-P9</f>
        <v>1</v>
      </c>
      <c r="X9" s="220">
        <f>'Week Ending 04-24-2015'!X9+'Week Ending 05-01-2015'!T9-Q9</f>
        <v>1</v>
      </c>
      <c r="Y9" s="231">
        <f>'Week Ending 04-24-2015'!Y9+'Week Ending 05-01-2015'!U9-R9</f>
        <v>0</v>
      </c>
      <c r="Z9" s="502">
        <f t="shared" si="2"/>
        <v>0</v>
      </c>
      <c r="AA9" s="502">
        <f t="shared" si="3"/>
        <v>0</v>
      </c>
      <c r="AB9" s="503">
        <f t="shared" si="4"/>
        <v>0</v>
      </c>
    </row>
    <row r="10" spans="1:28" ht="37.950000000000003" customHeight="1" x14ac:dyDescent="0.3">
      <c r="A10" s="155" t="s">
        <v>219</v>
      </c>
      <c r="B10" s="339" t="s">
        <v>218</v>
      </c>
      <c r="C10" s="338">
        <f>'Week Ending 04-24-2015'!V10</f>
        <v>0</v>
      </c>
      <c r="D10" s="128">
        <v>8</v>
      </c>
      <c r="E10" s="127">
        <v>8</v>
      </c>
      <c r="F10" s="127"/>
      <c r="G10" s="128">
        <v>3</v>
      </c>
      <c r="H10" s="127">
        <v>3</v>
      </c>
      <c r="I10" s="127"/>
      <c r="J10" s="128"/>
      <c r="K10" s="127"/>
      <c r="L10" s="127"/>
      <c r="M10" s="128">
        <v>3</v>
      </c>
      <c r="N10" s="127">
        <v>3</v>
      </c>
      <c r="O10" s="128"/>
      <c r="P10" s="443">
        <v>4</v>
      </c>
      <c r="Q10" s="127">
        <v>4</v>
      </c>
      <c r="R10" s="127"/>
      <c r="S10" s="98">
        <f t="shared" si="0"/>
        <v>18</v>
      </c>
      <c r="T10" s="98">
        <f>SUM(E10,H10,K10,N10,Q10)</f>
        <v>18</v>
      </c>
      <c r="U10" s="98">
        <f t="shared" si="0"/>
        <v>0</v>
      </c>
      <c r="V10" s="336">
        <f t="shared" si="1"/>
        <v>0</v>
      </c>
      <c r="W10" s="218">
        <f>'Week Ending 04-24-2015'!W10+'Week Ending 05-01-2015'!S10-P10</f>
        <v>149</v>
      </c>
      <c r="X10" s="218">
        <f>'Week Ending 04-24-2015'!X10+'Week Ending 05-01-2015'!T10-Q10</f>
        <v>149</v>
      </c>
      <c r="Y10" s="227">
        <f>'Week Ending 04-24-2015'!Y10+'Week Ending 05-01-2015'!U10-R10</f>
        <v>0</v>
      </c>
      <c r="Z10" s="504">
        <f t="shared" si="2"/>
        <v>4</v>
      </c>
      <c r="AA10" s="504">
        <f t="shared" si="3"/>
        <v>4</v>
      </c>
      <c r="AB10" s="505">
        <f t="shared" si="4"/>
        <v>0</v>
      </c>
    </row>
    <row r="11" spans="1:28" ht="30" customHeight="1" thickBot="1" x14ac:dyDescent="0.35">
      <c r="A11" s="379" t="s">
        <v>210</v>
      </c>
      <c r="B11" s="356" t="s">
        <v>211</v>
      </c>
      <c r="C11" s="357">
        <f>'Week Ending 04-24-2015'!V11</f>
        <v>0</v>
      </c>
      <c r="D11" s="414"/>
      <c r="E11" s="80"/>
      <c r="F11" s="80"/>
      <c r="G11" s="414"/>
      <c r="H11" s="80"/>
      <c r="I11" s="80"/>
      <c r="J11" s="414">
        <v>5</v>
      </c>
      <c r="K11" s="80">
        <v>5</v>
      </c>
      <c r="L11" s="80"/>
      <c r="M11" s="414"/>
      <c r="N11" s="80"/>
      <c r="O11" s="414"/>
      <c r="P11" s="444">
        <v>2</v>
      </c>
      <c r="Q11" s="80">
        <v>2</v>
      </c>
      <c r="R11" s="80"/>
      <c r="S11" s="48">
        <f t="shared" si="0"/>
        <v>7</v>
      </c>
      <c r="T11" s="48">
        <f t="shared" si="0"/>
        <v>7</v>
      </c>
      <c r="U11" s="48">
        <f t="shared" si="0"/>
        <v>0</v>
      </c>
      <c r="V11" s="358">
        <f t="shared" si="1"/>
        <v>0</v>
      </c>
      <c r="W11" s="219">
        <f>'Week Ending 04-24-2015'!W11+'Week Ending 05-01-2015'!S11-P11</f>
        <v>5</v>
      </c>
      <c r="X11" s="219">
        <f>'Week Ending 04-24-2015'!X11+'Week Ending 05-01-2015'!T11-Q11</f>
        <v>5</v>
      </c>
      <c r="Y11" s="229">
        <f>'Week Ending 04-24-2015'!Y11+'Week Ending 05-01-2015'!U11-R11</f>
        <v>0</v>
      </c>
      <c r="Z11" s="506">
        <f t="shared" si="2"/>
        <v>2</v>
      </c>
      <c r="AA11" s="506">
        <f t="shared" si="3"/>
        <v>2</v>
      </c>
      <c r="AB11" s="507">
        <f t="shared" si="4"/>
        <v>0</v>
      </c>
    </row>
    <row r="12" spans="1:28" ht="39.6" customHeight="1" x14ac:dyDescent="0.3">
      <c r="A12" s="671" t="s">
        <v>20</v>
      </c>
      <c r="B12" s="359" t="s">
        <v>222</v>
      </c>
      <c r="C12" s="360">
        <f>'Week Ending 04-24-2015'!V12</f>
        <v>0</v>
      </c>
      <c r="D12" s="135"/>
      <c r="E12" s="84"/>
      <c r="F12" s="84"/>
      <c r="G12" s="135"/>
      <c r="H12" s="84"/>
      <c r="I12" s="84"/>
      <c r="J12" s="135">
        <v>6</v>
      </c>
      <c r="K12" s="84">
        <v>4</v>
      </c>
      <c r="L12" s="84">
        <v>2</v>
      </c>
      <c r="M12" s="135">
        <v>6</v>
      </c>
      <c r="N12" s="84">
        <v>5</v>
      </c>
      <c r="O12" s="135">
        <v>1</v>
      </c>
      <c r="P12" s="445">
        <v>12</v>
      </c>
      <c r="Q12" s="84">
        <v>10</v>
      </c>
      <c r="R12" s="84">
        <v>2</v>
      </c>
      <c r="S12" s="44">
        <f t="shared" si="0"/>
        <v>24</v>
      </c>
      <c r="T12" s="44">
        <f t="shared" si="0"/>
        <v>19</v>
      </c>
      <c r="U12" s="44">
        <f t="shared" si="0"/>
        <v>5</v>
      </c>
      <c r="V12" s="349">
        <f t="shared" si="1"/>
        <v>0</v>
      </c>
      <c r="W12" s="224">
        <f>'Week Ending 04-24-2015'!W12+'Week Ending 05-01-2015'!S12-P12</f>
        <v>114</v>
      </c>
      <c r="X12" s="224">
        <f>'Week Ending 04-24-2015'!X12+'Week Ending 05-01-2015'!T12-Q12</f>
        <v>83</v>
      </c>
      <c r="Y12" s="225">
        <f>'Week Ending 04-24-2015'!Y12+'Week Ending 05-01-2015'!U12-R12</f>
        <v>31</v>
      </c>
      <c r="Z12" s="500">
        <f t="shared" si="2"/>
        <v>12</v>
      </c>
      <c r="AA12" s="500">
        <f t="shared" si="3"/>
        <v>10</v>
      </c>
      <c r="AB12" s="501">
        <f t="shared" si="4"/>
        <v>2</v>
      </c>
    </row>
    <row r="13" spans="1:28" ht="39.6" customHeight="1" x14ac:dyDescent="0.3">
      <c r="A13" s="672"/>
      <c r="B13" s="346" t="s">
        <v>213</v>
      </c>
      <c r="C13" s="340">
        <f>'Week Ending 04-24-2015'!V13</f>
        <v>0</v>
      </c>
      <c r="D13" s="139">
        <v>1</v>
      </c>
      <c r="E13" s="138">
        <v>1</v>
      </c>
      <c r="F13" s="138"/>
      <c r="G13" s="139"/>
      <c r="H13" s="138"/>
      <c r="I13" s="138"/>
      <c r="J13" s="139"/>
      <c r="K13" s="138"/>
      <c r="L13" s="138"/>
      <c r="M13" s="139"/>
      <c r="N13" s="138"/>
      <c r="O13" s="139"/>
      <c r="P13" s="446"/>
      <c r="Q13" s="138"/>
      <c r="R13" s="138"/>
      <c r="S13" s="98">
        <f t="shared" si="0"/>
        <v>1</v>
      </c>
      <c r="T13" s="98">
        <f t="shared" si="0"/>
        <v>1</v>
      </c>
      <c r="U13" s="98">
        <f t="shared" si="0"/>
        <v>0</v>
      </c>
      <c r="V13" s="336">
        <f t="shared" si="1"/>
        <v>0</v>
      </c>
      <c r="W13" s="218">
        <f>'Week Ending 04-24-2015'!W13+'Week Ending 05-01-2015'!S13-P13</f>
        <v>7</v>
      </c>
      <c r="X13" s="218">
        <f>'Week Ending 04-24-2015'!X13+'Week Ending 05-01-2015'!T13-Q13</f>
        <v>6</v>
      </c>
      <c r="Y13" s="227">
        <f>'Week Ending 04-24-2015'!Y13+'Week Ending 05-01-2015'!U13-R13</f>
        <v>1</v>
      </c>
      <c r="Z13" s="504">
        <f t="shared" si="2"/>
        <v>0</v>
      </c>
      <c r="AA13" s="504">
        <f t="shared" si="3"/>
        <v>0</v>
      </c>
      <c r="AB13" s="505">
        <f t="shared" si="4"/>
        <v>0</v>
      </c>
    </row>
    <row r="14" spans="1:28" ht="30" customHeight="1" x14ac:dyDescent="0.3">
      <c r="A14" s="159" t="s">
        <v>220</v>
      </c>
      <c r="B14" s="341" t="s">
        <v>221</v>
      </c>
      <c r="C14" s="340">
        <f>'Week Ending 04-24-2015'!V14</f>
        <v>0</v>
      </c>
      <c r="D14" s="139">
        <v>2</v>
      </c>
      <c r="E14" s="138">
        <v>2</v>
      </c>
      <c r="F14" s="138"/>
      <c r="G14" s="139">
        <v>13</v>
      </c>
      <c r="H14" s="138">
        <v>13</v>
      </c>
      <c r="I14" s="138"/>
      <c r="J14" s="139"/>
      <c r="K14" s="138"/>
      <c r="L14" s="138"/>
      <c r="M14" s="139">
        <v>6</v>
      </c>
      <c r="N14" s="138">
        <v>6</v>
      </c>
      <c r="O14" s="139"/>
      <c r="P14" s="446">
        <v>6</v>
      </c>
      <c r="Q14" s="138">
        <v>6</v>
      </c>
      <c r="R14" s="138"/>
      <c r="S14" s="98">
        <f t="shared" si="0"/>
        <v>27</v>
      </c>
      <c r="T14" s="98">
        <f t="shared" si="0"/>
        <v>27</v>
      </c>
      <c r="U14" s="98">
        <f t="shared" si="0"/>
        <v>0</v>
      </c>
      <c r="V14" s="336">
        <f t="shared" si="1"/>
        <v>0</v>
      </c>
      <c r="W14" s="218">
        <f>'Week Ending 04-24-2015'!W14+'Week Ending 05-01-2015'!S14-P14</f>
        <v>91</v>
      </c>
      <c r="X14" s="218">
        <f>'Week Ending 04-24-2015'!X14+'Week Ending 05-01-2015'!T14-Q14</f>
        <v>91</v>
      </c>
      <c r="Y14" s="227">
        <f>'Week Ending 04-24-2015'!Y14+'Week Ending 05-01-2015'!U14-R14</f>
        <v>0</v>
      </c>
      <c r="Z14" s="504">
        <f t="shared" si="2"/>
        <v>6</v>
      </c>
      <c r="AA14" s="504">
        <f t="shared" si="3"/>
        <v>6</v>
      </c>
      <c r="AB14" s="505">
        <f t="shared" si="4"/>
        <v>0</v>
      </c>
    </row>
    <row r="15" spans="1:28" ht="30.6" customHeight="1" thickBot="1" x14ac:dyDescent="0.35">
      <c r="A15" s="461" t="s">
        <v>215</v>
      </c>
      <c r="B15" s="483" t="s">
        <v>214</v>
      </c>
      <c r="C15" s="484">
        <f>'Week Ending 04-24-2015'!V15</f>
        <v>0</v>
      </c>
      <c r="D15" s="143"/>
      <c r="E15" s="142"/>
      <c r="F15" s="142"/>
      <c r="G15" s="143"/>
      <c r="H15" s="142"/>
      <c r="I15" s="142"/>
      <c r="J15" s="143"/>
      <c r="K15" s="142"/>
      <c r="L15" s="142"/>
      <c r="M15" s="143"/>
      <c r="N15" s="142"/>
      <c r="O15" s="143"/>
      <c r="P15" s="498"/>
      <c r="Q15" s="142"/>
      <c r="R15" s="142"/>
      <c r="S15" s="57">
        <f t="shared" si="0"/>
        <v>0</v>
      </c>
      <c r="T15" s="57">
        <f t="shared" si="0"/>
        <v>0</v>
      </c>
      <c r="U15" s="57">
        <f t="shared" si="0"/>
        <v>0</v>
      </c>
      <c r="V15" s="485">
        <f t="shared" si="1"/>
        <v>0</v>
      </c>
      <c r="W15" s="221">
        <f>'Week Ending 04-24-2015'!W15+'Week Ending 05-01-2015'!S15-P15</f>
        <v>1</v>
      </c>
      <c r="X15" s="221">
        <f>'Week Ending 04-24-2015'!X15+'Week Ending 05-01-2015'!T15-Q15</f>
        <v>1</v>
      </c>
      <c r="Y15" s="233">
        <f>'Week Ending 04-24-2015'!Y15+'Week Ending 05-01-2015'!U15-R15</f>
        <v>0</v>
      </c>
      <c r="Z15" s="508">
        <f t="shared" si="2"/>
        <v>0</v>
      </c>
      <c r="AA15" s="508">
        <f t="shared" si="3"/>
        <v>0</v>
      </c>
      <c r="AB15" s="509">
        <f t="shared" si="4"/>
        <v>0</v>
      </c>
    </row>
    <row r="16" spans="1:28" ht="21.6" customHeight="1" thickBot="1" x14ac:dyDescent="0.35">
      <c r="A16" s="381" t="s">
        <v>153</v>
      </c>
      <c r="B16" s="365" t="s">
        <v>154</v>
      </c>
      <c r="C16" s="366">
        <f>'Week Ending 04-24-2015'!V16</f>
        <v>183</v>
      </c>
      <c r="D16" s="417">
        <v>7</v>
      </c>
      <c r="E16" s="418">
        <v>7</v>
      </c>
      <c r="F16" s="418"/>
      <c r="G16" s="417"/>
      <c r="H16" s="418">
        <v>126</v>
      </c>
      <c r="I16" s="418"/>
      <c r="J16" s="417"/>
      <c r="K16" s="418">
        <v>57</v>
      </c>
      <c r="L16" s="418"/>
      <c r="M16" s="417"/>
      <c r="N16" s="418"/>
      <c r="O16" s="417"/>
      <c r="P16" s="448"/>
      <c r="Q16" s="418"/>
      <c r="R16" s="418"/>
      <c r="S16" s="316">
        <f t="shared" si="0"/>
        <v>7</v>
      </c>
      <c r="T16" s="316">
        <f t="shared" si="0"/>
        <v>190</v>
      </c>
      <c r="U16" s="316">
        <f t="shared" si="0"/>
        <v>0</v>
      </c>
      <c r="V16" s="367">
        <f t="shared" si="1"/>
        <v>0</v>
      </c>
      <c r="W16" s="368">
        <f>'Week Ending 04-24-2015'!W16+'Week Ending 05-01-2015'!S16-P16</f>
        <v>225</v>
      </c>
      <c r="X16" s="368">
        <f>'Week Ending 04-24-2015'!X16+'Week Ending 05-01-2015'!T16-Q16</f>
        <v>247</v>
      </c>
      <c r="Y16" s="449">
        <f>'Week Ending 04-24-2015'!Y16+'Week Ending 05-01-2015'!U16-R16</f>
        <v>0</v>
      </c>
      <c r="Z16" s="510">
        <f t="shared" si="2"/>
        <v>0</v>
      </c>
      <c r="AA16" s="510">
        <f t="shared" si="3"/>
        <v>0</v>
      </c>
      <c r="AB16" s="511">
        <f t="shared" si="4"/>
        <v>0</v>
      </c>
    </row>
    <row r="17" spans="1:28" ht="15.6" customHeight="1" thickBot="1" x14ac:dyDescent="0.35">
      <c r="A17" s="432" t="s">
        <v>2</v>
      </c>
      <c r="B17" s="433"/>
      <c r="C17" s="434">
        <f t="shared" ref="C17:Y17" si="5">SUM(C4:C16)</f>
        <v>183</v>
      </c>
      <c r="D17" s="435">
        <f t="shared" si="5"/>
        <v>30</v>
      </c>
      <c r="E17" s="454">
        <f t="shared" si="5"/>
        <v>29</v>
      </c>
      <c r="F17" s="435">
        <f t="shared" si="5"/>
        <v>0</v>
      </c>
      <c r="G17" s="435">
        <f t="shared" si="5"/>
        <v>28</v>
      </c>
      <c r="H17" s="455">
        <f t="shared" si="5"/>
        <v>154</v>
      </c>
      <c r="I17" s="456">
        <f t="shared" si="5"/>
        <v>0</v>
      </c>
      <c r="J17" s="456">
        <f t="shared" si="5"/>
        <v>126</v>
      </c>
      <c r="K17" s="454">
        <f t="shared" si="5"/>
        <v>181</v>
      </c>
      <c r="L17" s="435">
        <f t="shared" si="5"/>
        <v>2</v>
      </c>
      <c r="M17" s="435">
        <f t="shared" si="5"/>
        <v>39</v>
      </c>
      <c r="N17" s="454">
        <f t="shared" si="5"/>
        <v>39</v>
      </c>
      <c r="O17" s="435">
        <f t="shared" si="5"/>
        <v>1</v>
      </c>
      <c r="P17" s="435">
        <f t="shared" si="5"/>
        <v>35</v>
      </c>
      <c r="Q17" s="454">
        <f t="shared" si="5"/>
        <v>33</v>
      </c>
      <c r="R17" s="435">
        <f t="shared" si="5"/>
        <v>2</v>
      </c>
      <c r="S17" s="313">
        <f t="shared" si="5"/>
        <v>258</v>
      </c>
      <c r="T17" s="313">
        <f t="shared" si="5"/>
        <v>436</v>
      </c>
      <c r="U17" s="313">
        <f t="shared" si="5"/>
        <v>5</v>
      </c>
      <c r="V17" s="436">
        <f t="shared" si="5"/>
        <v>0</v>
      </c>
      <c r="W17" s="222">
        <f t="shared" si="5"/>
        <v>1610</v>
      </c>
      <c r="X17" s="222">
        <f t="shared" si="5"/>
        <v>1642</v>
      </c>
      <c r="Y17" s="235">
        <f t="shared" si="5"/>
        <v>34</v>
      </c>
      <c r="Z17" s="512">
        <f t="shared" ref="Z17:AB17" si="6">SUM(Z4:Z16)</f>
        <v>35</v>
      </c>
      <c r="AA17" s="512">
        <f t="shared" si="6"/>
        <v>33</v>
      </c>
      <c r="AB17" s="513">
        <f t="shared" si="6"/>
        <v>2</v>
      </c>
    </row>
    <row r="18" spans="1:28" x14ac:dyDescent="0.3">
      <c r="A18" s="8"/>
      <c r="P18" s="9"/>
      <c r="Q18" s="9"/>
      <c r="R18" s="9"/>
      <c r="S18" s="30"/>
      <c r="T18" s="9"/>
      <c r="U18" s="9"/>
      <c r="W18" s="9"/>
      <c r="X18" s="9"/>
      <c r="Y18" s="9"/>
      <c r="Z18" s="9"/>
      <c r="AA18" s="9"/>
      <c r="AB18" s="9"/>
    </row>
    <row r="19" spans="1:28" x14ac:dyDescent="0.3">
      <c r="A19" s="8"/>
      <c r="C19" s="2"/>
      <c r="H19" s="2"/>
      <c r="I19" s="2"/>
      <c r="J19" s="2"/>
      <c r="W19" s="4"/>
      <c r="X19" s="4"/>
      <c r="Y19" s="4"/>
      <c r="Z19" s="4"/>
      <c r="AA19" s="4"/>
      <c r="AB19" s="4"/>
    </row>
    <row r="20" spans="1:28" x14ac:dyDescent="0.3">
      <c r="A20" s="8"/>
      <c r="C20" s="2"/>
      <c r="H20" s="2"/>
      <c r="I20" s="2"/>
      <c r="J20" s="2"/>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E2A2" sheet="1" objects="1" scenarios="1"/>
  <mergeCells count="16">
    <mergeCell ref="Z2:AB2"/>
    <mergeCell ref="S2:U2"/>
    <mergeCell ref="W2:Y2"/>
    <mergeCell ref="A4:A5"/>
    <mergeCell ref="A8:A9"/>
    <mergeCell ref="V1:V3"/>
    <mergeCell ref="A12:A13"/>
    <mergeCell ref="A1:A3"/>
    <mergeCell ref="B1:B3"/>
    <mergeCell ref="C1:C3"/>
    <mergeCell ref="D1:R1"/>
    <mergeCell ref="D2:F2"/>
    <mergeCell ref="G2:I2"/>
    <mergeCell ref="J2:L2"/>
    <mergeCell ref="M2:O2"/>
    <mergeCell ref="P2:R2"/>
  </mergeCells>
  <conditionalFormatting sqref="V4:V17">
    <cfRule type="cellIs" dxfId="52" priority="2" operator="equal">
      <formula>0</formula>
    </cfRule>
  </conditionalFormatting>
  <conditionalFormatting sqref="V1:V17">
    <cfRule type="cellIs" dxfId="51" priority="1" operator="equal">
      <formula>0</formula>
    </cfRule>
  </conditionalFormatting>
  <pageMargins left="0.7" right="0.7" top="0.75" bottom="0.75" header="0.3" footer="0.3"/>
  <pageSetup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391</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42303</v>
      </c>
      <c r="E2" s="685"/>
      <c r="F2" s="686"/>
      <c r="G2" s="687">
        <f>D2+1</f>
        <v>42304</v>
      </c>
      <c r="H2" s="688"/>
      <c r="I2" s="689"/>
      <c r="J2" s="684">
        <f>G2+1</f>
        <v>42305</v>
      </c>
      <c r="K2" s="685"/>
      <c r="L2" s="686"/>
      <c r="M2" s="684">
        <f>J2+1</f>
        <v>42306</v>
      </c>
      <c r="N2" s="685"/>
      <c r="O2" s="686"/>
      <c r="P2" s="684">
        <f>M2+1</f>
        <v>42307</v>
      </c>
      <c r="Q2" s="685"/>
      <c r="R2" s="686"/>
      <c r="S2" s="663" t="s">
        <v>23</v>
      </c>
      <c r="T2" s="664"/>
      <c r="U2" s="665"/>
      <c r="V2" s="683"/>
      <c r="W2" s="666" t="s">
        <v>368</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22" t="s">
        <v>17</v>
      </c>
      <c r="B4" s="451" t="s">
        <v>372</v>
      </c>
      <c r="C4" s="348">
        <f>'Week Ending 10-23-2015'!V4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10-23-2015'!W4+'Week Ending 10-30-2015 '!S4</f>
        <v>182</v>
      </c>
      <c r="X4" s="224">
        <f>'Week Ending 10-23-2015'!X4+'Week Ending 10-30-2015 '!T4</f>
        <v>173</v>
      </c>
      <c r="Y4" s="225">
        <f>'Week Ending 10-23-2015'!Y4+'Week Ending 10-30-2015 '!U4</f>
        <v>9</v>
      </c>
      <c r="Z4" s="4"/>
      <c r="AA4" s="4"/>
      <c r="AB4" s="4"/>
    </row>
    <row r="5" spans="1:28" ht="29.4" customHeight="1" x14ac:dyDescent="0.3">
      <c r="A5" s="660"/>
      <c r="B5" s="478" t="s">
        <v>373</v>
      </c>
      <c r="C5" s="475">
        <f>'Week Ending 10-23-2015'!V5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10-23-2015'!W5+'Week Ending 10-30-2015 '!S5</f>
        <v>0</v>
      </c>
      <c r="X5" s="220">
        <f>'Week Ending 10-23-2015'!X5+'Week Ending 10-30-2015 '!T5</f>
        <v>0</v>
      </c>
      <c r="Y5" s="231">
        <f>'Week Ending 10-23-2015'!Y5+'Week Ending 10-30-2015 '!U5</f>
        <v>0</v>
      </c>
      <c r="Z5" s="4"/>
      <c r="AA5" s="4"/>
      <c r="AB5" s="4"/>
    </row>
    <row r="6" spans="1:28" ht="30" customHeight="1" x14ac:dyDescent="0.3">
      <c r="A6" s="149" t="s">
        <v>374</v>
      </c>
      <c r="B6" s="337" t="s">
        <v>376</v>
      </c>
      <c r="C6" s="335">
        <f>'Week Ending 10-23-2015'!V6</f>
        <v>0</v>
      </c>
      <c r="D6" s="117">
        <v>6</v>
      </c>
      <c r="E6" s="530">
        <v>6</v>
      </c>
      <c r="F6" s="530"/>
      <c r="G6" s="117">
        <v>15</v>
      </c>
      <c r="H6" s="530">
        <v>15</v>
      </c>
      <c r="I6" s="530"/>
      <c r="J6" s="117">
        <v>13</v>
      </c>
      <c r="K6" s="530">
        <v>13</v>
      </c>
      <c r="L6" s="530"/>
      <c r="M6" s="117">
        <v>6</v>
      </c>
      <c r="N6" s="530">
        <v>6</v>
      </c>
      <c r="O6" s="530"/>
      <c r="P6" s="117">
        <v>15</v>
      </c>
      <c r="Q6" s="530">
        <v>5</v>
      </c>
      <c r="R6" s="530"/>
      <c r="S6" s="98">
        <f t="shared" si="0"/>
        <v>55</v>
      </c>
      <c r="T6" s="98">
        <f>SUM(E6,H6,K6,N6,Q6)</f>
        <v>45</v>
      </c>
      <c r="U6" s="98">
        <f>SUM(F6,I6,L6,O6,R6)</f>
        <v>0</v>
      </c>
      <c r="V6" s="336">
        <f t="shared" si="1"/>
        <v>10</v>
      </c>
      <c r="W6" s="218">
        <f>'Week Ending 10-23-2015'!W6+'Week Ending 10-30-2015 '!S6</f>
        <v>130</v>
      </c>
      <c r="X6" s="218">
        <f>'Week Ending 10-23-2015'!X6+'Week Ending 10-30-2015 '!T6</f>
        <v>120</v>
      </c>
      <c r="Y6" s="227">
        <f>'Week Ending 10-23-2015'!Y6+'Week Ending 10-30-2015 '!U6</f>
        <v>0</v>
      </c>
      <c r="Z6" s="4"/>
      <c r="AA6" s="4"/>
      <c r="AB6" s="4"/>
    </row>
    <row r="7" spans="1:28" ht="30" customHeight="1" thickBot="1" x14ac:dyDescent="0.35">
      <c r="A7" s="553" t="s">
        <v>375</v>
      </c>
      <c r="B7" s="554" t="s">
        <v>377</v>
      </c>
      <c r="C7" s="103">
        <f>'Week Ending 10-23-2015'!V7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10-23-2015'!W7+'Week Ending 10-30-2015 '!S7</f>
        <v>0</v>
      </c>
      <c r="X7" s="221">
        <f>'Week Ending 10-23-2015'!X7+'Week Ending 10-30-2015 '!T7</f>
        <v>0</v>
      </c>
      <c r="Y7" s="233">
        <f>'Week Ending 10-23-2015'!Y7+'Week Ending 10-30-2015 '!U7</f>
        <v>0</v>
      </c>
      <c r="Z7" s="4"/>
      <c r="AA7" s="4"/>
      <c r="AB7" s="4"/>
    </row>
    <row r="8" spans="1:28" ht="44.4" customHeight="1" x14ac:dyDescent="0.3">
      <c r="A8" s="669" t="s">
        <v>16</v>
      </c>
      <c r="B8" s="479" t="s">
        <v>378</v>
      </c>
      <c r="C8" s="480">
        <f>'Week Ending 10-23-2015'!V8</f>
        <v>185</v>
      </c>
      <c r="D8" s="467">
        <v>1</v>
      </c>
      <c r="E8" s="538">
        <v>1</v>
      </c>
      <c r="F8" s="538"/>
      <c r="G8" s="467"/>
      <c r="H8" s="538"/>
      <c r="I8" s="538"/>
      <c r="J8" s="467"/>
      <c r="K8" s="538"/>
      <c r="L8" s="538"/>
      <c r="M8" s="467"/>
      <c r="N8" s="538"/>
      <c r="O8" s="538"/>
      <c r="P8" s="467"/>
      <c r="Q8" s="538">
        <v>180</v>
      </c>
      <c r="R8" s="538"/>
      <c r="S8" s="52">
        <f t="shared" si="0"/>
        <v>1</v>
      </c>
      <c r="T8" s="52">
        <f t="shared" si="0"/>
        <v>181</v>
      </c>
      <c r="U8" s="52">
        <f t="shared" si="0"/>
        <v>0</v>
      </c>
      <c r="V8" s="481">
        <f t="shared" si="1"/>
        <v>5</v>
      </c>
      <c r="W8" s="220">
        <f>'Week Ending 10-23-2015'!W8+'Week Ending 10-30-2015 '!S8</f>
        <v>219</v>
      </c>
      <c r="X8" s="220">
        <f>'Week Ending 10-23-2015'!X8+'Week Ending 10-30-2015 '!T8</f>
        <v>214</v>
      </c>
      <c r="Y8" s="231">
        <f>'Week Ending 10-23-2015'!Y8+'Week Ending 10-30-2015 '!U8</f>
        <v>0</v>
      </c>
      <c r="Z8" s="4"/>
      <c r="AA8" s="4"/>
      <c r="AB8" s="4"/>
    </row>
    <row r="9" spans="1:28" ht="32.4" customHeight="1" x14ac:dyDescent="0.3">
      <c r="A9" s="670"/>
      <c r="B9" s="482" t="s">
        <v>379</v>
      </c>
      <c r="C9" s="480">
        <f>'Week Ending 10-23-2015'!V9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10-23-2015'!W9+'Week Ending 10-30-2015 '!S9</f>
        <v>0</v>
      </c>
      <c r="X9" s="220">
        <f>'Week Ending 10-23-2015'!X9+'Week Ending 10-30-2015 '!T9</f>
        <v>0</v>
      </c>
      <c r="Y9" s="231">
        <f>'Week Ending 10-23-2015'!Y9+'Week Ending 10-30-2015 '!U9</f>
        <v>0</v>
      </c>
      <c r="Z9" s="4"/>
      <c r="AA9" s="4"/>
      <c r="AB9" s="4"/>
    </row>
    <row r="10" spans="1:28" ht="37.950000000000003" customHeight="1" x14ac:dyDescent="0.3">
      <c r="A10" s="155" t="s">
        <v>380</v>
      </c>
      <c r="B10" s="339" t="s">
        <v>381</v>
      </c>
      <c r="C10" s="338">
        <f>'Week Ending 10-23-2015'!V10</f>
        <v>0</v>
      </c>
      <c r="D10" s="128">
        <v>1</v>
      </c>
      <c r="E10" s="540">
        <v>1</v>
      </c>
      <c r="F10" s="540"/>
      <c r="G10" s="128">
        <v>3</v>
      </c>
      <c r="H10" s="540">
        <v>3</v>
      </c>
      <c r="I10" s="540"/>
      <c r="J10" s="128"/>
      <c r="K10" s="540"/>
      <c r="L10" s="540"/>
      <c r="M10" s="128">
        <v>5</v>
      </c>
      <c r="N10" s="540">
        <v>2</v>
      </c>
      <c r="O10" s="540"/>
      <c r="P10" s="128">
        <v>1</v>
      </c>
      <c r="Q10" s="540">
        <v>1</v>
      </c>
      <c r="R10" s="540"/>
      <c r="S10" s="98">
        <f t="shared" si="0"/>
        <v>10</v>
      </c>
      <c r="T10" s="98">
        <f>SUM(E10,H10,K10,N10,Q10)</f>
        <v>7</v>
      </c>
      <c r="U10" s="98">
        <f t="shared" si="0"/>
        <v>0</v>
      </c>
      <c r="V10" s="336">
        <f t="shared" si="1"/>
        <v>3</v>
      </c>
      <c r="W10" s="218">
        <f>'Week Ending 10-23-2015'!W10+'Week Ending 10-30-2015 '!S10</f>
        <v>205</v>
      </c>
      <c r="X10" s="218">
        <f>'Week Ending 10-23-2015'!X10+'Week Ending 10-30-2015 '!T10</f>
        <v>202</v>
      </c>
      <c r="Y10" s="227">
        <f>'Week Ending 10-23-2015'!Y10+'Week Ending 10-30-2015 '!U10</f>
        <v>0</v>
      </c>
      <c r="Z10" s="4"/>
      <c r="AA10" s="4"/>
      <c r="AB10" s="4"/>
    </row>
    <row r="11" spans="1:28" ht="30" customHeight="1" thickBot="1" x14ac:dyDescent="0.35">
      <c r="A11" s="379" t="s">
        <v>382</v>
      </c>
      <c r="B11" s="356" t="s">
        <v>383</v>
      </c>
      <c r="C11" s="357">
        <f>'Week Ending 10-23-2015'!V11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10-23-2015'!W11+'Week Ending 10-30-2015 '!S11</f>
        <v>0</v>
      </c>
      <c r="X11" s="219">
        <f>'Week Ending 10-23-2015'!X11+'Week Ending 10-30-2015 '!T11</f>
        <v>0</v>
      </c>
      <c r="Y11" s="229">
        <f>'Week Ending 10-23-2015'!Y11+'Week Ending 10-30-2015 '!U11</f>
        <v>0</v>
      </c>
      <c r="Z11" s="4"/>
      <c r="AA11" s="4"/>
      <c r="AB11" s="4"/>
    </row>
    <row r="12" spans="1:28" ht="39.6" customHeight="1" x14ac:dyDescent="0.3">
      <c r="A12" s="671" t="s">
        <v>20</v>
      </c>
      <c r="B12" s="359" t="s">
        <v>384</v>
      </c>
      <c r="C12" s="360">
        <f>'Week Ending 10-23-2015'!V12</f>
        <v>0</v>
      </c>
      <c r="D12" s="135"/>
      <c r="E12" s="544"/>
      <c r="F12" s="544"/>
      <c r="G12" s="135">
        <v>1</v>
      </c>
      <c r="H12" s="544"/>
      <c r="I12" s="544">
        <v>1</v>
      </c>
      <c r="J12" s="135">
        <v>6</v>
      </c>
      <c r="K12" s="544">
        <v>2</v>
      </c>
      <c r="L12" s="544">
        <v>4</v>
      </c>
      <c r="M12" s="135">
        <v>7</v>
      </c>
      <c r="N12" s="544">
        <v>2</v>
      </c>
      <c r="O12" s="544">
        <v>5</v>
      </c>
      <c r="P12" s="135">
        <v>4</v>
      </c>
      <c r="Q12" s="544">
        <v>0</v>
      </c>
      <c r="R12" s="544">
        <v>4</v>
      </c>
      <c r="S12" s="44">
        <f t="shared" si="0"/>
        <v>18</v>
      </c>
      <c r="T12" s="44">
        <f>SUM(E12,H12,K12,N12,Q12)</f>
        <v>4</v>
      </c>
      <c r="U12" s="44">
        <f>SUM(F12,I12,L12,O12,R12)</f>
        <v>14</v>
      </c>
      <c r="V12" s="349">
        <f t="shared" si="1"/>
        <v>0</v>
      </c>
      <c r="W12" s="224">
        <f>'Week Ending 10-23-2015'!W12+'Week Ending 10-30-2015 '!S12</f>
        <v>74</v>
      </c>
      <c r="X12" s="224">
        <f>'Week Ending 10-23-2015'!X12+'Week Ending 10-30-2015 '!T12</f>
        <v>38</v>
      </c>
      <c r="Y12" s="225">
        <f>'Week Ending 10-23-2015'!Y12+'Week Ending 10-30-2015 '!U12</f>
        <v>36</v>
      </c>
      <c r="Z12" s="4"/>
      <c r="AA12" s="4"/>
      <c r="AB12" s="4"/>
    </row>
    <row r="13" spans="1:28" ht="39.6" customHeight="1" x14ac:dyDescent="0.3">
      <c r="A13" s="672"/>
      <c r="B13" s="346" t="s">
        <v>385</v>
      </c>
      <c r="C13" s="340">
        <f>'Week Ending 10-23-2015'!V13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10-23-2015'!W13+'Week Ending 10-30-2015 '!S13</f>
        <v>0</v>
      </c>
      <c r="X13" s="218">
        <f>'Week Ending 10-23-2015'!X13+'Week Ending 10-30-2015 '!T13</f>
        <v>0</v>
      </c>
      <c r="Y13" s="227">
        <f>'Week Ending 10-23-2015'!Y13+'Week Ending 10-30-2015 '!U13</f>
        <v>0</v>
      </c>
      <c r="Z13" s="4"/>
      <c r="AA13" s="4"/>
      <c r="AB13" s="4"/>
    </row>
    <row r="14" spans="1:28" ht="30" customHeight="1" x14ac:dyDescent="0.3">
      <c r="A14" s="159" t="s">
        <v>386</v>
      </c>
      <c r="B14" s="341" t="s">
        <v>387</v>
      </c>
      <c r="C14" s="340">
        <f>'Week Ending 10-23-2015'!V14</f>
        <v>0</v>
      </c>
      <c r="D14" s="139"/>
      <c r="E14" s="546"/>
      <c r="F14" s="546"/>
      <c r="G14" s="139">
        <v>26</v>
      </c>
      <c r="H14" s="546">
        <v>26</v>
      </c>
      <c r="I14" s="546"/>
      <c r="J14" s="139">
        <v>1</v>
      </c>
      <c r="K14" s="546">
        <v>1</v>
      </c>
      <c r="L14" s="546"/>
      <c r="M14" s="139">
        <v>24</v>
      </c>
      <c r="N14" s="546">
        <v>3</v>
      </c>
      <c r="O14" s="546"/>
      <c r="P14" s="139">
        <v>7</v>
      </c>
      <c r="Q14" s="546"/>
      <c r="R14" s="546">
        <v>7</v>
      </c>
      <c r="S14" s="98">
        <f t="shared" si="0"/>
        <v>58</v>
      </c>
      <c r="T14" s="98">
        <f t="shared" si="0"/>
        <v>30</v>
      </c>
      <c r="U14" s="98">
        <f t="shared" si="0"/>
        <v>7</v>
      </c>
      <c r="V14" s="336">
        <f t="shared" si="1"/>
        <v>21</v>
      </c>
      <c r="W14" s="218">
        <f>'Week Ending 10-23-2015'!W14+'Week Ending 10-30-2015 '!S14</f>
        <v>129</v>
      </c>
      <c r="X14" s="218">
        <f>'Week Ending 10-23-2015'!X14+'Week Ending 10-30-2015 '!T14</f>
        <v>101</v>
      </c>
      <c r="Y14" s="227">
        <f>'Week Ending 10-23-2015'!Y14+'Week Ending 10-30-2015 '!U14</f>
        <v>7</v>
      </c>
      <c r="Z14" s="4"/>
      <c r="AA14" s="4"/>
      <c r="AB14" s="4"/>
    </row>
    <row r="15" spans="1:28" ht="30.6" customHeight="1" thickBot="1" x14ac:dyDescent="0.35">
      <c r="A15" s="461" t="s">
        <v>388</v>
      </c>
      <c r="B15" s="483" t="s">
        <v>389</v>
      </c>
      <c r="C15" s="484">
        <f>'Week Ending 10-23-2015'!V15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10-23-2015'!W15+'Week Ending 10-30-2015 '!S15</f>
        <v>0</v>
      </c>
      <c r="X15" s="221">
        <f>'Week Ending 10-23-2015'!X15+'Week Ending 10-30-2015 '!T15</f>
        <v>0</v>
      </c>
      <c r="Y15" s="233">
        <f>'Week Ending 10-23-2015'!Y15+'Week Ending 10-30-2015 '!U15</f>
        <v>0</v>
      </c>
      <c r="Z15" s="4"/>
      <c r="AA15" s="4"/>
      <c r="AB15" s="4"/>
    </row>
    <row r="16" spans="1:28" ht="21.6" customHeight="1" thickBot="1" x14ac:dyDescent="0.35">
      <c r="A16" s="381" t="s">
        <v>153</v>
      </c>
      <c r="B16" s="365" t="s">
        <v>154</v>
      </c>
      <c r="C16" s="366">
        <f>'Week Ending 10-23-2015'!V16</f>
        <v>0</v>
      </c>
      <c r="D16" s="417"/>
      <c r="E16" s="550"/>
      <c r="F16" s="550"/>
      <c r="G16" s="417"/>
      <c r="H16" s="550"/>
      <c r="I16" s="550"/>
      <c r="J16" s="417"/>
      <c r="K16" s="550"/>
      <c r="L16" s="550"/>
      <c r="M16" s="417"/>
      <c r="N16" s="550"/>
      <c r="O16" s="550"/>
      <c r="P16" s="417"/>
      <c r="Q16" s="550"/>
      <c r="R16" s="550"/>
      <c r="S16" s="316">
        <f t="shared" si="0"/>
        <v>0</v>
      </c>
      <c r="T16" s="316">
        <f t="shared" si="0"/>
        <v>0</v>
      </c>
      <c r="U16" s="316">
        <f t="shared" si="0"/>
        <v>0</v>
      </c>
      <c r="V16" s="367">
        <f t="shared" si="1"/>
        <v>0</v>
      </c>
      <c r="W16" s="368">
        <f>'Week Ending 10-23-2015'!W16+'Week Ending 10-30-2015 '!S16</f>
        <v>11</v>
      </c>
      <c r="X16" s="368">
        <f>'Week Ending 10-23-2015'!X16+'Week Ending 10-30-2015 '!T16</f>
        <v>11</v>
      </c>
      <c r="Y16" s="449">
        <f>'Week Ending 10-23-2015'!Y16+'Week Ending 10-30-2015 '!U16</f>
        <v>0</v>
      </c>
      <c r="Z16" s="4"/>
      <c r="AA16" s="4"/>
      <c r="AB16" s="4"/>
    </row>
    <row r="17" spans="1:28" ht="15.6" customHeight="1" thickBot="1" x14ac:dyDescent="0.35">
      <c r="A17" s="432" t="s">
        <v>2</v>
      </c>
      <c r="B17" s="433"/>
      <c r="C17" s="434">
        <f t="shared" ref="C17:Y17" si="2">SUM(C4:C16)</f>
        <v>185</v>
      </c>
      <c r="D17" s="435">
        <f t="shared" si="2"/>
        <v>8</v>
      </c>
      <c r="E17" s="454">
        <f t="shared" si="2"/>
        <v>8</v>
      </c>
      <c r="F17" s="435">
        <f t="shared" si="2"/>
        <v>0</v>
      </c>
      <c r="G17" s="435">
        <f t="shared" si="2"/>
        <v>45</v>
      </c>
      <c r="H17" s="455">
        <f t="shared" si="2"/>
        <v>44</v>
      </c>
      <c r="I17" s="456">
        <f t="shared" si="2"/>
        <v>1</v>
      </c>
      <c r="J17" s="456">
        <f t="shared" si="2"/>
        <v>20</v>
      </c>
      <c r="K17" s="454">
        <f t="shared" si="2"/>
        <v>16</v>
      </c>
      <c r="L17" s="435">
        <f t="shared" si="2"/>
        <v>4</v>
      </c>
      <c r="M17" s="435">
        <f t="shared" si="2"/>
        <v>42</v>
      </c>
      <c r="N17" s="454">
        <f t="shared" si="2"/>
        <v>13</v>
      </c>
      <c r="O17" s="435">
        <f t="shared" si="2"/>
        <v>5</v>
      </c>
      <c r="P17" s="435">
        <f t="shared" si="2"/>
        <v>27</v>
      </c>
      <c r="Q17" s="454">
        <f t="shared" si="2"/>
        <v>186</v>
      </c>
      <c r="R17" s="435">
        <f t="shared" si="2"/>
        <v>11</v>
      </c>
      <c r="S17" s="313">
        <f t="shared" si="2"/>
        <v>142</v>
      </c>
      <c r="T17" s="313">
        <f t="shared" si="2"/>
        <v>267</v>
      </c>
      <c r="U17" s="313">
        <f t="shared" si="2"/>
        <v>21</v>
      </c>
      <c r="V17" s="436">
        <f t="shared" si="2"/>
        <v>39</v>
      </c>
      <c r="W17" s="222">
        <f t="shared" si="2"/>
        <v>950</v>
      </c>
      <c r="X17" s="222">
        <f t="shared" si="2"/>
        <v>859</v>
      </c>
      <c r="Y17" s="235">
        <f t="shared" si="2"/>
        <v>52</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4" priority="2" operator="equal">
      <formula>0</formula>
    </cfRule>
  </conditionalFormatting>
  <conditionalFormatting sqref="V1:V17">
    <cfRule type="cellIs" dxfId="103" priority="1" operator="equal">
      <formula>0</formula>
    </cfRule>
  </conditionalFormatting>
  <pageMargins left="0.7" right="0.7" top="0.75" bottom="0.75" header="0.3" footer="0.3"/>
  <pageSetup scale="5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AC11" sqref="AC11"/>
    </sheetView>
  </sheetViews>
  <sheetFormatPr defaultColWidth="8.88671875" defaultRowHeight="14.4" x14ac:dyDescent="0.3"/>
  <cols>
    <col min="1" max="1" width="29.44140625" style="384" customWidth="1"/>
    <col min="2" max="2" width="40.8867187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26" width="8.88671875" style="384" customWidth="1"/>
    <col min="27" max="16384" width="8.88671875" style="384"/>
  </cols>
  <sheetData>
    <row r="1" spans="1:28" s="468" customFormat="1" ht="14.4" customHeight="1" thickBot="1" x14ac:dyDescent="0.35">
      <c r="A1" s="673" t="s">
        <v>21</v>
      </c>
      <c r="B1" s="675" t="s">
        <v>14</v>
      </c>
      <c r="C1" s="677" t="s">
        <v>212</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8" ht="19.2" customHeight="1" thickBot="1" x14ac:dyDescent="0.35">
      <c r="A2" s="674"/>
      <c r="B2" s="676"/>
      <c r="C2" s="678"/>
      <c r="D2" s="684">
        <v>42114</v>
      </c>
      <c r="E2" s="685"/>
      <c r="F2" s="686"/>
      <c r="G2" s="687">
        <f>D2+1</f>
        <v>42115</v>
      </c>
      <c r="H2" s="688"/>
      <c r="I2" s="689"/>
      <c r="J2" s="684">
        <f>G2+1</f>
        <v>42116</v>
      </c>
      <c r="K2" s="685"/>
      <c r="L2" s="686"/>
      <c r="M2" s="684">
        <f>J2+1</f>
        <v>42117</v>
      </c>
      <c r="N2" s="685"/>
      <c r="O2" s="686"/>
      <c r="P2" s="684">
        <f>M2+1</f>
        <v>42118</v>
      </c>
      <c r="Q2" s="685"/>
      <c r="R2" s="686"/>
      <c r="S2" s="663" t="s">
        <v>23</v>
      </c>
      <c r="T2" s="664"/>
      <c r="U2" s="665"/>
      <c r="V2" s="683"/>
      <c r="W2" s="666" t="s">
        <v>192</v>
      </c>
      <c r="X2" s="667"/>
      <c r="Y2" s="668"/>
      <c r="Z2" s="486"/>
      <c r="AA2" s="486"/>
      <c r="AB2" s="486"/>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c r="Z3" s="487"/>
      <c r="AA3" s="487"/>
      <c r="AB3" s="487"/>
    </row>
    <row r="4" spans="1:28" ht="42.6" customHeight="1" x14ac:dyDescent="0.3">
      <c r="A4" s="707" t="s">
        <v>17</v>
      </c>
      <c r="B4" s="451" t="s">
        <v>163</v>
      </c>
      <c r="C4" s="348">
        <f>'Week Ending 04-17-2015'!V4</f>
        <v>0</v>
      </c>
      <c r="D4" s="459">
        <v>140</v>
      </c>
      <c r="E4" s="460">
        <v>140</v>
      </c>
      <c r="F4" s="460"/>
      <c r="G4" s="459"/>
      <c r="H4" s="460"/>
      <c r="I4" s="460"/>
      <c r="J4" s="113"/>
      <c r="K4" s="68"/>
      <c r="L4" s="68"/>
      <c r="M4" s="113"/>
      <c r="N4" s="68"/>
      <c r="O4" s="113"/>
      <c r="P4" s="438"/>
      <c r="Q4" s="68"/>
      <c r="R4" s="68"/>
      <c r="S4" s="452">
        <f t="shared" ref="S4:U16" si="0">SUM(D4,G4,J4,M4,P4)</f>
        <v>140</v>
      </c>
      <c r="T4" s="452">
        <f t="shared" si="0"/>
        <v>140</v>
      </c>
      <c r="U4" s="452">
        <f t="shared" si="0"/>
        <v>0</v>
      </c>
      <c r="V4" s="453">
        <f t="shared" ref="V4:V16" si="1">C4+(S4-T4-U4)</f>
        <v>0</v>
      </c>
      <c r="W4" s="224">
        <f>'Week Ending 04-17-2015'!W4+'Week Ending 04-24-2015'!S4</f>
        <v>358</v>
      </c>
      <c r="X4" s="224">
        <f>'Week Ending 04-17-2015'!X4+'Week Ending 04-24-2015'!T4</f>
        <v>380</v>
      </c>
      <c r="Y4" s="225">
        <f>'Week Ending 04-17-2015'!Y4+'Week Ending 04-24-2015'!U4</f>
        <v>0</v>
      </c>
      <c r="Z4" s="469"/>
      <c r="AA4" s="469"/>
      <c r="AB4" s="469"/>
    </row>
    <row r="5" spans="1:28" ht="29.4" customHeight="1" x14ac:dyDescent="0.3">
      <c r="A5" s="708"/>
      <c r="B5" s="478" t="s">
        <v>206</v>
      </c>
      <c r="C5" s="475">
        <v>0</v>
      </c>
      <c r="D5" s="488">
        <v>8</v>
      </c>
      <c r="E5" s="489">
        <v>8</v>
      </c>
      <c r="F5" s="489"/>
      <c r="G5" s="490"/>
      <c r="H5" s="489"/>
      <c r="I5" s="489"/>
      <c r="J5" s="491"/>
      <c r="K5" s="492"/>
      <c r="L5" s="492"/>
      <c r="M5" s="493"/>
      <c r="N5" s="492"/>
      <c r="O5" s="491"/>
      <c r="P5" s="494">
        <v>91</v>
      </c>
      <c r="Q5" s="492">
        <v>91</v>
      </c>
      <c r="R5" s="492"/>
      <c r="S5" s="476">
        <f t="shared" si="0"/>
        <v>99</v>
      </c>
      <c r="T5" s="476">
        <f t="shared" si="0"/>
        <v>99</v>
      </c>
      <c r="U5" s="476">
        <f t="shared" si="0"/>
        <v>0</v>
      </c>
      <c r="V5" s="477">
        <f t="shared" si="1"/>
        <v>0</v>
      </c>
      <c r="W5" s="220">
        <f>S5</f>
        <v>99</v>
      </c>
      <c r="X5" s="220">
        <f>T5</f>
        <v>99</v>
      </c>
      <c r="Y5" s="231">
        <f>U5</f>
        <v>0</v>
      </c>
      <c r="Z5" s="469"/>
      <c r="AA5" s="469"/>
      <c r="AB5" s="469"/>
    </row>
    <row r="6" spans="1:28" ht="30" customHeight="1" x14ac:dyDescent="0.3">
      <c r="A6" s="149" t="s">
        <v>216</v>
      </c>
      <c r="B6" s="337" t="s">
        <v>217</v>
      </c>
      <c r="C6" s="335">
        <f>'Week Ending 04-17-2015'!V5</f>
        <v>1</v>
      </c>
      <c r="D6" s="464">
        <v>12</v>
      </c>
      <c r="E6" s="116">
        <v>13</v>
      </c>
      <c r="F6" s="116"/>
      <c r="G6" s="117">
        <v>5</v>
      </c>
      <c r="H6" s="116">
        <v>5</v>
      </c>
      <c r="I6" s="116"/>
      <c r="J6" s="117">
        <v>7</v>
      </c>
      <c r="K6" s="116">
        <v>7</v>
      </c>
      <c r="L6" s="116"/>
      <c r="M6" s="464">
        <v>21</v>
      </c>
      <c r="N6" s="116">
        <v>21</v>
      </c>
      <c r="O6" s="117"/>
      <c r="P6" s="439">
        <v>11</v>
      </c>
      <c r="Q6" s="116">
        <v>11</v>
      </c>
      <c r="R6" s="116"/>
      <c r="S6" s="98">
        <f t="shared" si="0"/>
        <v>56</v>
      </c>
      <c r="T6" s="98">
        <f t="shared" si="0"/>
        <v>57</v>
      </c>
      <c r="U6" s="98">
        <f t="shared" si="0"/>
        <v>0</v>
      </c>
      <c r="V6" s="336">
        <f t="shared" si="1"/>
        <v>0</v>
      </c>
      <c r="W6" s="218">
        <f>'Week Ending 04-17-2015'!W5+'Week Ending 04-17-2015'!W6+'Week Ending 04-24-2015'!S6</f>
        <v>264</v>
      </c>
      <c r="X6" s="218">
        <f>'Week Ending 04-17-2015'!X5+'Week Ending 04-17-2015'!X6+'Week Ending 04-24-2015'!T6</f>
        <v>284</v>
      </c>
      <c r="Y6" s="227">
        <f>'Week Ending 04-17-2015'!Y5+'Week Ending 04-17-2015'!Y6+'Week Ending 04-24-2015'!U6</f>
        <v>2</v>
      </c>
      <c r="Z6" s="495"/>
      <c r="AA6" s="495"/>
      <c r="AB6" s="495"/>
    </row>
    <row r="7" spans="1:28" ht="30" customHeight="1" thickBot="1" x14ac:dyDescent="0.35">
      <c r="A7" s="378" t="s">
        <v>207</v>
      </c>
      <c r="B7" s="350" t="s">
        <v>208</v>
      </c>
      <c r="C7" s="61">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S7</f>
        <v>0</v>
      </c>
      <c r="X7" s="219">
        <f>T7</f>
        <v>0</v>
      </c>
      <c r="Y7" s="229">
        <f>U7</f>
        <v>0</v>
      </c>
      <c r="Z7" s="469"/>
      <c r="AA7" s="469"/>
      <c r="AB7" s="469"/>
    </row>
    <row r="8" spans="1:28" ht="44.4" customHeight="1" x14ac:dyDescent="0.3">
      <c r="A8" s="669" t="s">
        <v>16</v>
      </c>
      <c r="B8" s="479" t="s">
        <v>168</v>
      </c>
      <c r="C8" s="480">
        <f>'Week Ending 04-17-2015'!V7</f>
        <v>0</v>
      </c>
      <c r="D8" s="467">
        <v>134</v>
      </c>
      <c r="E8" s="496"/>
      <c r="F8" s="496"/>
      <c r="G8" s="467"/>
      <c r="H8" s="496"/>
      <c r="I8" s="496"/>
      <c r="J8" s="467"/>
      <c r="K8" s="496">
        <v>30</v>
      </c>
      <c r="L8" s="496"/>
      <c r="M8" s="467"/>
      <c r="N8" s="496">
        <v>104</v>
      </c>
      <c r="O8" s="467"/>
      <c r="P8" s="497"/>
      <c r="Q8" s="496"/>
      <c r="R8" s="496"/>
      <c r="S8" s="52">
        <f t="shared" si="0"/>
        <v>134</v>
      </c>
      <c r="T8" s="52">
        <f t="shared" si="0"/>
        <v>134</v>
      </c>
      <c r="U8" s="52">
        <f t="shared" si="0"/>
        <v>0</v>
      </c>
      <c r="V8" s="481">
        <f t="shared" si="1"/>
        <v>0</v>
      </c>
      <c r="W8" s="220">
        <f>'Week Ending 04-17-2015'!W7+'Week Ending 04-24-2015'!S8</f>
        <v>134</v>
      </c>
      <c r="X8" s="220">
        <f>'Week Ending 04-17-2015'!X7+'Week Ending 04-24-2015'!T8</f>
        <v>134</v>
      </c>
      <c r="Y8" s="231">
        <f>'Week Ending 04-17-2015'!Y7+'Week Ending 04-24-2015'!U8</f>
        <v>0</v>
      </c>
      <c r="Z8" s="469"/>
      <c r="AA8" s="469"/>
      <c r="AB8" s="469"/>
    </row>
    <row r="9" spans="1:28" ht="32.4" customHeight="1" x14ac:dyDescent="0.3">
      <c r="A9" s="670"/>
      <c r="B9" s="482" t="s">
        <v>209</v>
      </c>
      <c r="C9" s="480">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S9</f>
        <v>0</v>
      </c>
      <c r="X9" s="220">
        <f>T9</f>
        <v>0</v>
      </c>
      <c r="Y9" s="231">
        <f>U9</f>
        <v>0</v>
      </c>
      <c r="Z9" s="469"/>
      <c r="AA9" s="469"/>
      <c r="AB9" s="469"/>
    </row>
    <row r="10" spans="1:28" ht="37.950000000000003" customHeight="1" x14ac:dyDescent="0.3">
      <c r="A10" s="155" t="s">
        <v>219</v>
      </c>
      <c r="B10" s="339" t="s">
        <v>218</v>
      </c>
      <c r="C10" s="338">
        <f>'Week Ending 04-17-2015'!V8</f>
        <v>0</v>
      </c>
      <c r="D10" s="128">
        <v>70</v>
      </c>
      <c r="E10" s="127">
        <v>8</v>
      </c>
      <c r="F10" s="127"/>
      <c r="G10" s="128">
        <v>2</v>
      </c>
      <c r="H10" s="127"/>
      <c r="I10" s="127"/>
      <c r="J10" s="128">
        <v>1</v>
      </c>
      <c r="K10" s="127">
        <v>65</v>
      </c>
      <c r="L10" s="127"/>
      <c r="M10" s="128">
        <v>2</v>
      </c>
      <c r="N10" s="127">
        <v>2</v>
      </c>
      <c r="O10" s="128"/>
      <c r="P10" s="443">
        <v>1</v>
      </c>
      <c r="Q10" s="127">
        <v>1</v>
      </c>
      <c r="R10" s="127"/>
      <c r="S10" s="98">
        <f t="shared" si="0"/>
        <v>76</v>
      </c>
      <c r="T10" s="98">
        <f>SUM(E10,H10,K10,N10,Q10)</f>
        <v>76</v>
      </c>
      <c r="U10" s="98">
        <f t="shared" si="0"/>
        <v>0</v>
      </c>
      <c r="V10" s="336">
        <f t="shared" si="1"/>
        <v>0</v>
      </c>
      <c r="W10" s="218">
        <f>'Week Ending 04-17-2015'!W8+'Week Ending 04-17-2015'!W9+'Week Ending 04-24-2015'!S10</f>
        <v>135</v>
      </c>
      <c r="X10" s="218">
        <f>'Week Ending 04-17-2015'!X8+'Week Ending 04-17-2015'!X9+'Week Ending 04-24-2015'!T10</f>
        <v>135</v>
      </c>
      <c r="Y10" s="227">
        <f>'Week Ending 04-17-2015'!Y8+'Week Ending 04-17-2015'!Y9+'Week Ending 04-24-2015'!U10</f>
        <v>0</v>
      </c>
      <c r="Z10" s="495"/>
      <c r="AA10" s="495"/>
      <c r="AB10" s="495"/>
    </row>
    <row r="11" spans="1:28" ht="30" customHeight="1" thickBot="1" x14ac:dyDescent="0.35">
      <c r="A11" s="379" t="s">
        <v>210</v>
      </c>
      <c r="B11" s="356" t="s">
        <v>211</v>
      </c>
      <c r="C11" s="357">
        <v>0</v>
      </c>
      <c r="D11" s="414"/>
      <c r="E11" s="80"/>
      <c r="F11" s="80"/>
      <c r="G11" s="414"/>
      <c r="H11" s="80"/>
      <c r="I11" s="80"/>
      <c r="J11" s="414"/>
      <c r="K11" s="80"/>
      <c r="L11" s="80"/>
      <c r="M11" s="414"/>
      <c r="N11" s="80"/>
      <c r="O11" s="414"/>
      <c r="P11" s="444"/>
      <c r="Q11" s="80"/>
      <c r="R11" s="80"/>
      <c r="S11" s="48">
        <f t="shared" si="0"/>
        <v>0</v>
      </c>
      <c r="T11" s="48">
        <f t="shared" si="0"/>
        <v>0</v>
      </c>
      <c r="U11" s="48">
        <f t="shared" si="0"/>
        <v>0</v>
      </c>
      <c r="V11" s="358">
        <f t="shared" si="1"/>
        <v>0</v>
      </c>
      <c r="W11" s="219">
        <f>S11</f>
        <v>0</v>
      </c>
      <c r="X11" s="219">
        <f>T11</f>
        <v>0</v>
      </c>
      <c r="Y11" s="229">
        <f>U11</f>
        <v>0</v>
      </c>
      <c r="Z11" s="469"/>
      <c r="AA11" s="469"/>
      <c r="AB11" s="469"/>
    </row>
    <row r="12" spans="1:28" ht="39.6" customHeight="1" x14ac:dyDescent="0.3">
      <c r="A12" s="671" t="s">
        <v>20</v>
      </c>
      <c r="B12" s="359" t="s">
        <v>222</v>
      </c>
      <c r="C12" s="360">
        <f>'Week Ending 04-17-2015'!V10</f>
        <v>0</v>
      </c>
      <c r="D12" s="135">
        <v>6</v>
      </c>
      <c r="E12" s="84">
        <v>6</v>
      </c>
      <c r="F12" s="84"/>
      <c r="G12" s="135">
        <v>7</v>
      </c>
      <c r="H12" s="84">
        <v>5</v>
      </c>
      <c r="I12" s="84">
        <v>2</v>
      </c>
      <c r="J12" s="135"/>
      <c r="K12" s="84"/>
      <c r="L12" s="84"/>
      <c r="M12" s="135">
        <v>12</v>
      </c>
      <c r="N12" s="84">
        <v>9</v>
      </c>
      <c r="O12" s="135">
        <v>3</v>
      </c>
      <c r="P12" s="445"/>
      <c r="Q12" s="84"/>
      <c r="R12" s="84"/>
      <c r="S12" s="44">
        <f t="shared" si="0"/>
        <v>25</v>
      </c>
      <c r="T12" s="44">
        <f t="shared" si="0"/>
        <v>20</v>
      </c>
      <c r="U12" s="44">
        <f t="shared" si="0"/>
        <v>5</v>
      </c>
      <c r="V12" s="349">
        <f t="shared" si="1"/>
        <v>0</v>
      </c>
      <c r="W12" s="224">
        <f>'Week Ending 04-17-2015'!W10+'Week Ending 04-17-2015'!W11+'Week Ending 04-24-2015'!S12</f>
        <v>102</v>
      </c>
      <c r="X12" s="224">
        <f>'Week Ending 04-17-2015'!X10+'Week Ending 04-17-2015'!X11+'Week Ending 04-24-2015'!T12</f>
        <v>74</v>
      </c>
      <c r="Y12" s="225">
        <f>'Week Ending 04-17-2015'!Y10+'Week Ending 04-17-2015'!Y11+'Week Ending 04-24-2015'!U12</f>
        <v>28</v>
      </c>
      <c r="Z12" s="495"/>
      <c r="AA12" s="495"/>
      <c r="AB12" s="495"/>
    </row>
    <row r="13" spans="1:28" ht="39.6" customHeight="1" x14ac:dyDescent="0.3">
      <c r="A13" s="672"/>
      <c r="B13" s="346" t="s">
        <v>213</v>
      </c>
      <c r="C13" s="340">
        <v>0</v>
      </c>
      <c r="D13" s="139"/>
      <c r="E13" s="138"/>
      <c r="F13" s="138"/>
      <c r="G13" s="139"/>
      <c r="H13" s="138"/>
      <c r="I13" s="138"/>
      <c r="J13" s="139"/>
      <c r="K13" s="138"/>
      <c r="L13" s="138"/>
      <c r="M13" s="139"/>
      <c r="N13" s="138"/>
      <c r="O13" s="139"/>
      <c r="P13" s="446">
        <v>6</v>
      </c>
      <c r="Q13" s="138">
        <v>5</v>
      </c>
      <c r="R13" s="138">
        <v>1</v>
      </c>
      <c r="S13" s="98">
        <f t="shared" si="0"/>
        <v>6</v>
      </c>
      <c r="T13" s="98">
        <f t="shared" si="0"/>
        <v>5</v>
      </c>
      <c r="U13" s="98">
        <f t="shared" si="0"/>
        <v>1</v>
      </c>
      <c r="V13" s="336">
        <f t="shared" si="1"/>
        <v>0</v>
      </c>
      <c r="W13" s="218">
        <f>S13</f>
        <v>6</v>
      </c>
      <c r="X13" s="218">
        <f t="shared" ref="X13:Y13" si="2">T13</f>
        <v>5</v>
      </c>
      <c r="Y13" s="227">
        <f t="shared" si="2"/>
        <v>1</v>
      </c>
      <c r="Z13" s="469"/>
      <c r="AA13" s="469"/>
      <c r="AB13" s="469"/>
    </row>
    <row r="14" spans="1:28" ht="30" customHeight="1" x14ac:dyDescent="0.3">
      <c r="A14" s="159" t="s">
        <v>220</v>
      </c>
      <c r="B14" s="341" t="s">
        <v>221</v>
      </c>
      <c r="C14" s="340">
        <f>'Week Ending 04-17-2015'!V12</f>
        <v>0</v>
      </c>
      <c r="D14" s="139">
        <v>3</v>
      </c>
      <c r="E14" s="138">
        <v>3</v>
      </c>
      <c r="F14" s="138"/>
      <c r="G14" s="139"/>
      <c r="H14" s="138"/>
      <c r="I14" s="138"/>
      <c r="J14" s="139">
        <v>1</v>
      </c>
      <c r="K14" s="138">
        <v>1</v>
      </c>
      <c r="L14" s="138"/>
      <c r="M14" s="139">
        <v>9</v>
      </c>
      <c r="N14" s="138">
        <v>9</v>
      </c>
      <c r="O14" s="139"/>
      <c r="P14" s="446">
        <v>2</v>
      </c>
      <c r="Q14" s="138">
        <v>2</v>
      </c>
      <c r="R14" s="138"/>
      <c r="S14" s="98">
        <f t="shared" si="0"/>
        <v>15</v>
      </c>
      <c r="T14" s="98">
        <f t="shared" si="0"/>
        <v>15</v>
      </c>
      <c r="U14" s="98">
        <f t="shared" si="0"/>
        <v>0</v>
      </c>
      <c r="V14" s="336">
        <f t="shared" si="1"/>
        <v>0</v>
      </c>
      <c r="W14" s="218">
        <f>'Week Ending 04-17-2015'!W12+'Week Ending 04-17-2015'!W13+'Week Ending 04-24-2015'!S14</f>
        <v>70</v>
      </c>
      <c r="X14" s="218">
        <f>'Week Ending 04-17-2015'!X12+'Week Ending 04-17-2015'!X13+'Week Ending 04-24-2015'!T14</f>
        <v>70</v>
      </c>
      <c r="Y14" s="227">
        <f>'Week Ending 04-17-2015'!Y12+'Week Ending 04-17-2015'!Y13+'Week Ending 04-24-2015'!U14</f>
        <v>0</v>
      </c>
      <c r="Z14" s="495"/>
      <c r="AA14" s="495"/>
      <c r="AB14" s="495"/>
    </row>
    <row r="15" spans="1:28" ht="30.6" customHeight="1" thickBot="1" x14ac:dyDescent="0.35">
      <c r="A15" s="461" t="s">
        <v>215</v>
      </c>
      <c r="B15" s="483" t="s">
        <v>214</v>
      </c>
      <c r="C15" s="484">
        <v>0</v>
      </c>
      <c r="D15" s="143"/>
      <c r="E15" s="142"/>
      <c r="F15" s="142"/>
      <c r="G15" s="143"/>
      <c r="H15" s="142"/>
      <c r="I15" s="142"/>
      <c r="J15" s="143"/>
      <c r="K15" s="142"/>
      <c r="L15" s="142"/>
      <c r="M15" s="143">
        <v>1</v>
      </c>
      <c r="N15" s="142">
        <v>1</v>
      </c>
      <c r="O15" s="143"/>
      <c r="P15" s="498"/>
      <c r="Q15" s="142"/>
      <c r="R15" s="142"/>
      <c r="S15" s="57">
        <f t="shared" si="0"/>
        <v>1</v>
      </c>
      <c r="T15" s="57">
        <f t="shared" si="0"/>
        <v>1</v>
      </c>
      <c r="U15" s="57">
        <f t="shared" si="0"/>
        <v>0</v>
      </c>
      <c r="V15" s="485">
        <f t="shared" si="1"/>
        <v>0</v>
      </c>
      <c r="W15" s="221">
        <f>S15</f>
        <v>1</v>
      </c>
      <c r="X15" s="221">
        <f t="shared" ref="X15:Y15" si="3">T15</f>
        <v>1</v>
      </c>
      <c r="Y15" s="233">
        <f t="shared" si="3"/>
        <v>0</v>
      </c>
      <c r="Z15" s="495"/>
      <c r="AA15" s="495"/>
      <c r="AB15" s="495"/>
    </row>
    <row r="16" spans="1:28" ht="21.6" customHeight="1" thickBot="1" x14ac:dyDescent="0.35">
      <c r="A16" s="381" t="s">
        <v>153</v>
      </c>
      <c r="B16" s="365" t="s">
        <v>154</v>
      </c>
      <c r="C16" s="366">
        <f>'Week Ending 04-17-2015'!V14</f>
        <v>0</v>
      </c>
      <c r="D16" s="417"/>
      <c r="E16" s="418"/>
      <c r="F16" s="418"/>
      <c r="G16" s="417"/>
      <c r="H16" s="418"/>
      <c r="I16" s="418"/>
      <c r="J16" s="417"/>
      <c r="K16" s="418"/>
      <c r="L16" s="418"/>
      <c r="M16" s="417">
        <v>183</v>
      </c>
      <c r="N16" s="418"/>
      <c r="O16" s="417"/>
      <c r="P16" s="448"/>
      <c r="Q16" s="418"/>
      <c r="R16" s="418"/>
      <c r="S16" s="316">
        <f t="shared" si="0"/>
        <v>183</v>
      </c>
      <c r="T16" s="316">
        <f t="shared" si="0"/>
        <v>0</v>
      </c>
      <c r="U16" s="316">
        <f t="shared" si="0"/>
        <v>0</v>
      </c>
      <c r="V16" s="367">
        <f t="shared" si="1"/>
        <v>183</v>
      </c>
      <c r="W16" s="368">
        <f>'Week Ending 04-17-2015'!W14+'Week Ending 04-24-2015'!S16</f>
        <v>218</v>
      </c>
      <c r="X16" s="368">
        <f>'Week Ending 04-17-2015'!X14+'Week Ending 04-24-2015'!T16</f>
        <v>57</v>
      </c>
      <c r="Y16" s="449">
        <f>'Week Ending 04-17-2015'!Y14+'Week Ending 04-24-2015'!U16</f>
        <v>0</v>
      </c>
      <c r="Z16" s="469"/>
      <c r="AA16" s="469"/>
      <c r="AB16" s="469"/>
    </row>
    <row r="17" spans="1:28" ht="15.6" customHeight="1" thickBot="1" x14ac:dyDescent="0.35">
      <c r="A17" s="432" t="s">
        <v>2</v>
      </c>
      <c r="B17" s="433"/>
      <c r="C17" s="434">
        <f t="shared" ref="C17:Y17" si="4">SUM(C4:C16)</f>
        <v>1</v>
      </c>
      <c r="D17" s="435">
        <f t="shared" si="4"/>
        <v>373</v>
      </c>
      <c r="E17" s="454">
        <f t="shared" si="4"/>
        <v>178</v>
      </c>
      <c r="F17" s="435">
        <f t="shared" si="4"/>
        <v>0</v>
      </c>
      <c r="G17" s="435">
        <f t="shared" si="4"/>
        <v>14</v>
      </c>
      <c r="H17" s="455">
        <f t="shared" si="4"/>
        <v>10</v>
      </c>
      <c r="I17" s="456">
        <f t="shared" si="4"/>
        <v>2</v>
      </c>
      <c r="J17" s="456">
        <f t="shared" si="4"/>
        <v>9</v>
      </c>
      <c r="K17" s="454">
        <f t="shared" si="4"/>
        <v>103</v>
      </c>
      <c r="L17" s="435">
        <f t="shared" si="4"/>
        <v>0</v>
      </c>
      <c r="M17" s="435">
        <f t="shared" si="4"/>
        <v>228</v>
      </c>
      <c r="N17" s="454">
        <f t="shared" si="4"/>
        <v>146</v>
      </c>
      <c r="O17" s="435">
        <f t="shared" si="4"/>
        <v>3</v>
      </c>
      <c r="P17" s="435">
        <f t="shared" si="4"/>
        <v>111</v>
      </c>
      <c r="Q17" s="454">
        <f t="shared" si="4"/>
        <v>110</v>
      </c>
      <c r="R17" s="435">
        <f t="shared" si="4"/>
        <v>1</v>
      </c>
      <c r="S17" s="313">
        <f t="shared" si="4"/>
        <v>735</v>
      </c>
      <c r="T17" s="313">
        <f t="shared" si="4"/>
        <v>547</v>
      </c>
      <c r="U17" s="313">
        <f t="shared" si="4"/>
        <v>6</v>
      </c>
      <c r="V17" s="436">
        <f t="shared" si="4"/>
        <v>183</v>
      </c>
      <c r="W17" s="222">
        <f t="shared" si="4"/>
        <v>1387</v>
      </c>
      <c r="X17" s="222">
        <f t="shared" si="4"/>
        <v>1239</v>
      </c>
      <c r="Y17" s="235">
        <f t="shared" si="4"/>
        <v>31</v>
      </c>
      <c r="Z17" s="469"/>
      <c r="AA17" s="469"/>
      <c r="AB17" s="469"/>
    </row>
    <row r="18" spans="1:28" x14ac:dyDescent="0.3">
      <c r="A18" s="470"/>
      <c r="P18" s="473"/>
      <c r="Q18" s="473"/>
      <c r="R18" s="473"/>
      <c r="S18" s="474"/>
      <c r="T18" s="473"/>
      <c r="U18" s="473"/>
      <c r="W18" s="473"/>
      <c r="X18" s="473"/>
      <c r="Y18" s="473"/>
      <c r="Z18" s="469"/>
      <c r="AA18" s="469"/>
      <c r="AB18" s="469"/>
    </row>
    <row r="19" spans="1:28" x14ac:dyDescent="0.3">
      <c r="A19" s="470"/>
      <c r="C19" s="384"/>
      <c r="H19" s="384"/>
      <c r="I19" s="384"/>
      <c r="J19" s="384"/>
      <c r="W19" s="469"/>
      <c r="X19" s="469"/>
      <c r="Y19" s="469"/>
      <c r="Z19" s="469"/>
      <c r="AA19" s="469"/>
      <c r="AB19" s="469"/>
    </row>
    <row r="20" spans="1:28" x14ac:dyDescent="0.3">
      <c r="A20" s="470"/>
      <c r="C20" s="384"/>
      <c r="H20" s="384"/>
      <c r="I20" s="384"/>
      <c r="J20" s="384"/>
    </row>
    <row r="21" spans="1:28" x14ac:dyDescent="0.3">
      <c r="A21" s="470"/>
      <c r="C21" s="384"/>
      <c r="H21" s="384"/>
      <c r="I21" s="384"/>
      <c r="J21" s="384"/>
      <c r="W21" s="469"/>
      <c r="X21" s="469"/>
    </row>
    <row r="22" spans="1:28" x14ac:dyDescent="0.3">
      <c r="A22" s="470"/>
      <c r="C22" s="384"/>
      <c r="H22" s="384"/>
      <c r="I22" s="384"/>
      <c r="J22" s="384"/>
    </row>
    <row r="23" spans="1:28" x14ac:dyDescent="0.3">
      <c r="A23" s="470"/>
      <c r="C23" s="384"/>
      <c r="H23" s="384"/>
      <c r="I23" s="384"/>
      <c r="J23" s="384"/>
    </row>
    <row r="24" spans="1:28" x14ac:dyDescent="0.3">
      <c r="A24" s="470"/>
      <c r="C24" s="384"/>
      <c r="H24" s="384"/>
      <c r="I24" s="384"/>
      <c r="J24" s="384"/>
    </row>
    <row r="25" spans="1:28" x14ac:dyDescent="0.3">
      <c r="A25" s="470"/>
      <c r="C25" s="384"/>
      <c r="H25" s="384"/>
      <c r="I25" s="384"/>
      <c r="J25" s="384"/>
    </row>
    <row r="26" spans="1:28" x14ac:dyDescent="0.3">
      <c r="A26" s="470"/>
      <c r="C26" s="384"/>
      <c r="H26" s="384"/>
      <c r="I26" s="384"/>
      <c r="J26" s="384"/>
    </row>
    <row r="27" spans="1:28" x14ac:dyDescent="0.3">
      <c r="A27" s="470"/>
      <c r="C27" s="384"/>
      <c r="H27" s="384"/>
      <c r="I27" s="384"/>
      <c r="J27" s="384"/>
    </row>
    <row r="28" spans="1:28" x14ac:dyDescent="0.3">
      <c r="A28" s="470"/>
      <c r="C28" s="384"/>
      <c r="H28" s="384"/>
      <c r="I28" s="384"/>
      <c r="J28" s="384"/>
    </row>
    <row r="29" spans="1:28" x14ac:dyDescent="0.3">
      <c r="A29" s="470"/>
    </row>
  </sheetData>
  <sheetProtection password="E2A2" sheet="1" objects="1" scenarios="1"/>
  <mergeCells count="15">
    <mergeCell ref="A12:A13"/>
    <mergeCell ref="S2:U2"/>
    <mergeCell ref="W2:Y2"/>
    <mergeCell ref="A4:A5"/>
    <mergeCell ref="A8:A9"/>
    <mergeCell ref="A1:A3"/>
    <mergeCell ref="B1:B3"/>
    <mergeCell ref="C1:C3"/>
    <mergeCell ref="D1:R1"/>
    <mergeCell ref="V1:V3"/>
    <mergeCell ref="D2:F2"/>
    <mergeCell ref="G2:I2"/>
    <mergeCell ref="J2:L2"/>
    <mergeCell ref="M2:O2"/>
    <mergeCell ref="P2:R2"/>
  </mergeCells>
  <conditionalFormatting sqref="V4:V17">
    <cfRule type="cellIs" dxfId="50" priority="2" operator="equal">
      <formula>0</formula>
    </cfRule>
  </conditionalFormatting>
  <conditionalFormatting sqref="V1:V17">
    <cfRule type="cellIs" dxfId="49" priority="1" operator="equal">
      <formula>0</formula>
    </cfRule>
  </conditionalFormatting>
  <pageMargins left="0.7" right="0.7" top="0.75" bottom="0.75" header="0.3" footer="0.3"/>
  <pageSetup scale="55" orientation="landscape" r:id="rId1"/>
  <ignoredErrors>
    <ignoredError sqref="W8:Y8 W6:Y6 W10:Y10 W14:Y14 W12:Y12" formula="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X4" sqref="X4"/>
    </sheetView>
  </sheetViews>
  <sheetFormatPr defaultColWidth="8.88671875" defaultRowHeight="14.4" x14ac:dyDescent="0.3"/>
  <cols>
    <col min="1" max="1" width="29.44140625" style="384" customWidth="1"/>
    <col min="2" max="2" width="35.664062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16384" width="8.88671875" style="384"/>
  </cols>
  <sheetData>
    <row r="1" spans="1:28" s="468" customFormat="1" ht="14.4" customHeight="1" thickBot="1" x14ac:dyDescent="0.35">
      <c r="A1" s="673" t="s">
        <v>21</v>
      </c>
      <c r="B1" s="675" t="s">
        <v>14</v>
      </c>
      <c r="C1" s="677" t="s">
        <v>201</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8" ht="19.2" customHeight="1" thickBot="1" x14ac:dyDescent="0.35">
      <c r="A2" s="674"/>
      <c r="B2" s="676"/>
      <c r="C2" s="678"/>
      <c r="D2" s="684">
        <v>42107</v>
      </c>
      <c r="E2" s="685"/>
      <c r="F2" s="686"/>
      <c r="G2" s="687">
        <f>D2+1</f>
        <v>42108</v>
      </c>
      <c r="H2" s="688"/>
      <c r="I2" s="689"/>
      <c r="J2" s="684">
        <f>G2+1</f>
        <v>42109</v>
      </c>
      <c r="K2" s="685"/>
      <c r="L2" s="686"/>
      <c r="M2" s="684">
        <f>J2+1</f>
        <v>42110</v>
      </c>
      <c r="N2" s="685"/>
      <c r="O2" s="686"/>
      <c r="P2" s="684">
        <f>M2+1</f>
        <v>42111</v>
      </c>
      <c r="Q2" s="685"/>
      <c r="R2" s="686"/>
      <c r="S2" s="663" t="s">
        <v>23</v>
      </c>
      <c r="T2" s="664"/>
      <c r="U2" s="665"/>
      <c r="V2" s="683"/>
      <c r="W2" s="666" t="s">
        <v>192</v>
      </c>
      <c r="X2" s="667"/>
      <c r="Y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row>
    <row r="4" spans="1:28" ht="42.6" customHeight="1" x14ac:dyDescent="0.3">
      <c r="A4" s="462" t="s">
        <v>17</v>
      </c>
      <c r="B4" s="451" t="s">
        <v>163</v>
      </c>
      <c r="C4" s="348">
        <f>'Week Ending 04-10-2015  '!V4</f>
        <v>4</v>
      </c>
      <c r="D4" s="459"/>
      <c r="E4" s="460">
        <v>3</v>
      </c>
      <c r="F4" s="460"/>
      <c r="G4" s="459"/>
      <c r="H4" s="460">
        <v>1</v>
      </c>
      <c r="I4" s="460"/>
      <c r="J4" s="113"/>
      <c r="K4" s="68"/>
      <c r="L4" s="68"/>
      <c r="M4" s="113"/>
      <c r="N4" s="68"/>
      <c r="O4" s="113"/>
      <c r="P4" s="438"/>
      <c r="Q4" s="68"/>
      <c r="R4" s="68"/>
      <c r="S4" s="452">
        <f t="shared" ref="S4:U14" si="0">SUM(D4,G4,J4,M4,P4)</f>
        <v>0</v>
      </c>
      <c r="T4" s="452">
        <f t="shared" si="0"/>
        <v>4</v>
      </c>
      <c r="U4" s="452">
        <f t="shared" si="0"/>
        <v>0</v>
      </c>
      <c r="V4" s="453">
        <f t="shared" ref="V4:V14" si="1">C4+(S4-T4-U4)</f>
        <v>0</v>
      </c>
      <c r="W4" s="224">
        <f>'Week Ending 04-10-2015  '!W4+'Week Ending 04-17-2015'!S4</f>
        <v>218</v>
      </c>
      <c r="X4" s="224">
        <f>'Week Ending 04-10-2015  '!X4+'Week Ending 04-17-2015'!T4</f>
        <v>240</v>
      </c>
      <c r="Y4" s="225">
        <f>'Week Ending 04-10-2015  '!Y4+'Week Ending 04-17-2015'!U4</f>
        <v>0</v>
      </c>
      <c r="Z4" s="469"/>
      <c r="AA4" s="469"/>
      <c r="AB4" s="469"/>
    </row>
    <row r="5" spans="1:28" ht="30" customHeight="1" x14ac:dyDescent="0.3">
      <c r="A5" s="149" t="s">
        <v>194</v>
      </c>
      <c r="B5" s="337" t="s">
        <v>193</v>
      </c>
      <c r="C5" s="335">
        <f>'Week Ending 04-10-2015  '!V5</f>
        <v>4</v>
      </c>
      <c r="D5" s="464">
        <v>13</v>
      </c>
      <c r="E5" s="116">
        <v>17</v>
      </c>
      <c r="F5" s="116"/>
      <c r="G5" s="117">
        <v>23</v>
      </c>
      <c r="H5" s="116">
        <v>14</v>
      </c>
      <c r="I5" s="116"/>
      <c r="J5" s="117">
        <v>18</v>
      </c>
      <c r="K5" s="116">
        <v>23</v>
      </c>
      <c r="L5" s="116"/>
      <c r="M5" s="464"/>
      <c r="N5" s="116"/>
      <c r="O5" s="117"/>
      <c r="P5" s="439">
        <v>16</v>
      </c>
      <c r="Q5" s="116">
        <v>19</v>
      </c>
      <c r="R5" s="116"/>
      <c r="S5" s="98">
        <f t="shared" si="0"/>
        <v>70</v>
      </c>
      <c r="T5" s="98">
        <f t="shared" si="0"/>
        <v>73</v>
      </c>
      <c r="U5" s="98">
        <f t="shared" si="0"/>
        <v>0</v>
      </c>
      <c r="V5" s="336">
        <f t="shared" si="1"/>
        <v>1</v>
      </c>
      <c r="W5" s="218">
        <f>'Week Ending 04-10-2015  '!W5+'Week Ending 04-17-2015'!S5</f>
        <v>193</v>
      </c>
      <c r="X5" s="218">
        <f>'Week Ending 04-10-2015  '!X5+'Week Ending 04-17-2015'!T5</f>
        <v>213</v>
      </c>
      <c r="Y5" s="227">
        <f>'Week Ending 04-10-2015  '!Y5+'Week Ending 04-17-2015'!U5</f>
        <v>1</v>
      </c>
      <c r="Z5" s="469"/>
      <c r="AA5" s="469"/>
      <c r="AB5" s="469"/>
    </row>
    <row r="6" spans="1:28" ht="30" customHeight="1" thickBot="1" x14ac:dyDescent="0.35">
      <c r="A6" s="378" t="s">
        <v>167</v>
      </c>
      <c r="B6" s="350" t="s">
        <v>164</v>
      </c>
      <c r="C6" s="61">
        <f>'Week Ending 04-10-2015  '!V6</f>
        <v>0</v>
      </c>
      <c r="D6" s="440">
        <v>4</v>
      </c>
      <c r="E6" s="465">
        <v>4</v>
      </c>
      <c r="F6" s="413"/>
      <c r="G6" s="412">
        <v>3</v>
      </c>
      <c r="H6" s="413">
        <v>3</v>
      </c>
      <c r="I6" s="413"/>
      <c r="J6" s="440">
        <v>3</v>
      </c>
      <c r="K6" s="72">
        <v>3</v>
      </c>
      <c r="L6" s="74"/>
      <c r="M6" s="440"/>
      <c r="N6" s="466"/>
      <c r="O6" s="440"/>
      <c r="P6" s="441"/>
      <c r="Q6" s="72"/>
      <c r="R6" s="72"/>
      <c r="S6" s="352">
        <f t="shared" si="0"/>
        <v>10</v>
      </c>
      <c r="T6" s="352">
        <f t="shared" si="0"/>
        <v>10</v>
      </c>
      <c r="U6" s="352">
        <f t="shared" si="0"/>
        <v>0</v>
      </c>
      <c r="V6" s="353">
        <f t="shared" si="1"/>
        <v>0</v>
      </c>
      <c r="W6" s="219">
        <f>'Week Ending 04-10-2015  '!W6+'Week Ending 04-17-2015'!S6</f>
        <v>15</v>
      </c>
      <c r="X6" s="219">
        <f>'Week Ending 04-10-2015  '!X6+'Week Ending 04-17-2015'!T6</f>
        <v>14</v>
      </c>
      <c r="Y6" s="229">
        <f>'Week Ending 04-10-2015  '!Y6+'Week Ending 04-17-2015'!U6</f>
        <v>1</v>
      </c>
      <c r="Z6" s="469"/>
      <c r="AA6" s="469"/>
      <c r="AB6" s="469"/>
    </row>
    <row r="7" spans="1:28" ht="51" customHeight="1" x14ac:dyDescent="0.3">
      <c r="A7" s="463" t="s">
        <v>16</v>
      </c>
      <c r="B7" s="450" t="s">
        <v>168</v>
      </c>
      <c r="C7" s="338">
        <f>'Week Ending 04-10-2015  '!V7</f>
        <v>0</v>
      </c>
      <c r="D7" s="467"/>
      <c r="E7" s="127"/>
      <c r="F7" s="127"/>
      <c r="G7" s="128"/>
      <c r="H7" s="127"/>
      <c r="I7" s="127"/>
      <c r="J7" s="128"/>
      <c r="K7" s="127"/>
      <c r="L7" s="127"/>
      <c r="M7" s="467"/>
      <c r="N7" s="127"/>
      <c r="O7" s="128"/>
      <c r="P7" s="443"/>
      <c r="Q7" s="127"/>
      <c r="R7" s="127"/>
      <c r="S7" s="98">
        <f t="shared" si="0"/>
        <v>0</v>
      </c>
      <c r="T7" s="98">
        <f t="shared" si="0"/>
        <v>0</v>
      </c>
      <c r="U7" s="98">
        <f t="shared" si="0"/>
        <v>0</v>
      </c>
      <c r="V7" s="336">
        <f t="shared" si="1"/>
        <v>0</v>
      </c>
      <c r="W7" s="218">
        <f>'Week Ending 04-10-2015  '!W7+'Week Ending 04-17-2015'!S7</f>
        <v>0</v>
      </c>
      <c r="X7" s="218">
        <f>'Week Ending 04-10-2015  '!X7+'Week Ending 04-17-2015'!T7</f>
        <v>0</v>
      </c>
      <c r="Y7" s="227">
        <f>'Week Ending 04-10-2015  '!Y7+'Week Ending 04-17-2015'!U7</f>
        <v>0</v>
      </c>
      <c r="Z7" s="469"/>
      <c r="AA7" s="469"/>
      <c r="AB7" s="469"/>
    </row>
    <row r="8" spans="1:28" ht="37.950000000000003" customHeight="1" x14ac:dyDescent="0.3">
      <c r="A8" s="155" t="s">
        <v>195</v>
      </c>
      <c r="B8" s="339" t="s">
        <v>196</v>
      </c>
      <c r="C8" s="338">
        <f>'Week Ending 04-10-2015  '!V8</f>
        <v>0</v>
      </c>
      <c r="D8" s="128">
        <v>7</v>
      </c>
      <c r="E8" s="127">
        <v>7</v>
      </c>
      <c r="F8" s="127"/>
      <c r="G8" s="128">
        <v>5</v>
      </c>
      <c r="H8" s="127">
        <v>5</v>
      </c>
      <c r="I8" s="127"/>
      <c r="J8" s="128">
        <v>1</v>
      </c>
      <c r="K8" s="127">
        <v>1</v>
      </c>
      <c r="L8" s="127"/>
      <c r="M8" s="128"/>
      <c r="N8" s="127"/>
      <c r="O8" s="128"/>
      <c r="P8" s="443">
        <v>2</v>
      </c>
      <c r="Q8" s="127">
        <v>2</v>
      </c>
      <c r="R8" s="127"/>
      <c r="S8" s="98">
        <f t="shared" si="0"/>
        <v>15</v>
      </c>
      <c r="T8" s="98">
        <f t="shared" si="0"/>
        <v>15</v>
      </c>
      <c r="U8" s="98">
        <f t="shared" si="0"/>
        <v>0</v>
      </c>
      <c r="V8" s="336">
        <f t="shared" si="1"/>
        <v>0</v>
      </c>
      <c r="W8" s="218">
        <f>'Week Ending 04-10-2015  '!W8+'Week Ending 04-17-2015'!S8</f>
        <v>53</v>
      </c>
      <c r="X8" s="218">
        <f>'Week Ending 04-10-2015  '!X8+'Week Ending 04-17-2015'!T8</f>
        <v>53</v>
      </c>
      <c r="Y8" s="227">
        <f>'Week Ending 04-10-2015  '!Y8+'Week Ending 04-17-2015'!U8</f>
        <v>0</v>
      </c>
      <c r="Z8" s="469"/>
      <c r="AA8" s="469"/>
      <c r="AB8" s="469"/>
    </row>
    <row r="9" spans="1:28" ht="30" customHeight="1" thickBot="1" x14ac:dyDescent="0.35">
      <c r="A9" s="379" t="s">
        <v>170</v>
      </c>
      <c r="B9" s="356" t="s">
        <v>165</v>
      </c>
      <c r="C9" s="357">
        <f>'Week Ending 04-10-2015  '!V9</f>
        <v>0</v>
      </c>
      <c r="D9" s="414">
        <v>2</v>
      </c>
      <c r="E9" s="80">
        <v>2</v>
      </c>
      <c r="F9" s="80"/>
      <c r="G9" s="414"/>
      <c r="H9" s="80"/>
      <c r="I9" s="80"/>
      <c r="J9" s="414">
        <v>1</v>
      </c>
      <c r="K9" s="80">
        <v>1</v>
      </c>
      <c r="L9" s="80"/>
      <c r="M9" s="414"/>
      <c r="N9" s="80"/>
      <c r="O9" s="414"/>
      <c r="P9" s="444">
        <v>2</v>
      </c>
      <c r="Q9" s="80">
        <v>2</v>
      </c>
      <c r="R9" s="80"/>
      <c r="S9" s="48">
        <f t="shared" si="0"/>
        <v>5</v>
      </c>
      <c r="T9" s="48">
        <f t="shared" si="0"/>
        <v>5</v>
      </c>
      <c r="U9" s="48">
        <f t="shared" si="0"/>
        <v>0</v>
      </c>
      <c r="V9" s="358">
        <f t="shared" si="1"/>
        <v>0</v>
      </c>
      <c r="W9" s="219">
        <f>'Week Ending 04-10-2015  '!W9+'Week Ending 04-17-2015'!S9</f>
        <v>6</v>
      </c>
      <c r="X9" s="219">
        <f>'Week Ending 04-10-2015  '!X9+'Week Ending 04-17-2015'!T9</f>
        <v>6</v>
      </c>
      <c r="Y9" s="229">
        <f>'Week Ending 04-10-2015  '!Y9+'Week Ending 04-17-2015'!U9</f>
        <v>0</v>
      </c>
      <c r="Z9" s="469"/>
      <c r="AA9" s="469"/>
      <c r="AB9" s="469"/>
    </row>
    <row r="10" spans="1:28" ht="39.6" customHeight="1" x14ac:dyDescent="0.3">
      <c r="A10" s="671" t="s">
        <v>20</v>
      </c>
      <c r="B10" s="359" t="s">
        <v>171</v>
      </c>
      <c r="C10" s="360">
        <f>'Week Ending 04-10-2015  '!V10</f>
        <v>0</v>
      </c>
      <c r="D10" s="135">
        <v>5</v>
      </c>
      <c r="E10" s="84">
        <v>3</v>
      </c>
      <c r="F10" s="84">
        <v>2</v>
      </c>
      <c r="G10" s="135">
        <v>5</v>
      </c>
      <c r="H10" s="84">
        <v>4</v>
      </c>
      <c r="I10" s="84">
        <v>1</v>
      </c>
      <c r="J10" s="135">
        <v>1</v>
      </c>
      <c r="K10" s="84">
        <v>1</v>
      </c>
      <c r="L10" s="84"/>
      <c r="M10" s="135"/>
      <c r="N10" s="84"/>
      <c r="O10" s="135"/>
      <c r="P10" s="445">
        <v>7</v>
      </c>
      <c r="Q10" s="84">
        <v>6</v>
      </c>
      <c r="R10" s="84">
        <v>1</v>
      </c>
      <c r="S10" s="44">
        <f t="shared" si="0"/>
        <v>18</v>
      </c>
      <c r="T10" s="44">
        <f t="shared" si="0"/>
        <v>14</v>
      </c>
      <c r="U10" s="44">
        <f t="shared" si="0"/>
        <v>4</v>
      </c>
      <c r="V10" s="349">
        <f t="shared" si="1"/>
        <v>0</v>
      </c>
      <c r="W10" s="224">
        <f>'Week Ending 04-10-2015  '!W10+'Week Ending 04-17-2015'!S10</f>
        <v>59</v>
      </c>
      <c r="X10" s="224">
        <f>'Week Ending 04-10-2015  '!X10+'Week Ending 04-17-2015'!T10</f>
        <v>45</v>
      </c>
      <c r="Y10" s="225">
        <f>'Week Ending 04-10-2015  '!Y10+'Week Ending 04-17-2015'!U10</f>
        <v>14</v>
      </c>
      <c r="Z10" s="469"/>
      <c r="AA10" s="469"/>
      <c r="AB10" s="469"/>
    </row>
    <row r="11" spans="1:28" ht="39.6" customHeight="1" x14ac:dyDescent="0.3">
      <c r="A11" s="672"/>
      <c r="B11" s="346" t="s">
        <v>172</v>
      </c>
      <c r="C11" s="340">
        <f>'Week Ending 04-10-2015  '!V11</f>
        <v>0</v>
      </c>
      <c r="D11" s="139">
        <v>6</v>
      </c>
      <c r="E11" s="138">
        <v>3</v>
      </c>
      <c r="F11" s="138">
        <v>3</v>
      </c>
      <c r="G11" s="139">
        <v>2</v>
      </c>
      <c r="H11" s="138">
        <v>1</v>
      </c>
      <c r="I11" s="138">
        <v>1</v>
      </c>
      <c r="J11" s="139"/>
      <c r="K11" s="138"/>
      <c r="L11" s="138"/>
      <c r="M11" s="139"/>
      <c r="N11" s="138"/>
      <c r="O11" s="139"/>
      <c r="P11" s="446">
        <v>3</v>
      </c>
      <c r="Q11" s="138">
        <v>1</v>
      </c>
      <c r="R11" s="138">
        <v>2</v>
      </c>
      <c r="S11" s="98">
        <f t="shared" si="0"/>
        <v>11</v>
      </c>
      <c r="T11" s="98">
        <f t="shared" si="0"/>
        <v>5</v>
      </c>
      <c r="U11" s="98">
        <f t="shared" si="0"/>
        <v>6</v>
      </c>
      <c r="V11" s="336">
        <f t="shared" si="1"/>
        <v>0</v>
      </c>
      <c r="W11" s="218">
        <f>'Week Ending 04-10-2015  '!W11+'Week Ending 04-17-2015'!S11</f>
        <v>18</v>
      </c>
      <c r="X11" s="218">
        <f>'Week Ending 04-10-2015  '!X11+'Week Ending 04-17-2015'!T11</f>
        <v>9</v>
      </c>
      <c r="Y11" s="227">
        <f>'Week Ending 04-10-2015  '!Y11+'Week Ending 04-17-2015'!U11</f>
        <v>9</v>
      </c>
      <c r="Z11" s="469"/>
      <c r="AA11" s="469"/>
      <c r="AB11" s="469"/>
    </row>
    <row r="12" spans="1:28" ht="30" customHeight="1" x14ac:dyDescent="0.3">
      <c r="A12" s="159" t="s">
        <v>197</v>
      </c>
      <c r="B12" s="341" t="s">
        <v>198</v>
      </c>
      <c r="C12" s="340">
        <f>'Week Ending 04-10-2015  '!V12</f>
        <v>0</v>
      </c>
      <c r="D12" s="139">
        <v>2</v>
      </c>
      <c r="E12" s="138">
        <v>2</v>
      </c>
      <c r="F12" s="138"/>
      <c r="G12" s="139">
        <v>6</v>
      </c>
      <c r="H12" s="138">
        <v>6</v>
      </c>
      <c r="I12" s="138"/>
      <c r="J12" s="139">
        <v>6</v>
      </c>
      <c r="K12" s="138">
        <v>6</v>
      </c>
      <c r="L12" s="138"/>
      <c r="M12" s="139"/>
      <c r="N12" s="138"/>
      <c r="O12" s="139"/>
      <c r="P12" s="446">
        <v>3</v>
      </c>
      <c r="Q12" s="138">
        <v>3</v>
      </c>
      <c r="R12" s="138"/>
      <c r="S12" s="98">
        <f t="shared" si="0"/>
        <v>17</v>
      </c>
      <c r="T12" s="98">
        <f t="shared" si="0"/>
        <v>17</v>
      </c>
      <c r="U12" s="98">
        <f t="shared" si="0"/>
        <v>0</v>
      </c>
      <c r="V12" s="336">
        <f t="shared" si="1"/>
        <v>0</v>
      </c>
      <c r="W12" s="218">
        <f>'Week Ending 04-10-2015  '!W12+'Week Ending 04-17-2015'!S12</f>
        <v>48</v>
      </c>
      <c r="X12" s="218">
        <f>'Week Ending 04-10-2015  '!X12+'Week Ending 04-17-2015'!T12</f>
        <v>48</v>
      </c>
      <c r="Y12" s="227">
        <f>'Week Ending 04-10-2015  '!Y12+'Week Ending 04-17-2015'!U12</f>
        <v>0</v>
      </c>
      <c r="Z12" s="469"/>
      <c r="AA12" s="469"/>
      <c r="AB12" s="469"/>
    </row>
    <row r="13" spans="1:28" ht="30" customHeight="1" thickBot="1" x14ac:dyDescent="0.35">
      <c r="A13" s="461" t="s">
        <v>199</v>
      </c>
      <c r="B13" s="430" t="s">
        <v>166</v>
      </c>
      <c r="C13" s="431">
        <f>'Week Ending 04-10-2015  '!V13</f>
        <v>0</v>
      </c>
      <c r="D13" s="437"/>
      <c r="E13" s="88"/>
      <c r="F13" s="88"/>
      <c r="G13" s="437"/>
      <c r="H13" s="88"/>
      <c r="I13" s="88"/>
      <c r="J13" s="437">
        <v>5</v>
      </c>
      <c r="K13" s="88">
        <v>5</v>
      </c>
      <c r="L13" s="88"/>
      <c r="M13" s="437"/>
      <c r="N13" s="88"/>
      <c r="O13" s="437"/>
      <c r="P13" s="447">
        <v>1</v>
      </c>
      <c r="Q13" s="88">
        <v>1</v>
      </c>
      <c r="R13" s="88"/>
      <c r="S13" s="48">
        <f t="shared" si="0"/>
        <v>6</v>
      </c>
      <c r="T13" s="48">
        <f t="shared" si="0"/>
        <v>6</v>
      </c>
      <c r="U13" s="48">
        <f t="shared" si="0"/>
        <v>0</v>
      </c>
      <c r="V13" s="358">
        <f t="shared" si="1"/>
        <v>0</v>
      </c>
      <c r="W13" s="219">
        <f>'Week Ending 04-10-2015  '!W13+'Week Ending 04-17-2015'!S13</f>
        <v>7</v>
      </c>
      <c r="X13" s="219">
        <f>'Week Ending 04-10-2015  '!X13+'Week Ending 04-17-2015'!T13</f>
        <v>7</v>
      </c>
      <c r="Y13" s="229">
        <f>'Week Ending 04-10-2015  '!Y13+'Week Ending 04-17-2015'!U13</f>
        <v>0</v>
      </c>
      <c r="Z13" s="469"/>
      <c r="AA13" s="469"/>
      <c r="AB13" s="469"/>
    </row>
    <row r="14" spans="1:28" ht="21.6" customHeight="1" thickBot="1" x14ac:dyDescent="0.35">
      <c r="A14" s="381" t="s">
        <v>153</v>
      </c>
      <c r="B14" s="365" t="s">
        <v>154</v>
      </c>
      <c r="C14" s="366">
        <f>'Week Ending 04-10-2015  '!V14</f>
        <v>0</v>
      </c>
      <c r="D14" s="417">
        <v>1</v>
      </c>
      <c r="E14" s="418">
        <v>1</v>
      </c>
      <c r="F14" s="418"/>
      <c r="G14" s="417">
        <v>1</v>
      </c>
      <c r="H14" s="418">
        <v>1</v>
      </c>
      <c r="I14" s="418"/>
      <c r="J14" s="417">
        <v>1</v>
      </c>
      <c r="K14" s="418">
        <v>1</v>
      </c>
      <c r="L14" s="418"/>
      <c r="M14" s="417"/>
      <c r="N14" s="418"/>
      <c r="O14" s="417"/>
      <c r="P14" s="448">
        <v>3</v>
      </c>
      <c r="Q14" s="418">
        <v>3</v>
      </c>
      <c r="R14" s="418"/>
      <c r="S14" s="316">
        <f t="shared" si="0"/>
        <v>6</v>
      </c>
      <c r="T14" s="316">
        <f t="shared" si="0"/>
        <v>6</v>
      </c>
      <c r="U14" s="316">
        <f t="shared" si="0"/>
        <v>0</v>
      </c>
      <c r="V14" s="367">
        <f t="shared" si="1"/>
        <v>0</v>
      </c>
      <c r="W14" s="368">
        <f>'Week Ending 04-10-2015  '!W14+'Week Ending 04-17-2015'!S14</f>
        <v>35</v>
      </c>
      <c r="X14" s="368">
        <f>'Week Ending 04-10-2015  '!X14+'Week Ending 04-17-2015'!T14</f>
        <v>57</v>
      </c>
      <c r="Y14" s="449">
        <f>'Week Ending 04-10-2015  '!Y14+'Week Ending 04-17-2015'!U14</f>
        <v>0</v>
      </c>
      <c r="Z14" s="469"/>
      <c r="AA14" s="469"/>
      <c r="AB14" s="469"/>
    </row>
    <row r="15" spans="1:28" ht="15.6" customHeight="1" thickBot="1" x14ac:dyDescent="0.35">
      <c r="A15" s="432" t="s">
        <v>2</v>
      </c>
      <c r="B15" s="433"/>
      <c r="C15" s="434">
        <f>SUM(C4:C14)</f>
        <v>8</v>
      </c>
      <c r="D15" s="435">
        <f>SUM(D4:D14)</f>
        <v>40</v>
      </c>
      <c r="E15" s="454">
        <f t="shared" ref="E15:Y15" si="2">SUM(E4:E14)</f>
        <v>42</v>
      </c>
      <c r="F15" s="435">
        <f t="shared" si="2"/>
        <v>5</v>
      </c>
      <c r="G15" s="435">
        <f t="shared" si="2"/>
        <v>45</v>
      </c>
      <c r="H15" s="455">
        <f t="shared" si="2"/>
        <v>35</v>
      </c>
      <c r="I15" s="456">
        <f t="shared" si="2"/>
        <v>2</v>
      </c>
      <c r="J15" s="456">
        <f t="shared" si="2"/>
        <v>36</v>
      </c>
      <c r="K15" s="454">
        <f t="shared" si="2"/>
        <v>41</v>
      </c>
      <c r="L15" s="435">
        <f t="shared" si="2"/>
        <v>0</v>
      </c>
      <c r="M15" s="435">
        <f t="shared" si="2"/>
        <v>0</v>
      </c>
      <c r="N15" s="454">
        <f t="shared" si="2"/>
        <v>0</v>
      </c>
      <c r="O15" s="435">
        <f t="shared" si="2"/>
        <v>0</v>
      </c>
      <c r="P15" s="435">
        <f t="shared" si="2"/>
        <v>37</v>
      </c>
      <c r="Q15" s="454">
        <f t="shared" si="2"/>
        <v>37</v>
      </c>
      <c r="R15" s="435">
        <f t="shared" si="2"/>
        <v>3</v>
      </c>
      <c r="S15" s="313">
        <f t="shared" si="2"/>
        <v>158</v>
      </c>
      <c r="T15" s="313">
        <f t="shared" si="2"/>
        <v>155</v>
      </c>
      <c r="U15" s="313">
        <f t="shared" si="2"/>
        <v>10</v>
      </c>
      <c r="V15" s="436">
        <f t="shared" si="2"/>
        <v>1</v>
      </c>
      <c r="W15" s="222">
        <f t="shared" si="2"/>
        <v>652</v>
      </c>
      <c r="X15" s="222">
        <f t="shared" si="2"/>
        <v>692</v>
      </c>
      <c r="Y15" s="235">
        <f t="shared" si="2"/>
        <v>25</v>
      </c>
      <c r="Z15" s="469"/>
      <c r="AA15" s="469"/>
      <c r="AB15" s="469"/>
    </row>
    <row r="16" spans="1:28" x14ac:dyDescent="0.3">
      <c r="A16" s="470"/>
      <c r="P16" s="473"/>
      <c r="Q16" s="473"/>
      <c r="R16" s="473"/>
      <c r="S16" s="474"/>
      <c r="T16" s="473"/>
      <c r="U16" s="473"/>
      <c r="W16" s="473"/>
      <c r="X16" s="473"/>
      <c r="Y16" s="473"/>
    </row>
    <row r="17" spans="1:25" x14ac:dyDescent="0.3">
      <c r="A17" s="470"/>
      <c r="C17" s="384"/>
      <c r="H17" s="384"/>
      <c r="I17" s="384"/>
      <c r="J17" s="384"/>
      <c r="W17" s="469"/>
      <c r="X17" s="469"/>
      <c r="Y17" s="469"/>
    </row>
    <row r="18" spans="1:25" x14ac:dyDescent="0.3">
      <c r="A18" s="470"/>
      <c r="C18" s="384"/>
      <c r="H18" s="384"/>
      <c r="I18" s="384"/>
      <c r="J18" s="384"/>
    </row>
    <row r="19" spans="1:25" x14ac:dyDescent="0.3">
      <c r="A19" s="470"/>
      <c r="C19" s="384"/>
      <c r="H19" s="384"/>
      <c r="I19" s="384"/>
      <c r="J19" s="384"/>
      <c r="W19" s="469"/>
      <c r="X19" s="469"/>
    </row>
    <row r="20" spans="1:25" x14ac:dyDescent="0.3">
      <c r="A20" s="470"/>
      <c r="C20" s="384"/>
      <c r="H20" s="384"/>
      <c r="I20" s="384"/>
      <c r="J20" s="384"/>
    </row>
    <row r="21" spans="1:25" x14ac:dyDescent="0.3">
      <c r="A21" s="470"/>
      <c r="C21" s="384"/>
      <c r="H21" s="384"/>
      <c r="I21" s="384"/>
      <c r="J21" s="384"/>
    </row>
    <row r="22" spans="1:25" x14ac:dyDescent="0.3">
      <c r="A22" s="470"/>
      <c r="C22" s="384"/>
      <c r="H22" s="384"/>
      <c r="I22" s="384"/>
      <c r="J22" s="384"/>
    </row>
    <row r="23" spans="1:25" x14ac:dyDescent="0.3">
      <c r="A23" s="470"/>
      <c r="C23" s="384"/>
      <c r="H23" s="384"/>
      <c r="I23" s="384"/>
      <c r="J23" s="384"/>
    </row>
    <row r="24" spans="1:25" x14ac:dyDescent="0.3">
      <c r="A24" s="470"/>
      <c r="C24" s="384"/>
      <c r="H24" s="384"/>
      <c r="I24" s="384"/>
      <c r="J24" s="384"/>
    </row>
    <row r="25" spans="1:25" x14ac:dyDescent="0.3">
      <c r="A25" s="470"/>
      <c r="C25" s="384"/>
      <c r="H25" s="384"/>
      <c r="I25" s="384"/>
      <c r="J25" s="384"/>
    </row>
    <row r="26" spans="1:25" x14ac:dyDescent="0.3">
      <c r="A26" s="470"/>
      <c r="C26" s="384"/>
      <c r="H26" s="384"/>
      <c r="I26" s="384"/>
      <c r="J26" s="384"/>
    </row>
    <row r="27" spans="1:25" x14ac:dyDescent="0.3">
      <c r="A27" s="470"/>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8" priority="2" operator="equal">
      <formula>0</formula>
    </cfRule>
  </conditionalFormatting>
  <conditionalFormatting sqref="V1:V15">
    <cfRule type="cellIs" dxfId="47" priority="1" operator="equal">
      <formula>0</formula>
    </cfRule>
  </conditionalFormatting>
  <pageMargins left="0.7" right="0.7" top="0.75" bottom="0.75" header="0.3" footer="0.3"/>
  <pageSetup scale="55"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W4" sqref="W4"/>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3" t="s">
        <v>21</v>
      </c>
      <c r="B1" s="675" t="s">
        <v>14</v>
      </c>
      <c r="C1" s="677" t="s">
        <v>200</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8" ht="19.2" customHeight="1" thickBot="1" x14ac:dyDescent="0.35">
      <c r="A2" s="674"/>
      <c r="B2" s="676"/>
      <c r="C2" s="678"/>
      <c r="D2" s="684">
        <v>42100</v>
      </c>
      <c r="E2" s="685"/>
      <c r="F2" s="686"/>
      <c r="G2" s="687">
        <f>D2+1</f>
        <v>42101</v>
      </c>
      <c r="H2" s="688"/>
      <c r="I2" s="689"/>
      <c r="J2" s="684">
        <f>G2+1</f>
        <v>42102</v>
      </c>
      <c r="K2" s="685"/>
      <c r="L2" s="686"/>
      <c r="M2" s="684">
        <f>J2+1</f>
        <v>42103</v>
      </c>
      <c r="N2" s="685"/>
      <c r="O2" s="686"/>
      <c r="P2" s="684">
        <f>M2+1</f>
        <v>42104</v>
      </c>
      <c r="Q2" s="685"/>
      <c r="R2" s="686"/>
      <c r="S2" s="663" t="s">
        <v>23</v>
      </c>
      <c r="T2" s="664"/>
      <c r="U2" s="665"/>
      <c r="V2" s="683"/>
      <c r="W2" s="666" t="s">
        <v>192</v>
      </c>
      <c r="X2" s="667"/>
      <c r="Y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row>
    <row r="4" spans="1:28" ht="42.6" customHeight="1" x14ac:dyDescent="0.3">
      <c r="A4" s="457" t="s">
        <v>17</v>
      </c>
      <c r="B4" s="451" t="s">
        <v>163</v>
      </c>
      <c r="C4" s="348">
        <f>'Week Ending 04-03-2015 '!V5</f>
        <v>1</v>
      </c>
      <c r="D4" s="459"/>
      <c r="E4" s="460"/>
      <c r="F4" s="460"/>
      <c r="G4" s="459"/>
      <c r="H4" s="460"/>
      <c r="I4" s="460"/>
      <c r="J4" s="113"/>
      <c r="K4" s="68">
        <v>1</v>
      </c>
      <c r="L4" s="68"/>
      <c r="M4" s="113"/>
      <c r="N4" s="68"/>
      <c r="O4" s="113"/>
      <c r="P4" s="438">
        <v>123</v>
      </c>
      <c r="Q4" s="68">
        <v>119</v>
      </c>
      <c r="R4" s="68"/>
      <c r="S4" s="452">
        <f t="shared" ref="S4:U14" si="0">SUM(D4,G4,J4,M4,P4)</f>
        <v>123</v>
      </c>
      <c r="T4" s="452">
        <f t="shared" si="0"/>
        <v>120</v>
      </c>
      <c r="U4" s="452">
        <f t="shared" si="0"/>
        <v>0</v>
      </c>
      <c r="V4" s="453">
        <f t="shared" ref="V4:V14" si="1">C4+(S4-T4-U4)</f>
        <v>4</v>
      </c>
      <c r="W4" s="224">
        <f>'Week Ending 04-03-2015 '!Z5+'Week Ending 04-10-2015  '!S4</f>
        <v>218</v>
      </c>
      <c r="X4" s="224">
        <f>'Week Ending 04-03-2015 '!AA5+'Week Ending 04-10-2015  '!T4</f>
        <v>236</v>
      </c>
      <c r="Y4" s="225">
        <f>'Week Ending 04-03-2015 '!AB5+'Week Ending 04-10-2015  '!U4</f>
        <v>0</v>
      </c>
      <c r="Z4" s="4"/>
      <c r="AA4" s="4"/>
      <c r="AB4" s="4"/>
    </row>
    <row r="5" spans="1:28" ht="30" customHeight="1" x14ac:dyDescent="0.3">
      <c r="A5" s="149" t="s">
        <v>194</v>
      </c>
      <c r="B5" s="337" t="s">
        <v>193</v>
      </c>
      <c r="C5" s="335">
        <f>'Week Ending 04-03-2015 '!V6+'Week Ending 04-03-2015 '!V7</f>
        <v>14</v>
      </c>
      <c r="D5" s="117"/>
      <c r="E5" s="116">
        <v>12</v>
      </c>
      <c r="F5" s="116"/>
      <c r="G5" s="117">
        <v>37</v>
      </c>
      <c r="H5" s="116">
        <v>28</v>
      </c>
      <c r="I5" s="116"/>
      <c r="J5" s="117">
        <v>4</v>
      </c>
      <c r="K5" s="116">
        <v>9</v>
      </c>
      <c r="L5" s="116"/>
      <c r="M5" s="117">
        <v>11</v>
      </c>
      <c r="N5" s="116">
        <v>11</v>
      </c>
      <c r="O5" s="117"/>
      <c r="P5" s="439">
        <v>13</v>
      </c>
      <c r="Q5" s="116">
        <v>15</v>
      </c>
      <c r="R5" s="116"/>
      <c r="S5" s="98">
        <f t="shared" si="0"/>
        <v>65</v>
      </c>
      <c r="T5" s="98">
        <f t="shared" si="0"/>
        <v>75</v>
      </c>
      <c r="U5" s="98">
        <f t="shared" si="0"/>
        <v>0</v>
      </c>
      <c r="V5" s="336">
        <f t="shared" si="1"/>
        <v>4</v>
      </c>
      <c r="W5" s="218">
        <f>'Week Ending 04-03-2015 '!Z6+'Week Ending 04-03-2015 '!Z7+S5</f>
        <v>123</v>
      </c>
      <c r="X5" s="218">
        <f>'Week Ending 04-03-2015 '!AA6+'Week Ending 04-03-2015 '!AA7+T5</f>
        <v>140</v>
      </c>
      <c r="Y5" s="227">
        <f>'Week Ending 04-03-2015 '!AB6+'Week Ending 04-03-2015 '!AB7+U5</f>
        <v>1</v>
      </c>
      <c r="Z5" s="4"/>
      <c r="AA5" s="4"/>
      <c r="AB5" s="4"/>
    </row>
    <row r="6" spans="1:28" ht="30" customHeight="1" thickBot="1" x14ac:dyDescent="0.35">
      <c r="A6" s="378" t="s">
        <v>167</v>
      </c>
      <c r="B6" s="350" t="s">
        <v>164</v>
      </c>
      <c r="C6" s="351">
        <f>'Week Ending 04-03-2015 '!V8</f>
        <v>0</v>
      </c>
      <c r="D6" s="412"/>
      <c r="E6" s="413"/>
      <c r="F6" s="413"/>
      <c r="G6" s="412">
        <v>1</v>
      </c>
      <c r="H6" s="413">
        <v>1</v>
      </c>
      <c r="I6" s="413"/>
      <c r="J6" s="440"/>
      <c r="K6" s="72"/>
      <c r="L6" s="72"/>
      <c r="M6" s="117">
        <v>3</v>
      </c>
      <c r="N6" s="72"/>
      <c r="O6" s="440"/>
      <c r="P6" s="441"/>
      <c r="Q6" s="72">
        <v>3</v>
      </c>
      <c r="R6" s="72"/>
      <c r="S6" s="352">
        <f t="shared" si="0"/>
        <v>4</v>
      </c>
      <c r="T6" s="352">
        <f t="shared" si="0"/>
        <v>4</v>
      </c>
      <c r="U6" s="352">
        <f t="shared" si="0"/>
        <v>0</v>
      </c>
      <c r="V6" s="353">
        <f t="shared" si="1"/>
        <v>0</v>
      </c>
      <c r="W6" s="219">
        <f>'Week Ending 04-03-2015 '!Z8+'Week Ending 04-10-2015  '!S6</f>
        <v>5</v>
      </c>
      <c r="X6" s="219">
        <f>'Week Ending 04-03-2015 '!AA8+'Week Ending 04-10-2015  '!T6</f>
        <v>4</v>
      </c>
      <c r="Y6" s="229">
        <f>'Week Ending 04-03-2015 '!AB8+'Week Ending 04-10-2015  '!U6</f>
        <v>1</v>
      </c>
      <c r="Z6" s="4"/>
      <c r="AA6" s="4"/>
      <c r="AB6" s="4"/>
    </row>
    <row r="7" spans="1:28" ht="51" customHeight="1" x14ac:dyDescent="0.3">
      <c r="A7" s="458" t="s">
        <v>16</v>
      </c>
      <c r="B7" s="450" t="s">
        <v>168</v>
      </c>
      <c r="C7" s="338">
        <f>'Week Ending 04-03-2015 '!V10</f>
        <v>0</v>
      </c>
      <c r="D7" s="128"/>
      <c r="E7" s="127"/>
      <c r="F7" s="127"/>
      <c r="G7" s="128"/>
      <c r="H7" s="127"/>
      <c r="I7" s="127"/>
      <c r="J7" s="128"/>
      <c r="K7" s="127"/>
      <c r="L7" s="127"/>
      <c r="M7" s="128"/>
      <c r="N7" s="127"/>
      <c r="O7" s="128"/>
      <c r="P7" s="443"/>
      <c r="Q7" s="127"/>
      <c r="R7" s="127"/>
      <c r="S7" s="98">
        <f t="shared" si="0"/>
        <v>0</v>
      </c>
      <c r="T7" s="98">
        <f t="shared" si="0"/>
        <v>0</v>
      </c>
      <c r="U7" s="98">
        <f t="shared" si="0"/>
        <v>0</v>
      </c>
      <c r="V7" s="336">
        <f t="shared" si="1"/>
        <v>0</v>
      </c>
      <c r="W7" s="218">
        <f>'Week Ending 04-03-2015 '!Z10+'Week Ending 04-10-2015  '!S7</f>
        <v>0</v>
      </c>
      <c r="X7" s="218">
        <f>'Week Ending 04-03-2015 '!AA10+'Week Ending 04-10-2015  '!T7</f>
        <v>0</v>
      </c>
      <c r="Y7" s="227">
        <f>'Week Ending 04-03-2015 '!AB10+'Week Ending 04-10-2015  '!U7</f>
        <v>0</v>
      </c>
      <c r="Z7" s="4"/>
      <c r="AA7" s="4"/>
      <c r="AB7" s="4"/>
    </row>
    <row r="8" spans="1:28" ht="37.950000000000003" customHeight="1" x14ac:dyDescent="0.3">
      <c r="A8" s="155" t="s">
        <v>195</v>
      </c>
      <c r="B8" s="339" t="s">
        <v>196</v>
      </c>
      <c r="C8" s="338">
        <f>'Week Ending 04-03-2015 '!V11</f>
        <v>0</v>
      </c>
      <c r="D8" s="128">
        <v>3</v>
      </c>
      <c r="E8" s="127">
        <v>3</v>
      </c>
      <c r="F8" s="127"/>
      <c r="G8" s="128">
        <v>12</v>
      </c>
      <c r="H8" s="127">
        <v>12</v>
      </c>
      <c r="I8" s="127"/>
      <c r="J8" s="128"/>
      <c r="K8" s="127"/>
      <c r="L8" s="127"/>
      <c r="M8" s="128">
        <v>2</v>
      </c>
      <c r="N8" s="127"/>
      <c r="O8" s="128"/>
      <c r="P8" s="443">
        <v>1</v>
      </c>
      <c r="Q8" s="127">
        <v>3</v>
      </c>
      <c r="R8" s="127"/>
      <c r="S8" s="98">
        <f t="shared" si="0"/>
        <v>18</v>
      </c>
      <c r="T8" s="98">
        <f t="shared" si="0"/>
        <v>18</v>
      </c>
      <c r="U8" s="98">
        <f t="shared" si="0"/>
        <v>0</v>
      </c>
      <c r="V8" s="336">
        <f t="shared" si="1"/>
        <v>0</v>
      </c>
      <c r="W8" s="218">
        <f>'Week Ending 04-03-2015 '!Z11+'Week Ending 04-03-2015 '!Z12+S8</f>
        <v>38</v>
      </c>
      <c r="X8" s="218">
        <f>'Week Ending 04-03-2015 '!AA11+'Week Ending 04-03-2015 '!AA12+T8</f>
        <v>38</v>
      </c>
      <c r="Y8" s="227">
        <f>'Week Ending 04-03-2015 '!AB11+'Week Ending 04-03-2015 '!AB12+U8</f>
        <v>0</v>
      </c>
      <c r="Z8" s="4"/>
      <c r="AA8" s="4"/>
      <c r="AB8" s="4"/>
    </row>
    <row r="9" spans="1:28" ht="30" customHeight="1" thickBot="1" x14ac:dyDescent="0.35">
      <c r="A9" s="379" t="s">
        <v>170</v>
      </c>
      <c r="B9" s="356" t="s">
        <v>165</v>
      </c>
      <c r="C9" s="357">
        <f>'Week Ending 04-03-2015 '!V13</f>
        <v>0</v>
      </c>
      <c r="D9" s="414"/>
      <c r="E9" s="80"/>
      <c r="F9" s="80"/>
      <c r="G9" s="414"/>
      <c r="H9" s="80"/>
      <c r="I9" s="80"/>
      <c r="J9" s="414"/>
      <c r="K9" s="80"/>
      <c r="L9" s="80"/>
      <c r="M9" s="414"/>
      <c r="N9" s="80"/>
      <c r="O9" s="414"/>
      <c r="P9" s="444">
        <v>1</v>
      </c>
      <c r="Q9" s="80">
        <v>1</v>
      </c>
      <c r="R9" s="80"/>
      <c r="S9" s="48">
        <f t="shared" si="0"/>
        <v>1</v>
      </c>
      <c r="T9" s="48">
        <f t="shared" si="0"/>
        <v>1</v>
      </c>
      <c r="U9" s="48">
        <f t="shared" si="0"/>
        <v>0</v>
      </c>
      <c r="V9" s="358">
        <f t="shared" si="1"/>
        <v>0</v>
      </c>
      <c r="W9" s="219">
        <f>'Week Ending 04-03-2015 '!Z13+'Week Ending 04-10-2015  '!S9</f>
        <v>1</v>
      </c>
      <c r="X9" s="219">
        <f>'Week Ending 04-03-2015 '!AA13+'Week Ending 04-10-2015  '!T9</f>
        <v>1</v>
      </c>
      <c r="Y9" s="229">
        <f>'Week Ending 04-03-2015 '!AB13+'Week Ending 04-10-2015  '!U9</f>
        <v>0</v>
      </c>
      <c r="Z9" s="4"/>
      <c r="AA9" s="4"/>
      <c r="AB9" s="4"/>
    </row>
    <row r="10" spans="1:28" ht="39.6" customHeight="1" x14ac:dyDescent="0.3">
      <c r="A10" s="671" t="s">
        <v>20</v>
      </c>
      <c r="B10" s="359" t="s">
        <v>171</v>
      </c>
      <c r="C10" s="360">
        <f>'Week Ending 04-03-2015 '!V14</f>
        <v>0</v>
      </c>
      <c r="D10" s="135">
        <v>4</v>
      </c>
      <c r="E10" s="84">
        <v>1</v>
      </c>
      <c r="F10" s="84">
        <v>3</v>
      </c>
      <c r="G10" s="135">
        <v>6</v>
      </c>
      <c r="H10" s="84">
        <v>5</v>
      </c>
      <c r="I10" s="84">
        <v>1</v>
      </c>
      <c r="J10" s="135">
        <v>8</v>
      </c>
      <c r="K10" s="84">
        <v>7</v>
      </c>
      <c r="L10" s="84">
        <v>1</v>
      </c>
      <c r="M10" s="135">
        <v>7</v>
      </c>
      <c r="N10" s="84">
        <v>5</v>
      </c>
      <c r="O10" s="135">
        <v>2</v>
      </c>
      <c r="P10" s="445">
        <v>2</v>
      </c>
      <c r="Q10" s="84">
        <v>1</v>
      </c>
      <c r="R10" s="84">
        <v>1</v>
      </c>
      <c r="S10" s="44">
        <f t="shared" si="0"/>
        <v>27</v>
      </c>
      <c r="T10" s="44">
        <f t="shared" si="0"/>
        <v>19</v>
      </c>
      <c r="U10" s="44">
        <f t="shared" si="0"/>
        <v>8</v>
      </c>
      <c r="V10" s="349">
        <f t="shared" si="1"/>
        <v>0</v>
      </c>
      <c r="W10" s="224">
        <f>'Week Ending 04-03-2015 '!Z14+'Week Ending 04-10-2015  '!S10</f>
        <v>41</v>
      </c>
      <c r="X10" s="224">
        <f>'Week Ending 04-03-2015 '!AA14+'Week Ending 04-10-2015  '!T10</f>
        <v>31</v>
      </c>
      <c r="Y10" s="225">
        <f>'Week Ending 04-03-2015 '!AB14+'Week Ending 04-10-2015  '!U10</f>
        <v>10</v>
      </c>
      <c r="Z10" s="4"/>
      <c r="AA10" s="4"/>
      <c r="AB10" s="4"/>
    </row>
    <row r="11" spans="1:28" ht="39.6" customHeight="1" x14ac:dyDescent="0.3">
      <c r="A11" s="672"/>
      <c r="B11" s="346" t="s">
        <v>172</v>
      </c>
      <c r="C11" s="340">
        <f>'Week Ending 04-03-2015 '!V15</f>
        <v>0</v>
      </c>
      <c r="D11" s="139"/>
      <c r="E11" s="138"/>
      <c r="F11" s="138"/>
      <c r="G11" s="139">
        <v>2</v>
      </c>
      <c r="H11" s="138">
        <v>2</v>
      </c>
      <c r="I11" s="138"/>
      <c r="J11" s="139">
        <v>1</v>
      </c>
      <c r="K11" s="138"/>
      <c r="L11" s="138">
        <v>1</v>
      </c>
      <c r="M11" s="139">
        <v>2</v>
      </c>
      <c r="N11" s="138">
        <v>1</v>
      </c>
      <c r="O11" s="139">
        <v>1</v>
      </c>
      <c r="P11" s="446">
        <v>2</v>
      </c>
      <c r="Q11" s="138">
        <v>1</v>
      </c>
      <c r="R11" s="138">
        <v>1</v>
      </c>
      <c r="S11" s="98">
        <f t="shared" si="0"/>
        <v>7</v>
      </c>
      <c r="T11" s="98">
        <f t="shared" si="0"/>
        <v>4</v>
      </c>
      <c r="U11" s="98">
        <f t="shared" si="0"/>
        <v>3</v>
      </c>
      <c r="V11" s="336">
        <f t="shared" si="1"/>
        <v>0</v>
      </c>
      <c r="W11" s="218">
        <f>'Week Ending 04-03-2015 '!Z15+'Week Ending 04-10-2015  '!S11</f>
        <v>7</v>
      </c>
      <c r="X11" s="218">
        <f>'Week Ending 04-03-2015 '!AA15+'Week Ending 04-10-2015  '!T11</f>
        <v>4</v>
      </c>
      <c r="Y11" s="227">
        <f>'Week Ending 04-03-2015 '!AB15+'Week Ending 04-10-2015  '!U11</f>
        <v>3</v>
      </c>
      <c r="Z11" s="4"/>
      <c r="AA11" s="4"/>
      <c r="AB11" s="4"/>
    </row>
    <row r="12" spans="1:28" ht="30" customHeight="1" x14ac:dyDescent="0.3">
      <c r="A12" s="159" t="s">
        <v>197</v>
      </c>
      <c r="B12" s="341" t="s">
        <v>198</v>
      </c>
      <c r="C12" s="340">
        <f>'Week Ending 04-03-2015 '!V16</f>
        <v>0</v>
      </c>
      <c r="D12" s="139"/>
      <c r="E12" s="138"/>
      <c r="F12" s="138"/>
      <c r="G12" s="139"/>
      <c r="H12" s="138"/>
      <c r="I12" s="138"/>
      <c r="J12" s="139">
        <v>19</v>
      </c>
      <c r="K12" s="138">
        <v>19</v>
      </c>
      <c r="L12" s="138"/>
      <c r="M12" s="139">
        <v>5</v>
      </c>
      <c r="N12" s="138">
        <v>5</v>
      </c>
      <c r="O12" s="139"/>
      <c r="P12" s="446"/>
      <c r="Q12" s="138"/>
      <c r="R12" s="138"/>
      <c r="S12" s="98">
        <f t="shared" si="0"/>
        <v>24</v>
      </c>
      <c r="T12" s="98">
        <f t="shared" si="0"/>
        <v>24</v>
      </c>
      <c r="U12" s="98">
        <f t="shared" si="0"/>
        <v>0</v>
      </c>
      <c r="V12" s="336">
        <f t="shared" si="1"/>
        <v>0</v>
      </c>
      <c r="W12" s="218">
        <f>'Week Ending 04-03-2015 '!Z16+'Week Ending 04-03-2015 '!Z17+S12</f>
        <v>31</v>
      </c>
      <c r="X12" s="218">
        <f>'Week Ending 04-03-2015 '!AA16+'Week Ending 04-03-2015 '!AA17+T12</f>
        <v>31</v>
      </c>
      <c r="Y12" s="227">
        <f>'Week Ending 04-03-2015 '!AB16+'Week Ending 04-03-2015 '!AB17+U12</f>
        <v>0</v>
      </c>
      <c r="Z12" s="4"/>
      <c r="AA12" s="4"/>
      <c r="AB12" s="4"/>
    </row>
    <row r="13" spans="1:28" ht="30" customHeight="1" thickBot="1" x14ac:dyDescent="0.35">
      <c r="A13" s="461" t="s">
        <v>199</v>
      </c>
      <c r="B13" s="430" t="s">
        <v>166</v>
      </c>
      <c r="C13" s="431">
        <f>'Week Ending 04-03-2015 '!V18</f>
        <v>0</v>
      </c>
      <c r="D13" s="437"/>
      <c r="E13" s="88"/>
      <c r="F13" s="88"/>
      <c r="G13" s="437"/>
      <c r="H13" s="88"/>
      <c r="I13" s="88"/>
      <c r="J13" s="437"/>
      <c r="K13" s="88"/>
      <c r="L13" s="88"/>
      <c r="M13" s="437">
        <v>1</v>
      </c>
      <c r="N13" s="88">
        <v>1</v>
      </c>
      <c r="O13" s="437"/>
      <c r="P13" s="447"/>
      <c r="Q13" s="88"/>
      <c r="R13" s="88"/>
      <c r="S13" s="48">
        <f t="shared" si="0"/>
        <v>1</v>
      </c>
      <c r="T13" s="48">
        <f t="shared" si="0"/>
        <v>1</v>
      </c>
      <c r="U13" s="48">
        <f t="shared" si="0"/>
        <v>0</v>
      </c>
      <c r="V13" s="358">
        <f t="shared" si="1"/>
        <v>0</v>
      </c>
      <c r="W13" s="219">
        <f>'Week Ending 04-03-2015 '!Z18+'Week Ending 04-10-2015  '!S13</f>
        <v>1</v>
      </c>
      <c r="X13" s="219">
        <f>'Week Ending 04-03-2015 '!AA18+'Week Ending 04-10-2015  '!T13</f>
        <v>1</v>
      </c>
      <c r="Y13" s="229">
        <f>'Week Ending 04-03-2015 '!AB18+'Week Ending 04-10-2015  '!U13</f>
        <v>0</v>
      </c>
      <c r="Z13" s="4"/>
      <c r="AA13" s="4"/>
      <c r="AB13" s="4"/>
    </row>
    <row r="14" spans="1:28" ht="21.6" customHeight="1" thickBot="1" x14ac:dyDescent="0.35">
      <c r="A14" s="381" t="s">
        <v>153</v>
      </c>
      <c r="B14" s="365" t="s">
        <v>154</v>
      </c>
      <c r="C14" s="366">
        <f>'Week Ending 04-03-2015 '!V19</f>
        <v>0</v>
      </c>
      <c r="D14" s="417">
        <v>1</v>
      </c>
      <c r="E14" s="418">
        <v>1</v>
      </c>
      <c r="F14" s="418"/>
      <c r="G14" s="417">
        <v>16</v>
      </c>
      <c r="H14" s="418">
        <v>16</v>
      </c>
      <c r="I14" s="418"/>
      <c r="J14" s="417"/>
      <c r="K14" s="418"/>
      <c r="L14" s="418"/>
      <c r="M14" s="417">
        <v>2</v>
      </c>
      <c r="N14" s="418">
        <v>2</v>
      </c>
      <c r="O14" s="417"/>
      <c r="P14" s="448"/>
      <c r="Q14" s="418"/>
      <c r="R14" s="418"/>
      <c r="S14" s="316">
        <f t="shared" si="0"/>
        <v>19</v>
      </c>
      <c r="T14" s="316">
        <f t="shared" si="0"/>
        <v>19</v>
      </c>
      <c r="U14" s="316">
        <f t="shared" si="0"/>
        <v>0</v>
      </c>
      <c r="V14" s="367">
        <f t="shared" si="1"/>
        <v>0</v>
      </c>
      <c r="W14" s="368">
        <f>'Week Ending 04-03-2015 '!Z19+'Week Ending 04-10-2015  '!S14</f>
        <v>29</v>
      </c>
      <c r="X14" s="368">
        <f>'Week Ending 04-03-2015 '!AA19+'Week Ending 04-10-2015  '!T14</f>
        <v>51</v>
      </c>
      <c r="Y14" s="449">
        <f>'Week Ending 04-03-2015 '!AB19+'Week Ending 04-10-2015  '!U14</f>
        <v>0</v>
      </c>
      <c r="Z14" s="4"/>
      <c r="AA14" s="4"/>
      <c r="AB14" s="4"/>
    </row>
    <row r="15" spans="1:28" ht="15.6" customHeight="1" thickBot="1" x14ac:dyDescent="0.35">
      <c r="A15" s="432" t="s">
        <v>2</v>
      </c>
      <c r="B15" s="433"/>
      <c r="C15" s="434">
        <f>SUM(C4:C14)</f>
        <v>15</v>
      </c>
      <c r="D15" s="435">
        <f>SUM(D4:D14)</f>
        <v>8</v>
      </c>
      <c r="E15" s="454">
        <f t="shared" ref="E15:R15" si="2">SUM(E4:E14)</f>
        <v>17</v>
      </c>
      <c r="F15" s="435">
        <f t="shared" si="2"/>
        <v>3</v>
      </c>
      <c r="G15" s="435">
        <f t="shared" si="2"/>
        <v>74</v>
      </c>
      <c r="H15" s="455">
        <f t="shared" si="2"/>
        <v>64</v>
      </c>
      <c r="I15" s="456">
        <f t="shared" si="2"/>
        <v>1</v>
      </c>
      <c r="J15" s="456">
        <f t="shared" si="2"/>
        <v>32</v>
      </c>
      <c r="K15" s="454">
        <f t="shared" si="2"/>
        <v>36</v>
      </c>
      <c r="L15" s="435">
        <f t="shared" si="2"/>
        <v>2</v>
      </c>
      <c r="M15" s="435">
        <f t="shared" si="2"/>
        <v>33</v>
      </c>
      <c r="N15" s="454">
        <f t="shared" si="2"/>
        <v>25</v>
      </c>
      <c r="O15" s="435">
        <f t="shared" si="2"/>
        <v>3</v>
      </c>
      <c r="P15" s="435">
        <f t="shared" si="2"/>
        <v>142</v>
      </c>
      <c r="Q15" s="454">
        <f t="shared" si="2"/>
        <v>143</v>
      </c>
      <c r="R15" s="435">
        <f t="shared" si="2"/>
        <v>2</v>
      </c>
      <c r="S15" s="313">
        <f t="shared" ref="S15:Y15" si="3">SUM(S4:S14)</f>
        <v>289</v>
      </c>
      <c r="T15" s="313">
        <f t="shared" si="3"/>
        <v>285</v>
      </c>
      <c r="U15" s="313">
        <f t="shared" si="3"/>
        <v>11</v>
      </c>
      <c r="V15" s="436">
        <f t="shared" si="3"/>
        <v>8</v>
      </c>
      <c r="W15" s="222">
        <f t="shared" si="3"/>
        <v>494</v>
      </c>
      <c r="X15" s="222">
        <f t="shared" si="3"/>
        <v>537</v>
      </c>
      <c r="Y15" s="235">
        <f t="shared" si="3"/>
        <v>15</v>
      </c>
      <c r="Z15" s="4"/>
      <c r="AA15" s="4"/>
      <c r="AB15" s="4"/>
    </row>
    <row r="16" spans="1:28" x14ac:dyDescent="0.3">
      <c r="A16" s="8"/>
      <c r="P16" s="9"/>
      <c r="Q16" s="9"/>
      <c r="R16" s="9"/>
      <c r="S16" s="30"/>
      <c r="T16" s="9"/>
      <c r="U16" s="9"/>
      <c r="W16" s="9"/>
      <c r="X16" s="9"/>
      <c r="Y16" s="9"/>
    </row>
    <row r="17" spans="1:25" x14ac:dyDescent="0.3">
      <c r="A17" s="8"/>
      <c r="C17" s="14"/>
      <c r="E17" s="4"/>
      <c r="F17" s="4"/>
      <c r="G17" s="4"/>
      <c r="H17" s="10"/>
      <c r="I17" s="10"/>
      <c r="J17" s="10"/>
      <c r="K17" s="4"/>
      <c r="L17" s="4"/>
      <c r="M17" s="4"/>
      <c r="N17" s="4"/>
      <c r="O17" s="4"/>
      <c r="P17" s="4"/>
      <c r="Q17" s="4"/>
      <c r="R17" s="4"/>
      <c r="S17" s="4"/>
      <c r="T17" s="4"/>
      <c r="U17" s="4"/>
      <c r="V17" s="4"/>
      <c r="W17" s="4"/>
      <c r="X17" s="4"/>
      <c r="Y17" s="4"/>
    </row>
    <row r="18" spans="1:25" x14ac:dyDescent="0.3">
      <c r="A18" s="8"/>
      <c r="C18" s="4"/>
      <c r="E18" s="4"/>
      <c r="F18" s="4"/>
      <c r="G18" s="4"/>
      <c r="H18" s="10"/>
      <c r="I18" s="10"/>
      <c r="J18" s="10"/>
      <c r="K18" s="4"/>
      <c r="L18" s="4"/>
      <c r="M18" s="4"/>
      <c r="N18" s="4"/>
      <c r="O18" s="4"/>
      <c r="P18" s="4"/>
      <c r="Q18" s="4"/>
      <c r="R18" s="4"/>
      <c r="S18" s="4"/>
      <c r="T18" s="4"/>
      <c r="U18" s="4"/>
      <c r="V18" s="4"/>
      <c r="W18" s="4"/>
      <c r="X18" s="4"/>
      <c r="Y18" s="4"/>
    </row>
    <row r="19" spans="1:25" x14ac:dyDescent="0.3">
      <c r="A19" s="8"/>
      <c r="Q19" s="2" t="s">
        <v>158</v>
      </c>
      <c r="W19" s="4"/>
      <c r="X19" s="4"/>
      <c r="Y19" s="4"/>
    </row>
    <row r="20" spans="1:25" x14ac:dyDescent="0.3">
      <c r="A20" s="8"/>
      <c r="W20" s="4"/>
      <c r="X20" s="4"/>
      <c r="Y20" s="4"/>
    </row>
    <row r="21" spans="1:25" x14ac:dyDescent="0.3">
      <c r="A21" s="8"/>
      <c r="W21" s="4"/>
      <c r="X21" s="4"/>
      <c r="Y21" s="4"/>
    </row>
    <row r="22" spans="1:25" x14ac:dyDescent="0.3">
      <c r="A22" s="8"/>
    </row>
    <row r="23" spans="1:25" x14ac:dyDescent="0.3">
      <c r="A23" s="8"/>
    </row>
    <row r="24" spans="1:25" x14ac:dyDescent="0.3">
      <c r="A24" s="8"/>
    </row>
    <row r="25" spans="1:25" x14ac:dyDescent="0.3">
      <c r="A25" s="8"/>
    </row>
    <row r="26" spans="1:25" x14ac:dyDescent="0.3">
      <c r="A26" s="8"/>
    </row>
    <row r="27" spans="1:25" x14ac:dyDescent="0.3">
      <c r="A27" s="8"/>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6" priority="5" operator="equal">
      <formula>0</formula>
    </cfRule>
  </conditionalFormatting>
  <conditionalFormatting sqref="V1:V15">
    <cfRule type="cellIs" dxfId="45" priority="1" operator="equal">
      <formula>0</formula>
    </cfRule>
  </conditionalFormatting>
  <pageMargins left="0.7" right="0.7" top="0.75" bottom="0.75" header="0.3" footer="0.3"/>
  <pageSetup scale="55"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2"/>
  <sheetViews>
    <sheetView zoomScale="80" zoomScaleNormal="80" workbookViewId="0">
      <selection activeCell="W9" sqref="W9"/>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8" width="7.88671875" style="2" customWidth="1"/>
    <col min="29" max="16384" width="8.88671875" style="2"/>
  </cols>
  <sheetData>
    <row r="1" spans="1:28" s="1" customFormat="1" ht="14.4" customHeight="1" thickBot="1" x14ac:dyDescent="0.35">
      <c r="A1" s="673" t="s">
        <v>21</v>
      </c>
      <c r="B1" s="675" t="s">
        <v>14</v>
      </c>
      <c r="C1" s="677" t="s">
        <v>191</v>
      </c>
      <c r="D1" s="679" t="s">
        <v>8</v>
      </c>
      <c r="E1" s="680"/>
      <c r="F1" s="680"/>
      <c r="G1" s="680"/>
      <c r="H1" s="680"/>
      <c r="I1" s="680"/>
      <c r="J1" s="680"/>
      <c r="K1" s="680"/>
      <c r="L1" s="680"/>
      <c r="M1" s="680"/>
      <c r="N1" s="680"/>
      <c r="O1" s="680"/>
      <c r="P1" s="680"/>
      <c r="Q1" s="680"/>
      <c r="R1" s="681"/>
      <c r="S1" s="200"/>
      <c r="T1" s="200"/>
      <c r="U1" s="200"/>
      <c r="V1" s="682" t="s">
        <v>3</v>
      </c>
      <c r="W1" s="200"/>
      <c r="X1" s="200"/>
      <c r="Y1" s="200"/>
      <c r="Z1" s="200"/>
      <c r="AA1" s="200"/>
      <c r="AB1" s="200"/>
    </row>
    <row r="2" spans="1:28" ht="19.2" customHeight="1" thickBot="1" x14ac:dyDescent="0.35">
      <c r="A2" s="674"/>
      <c r="B2" s="676"/>
      <c r="C2" s="678"/>
      <c r="D2" s="684">
        <v>42093</v>
      </c>
      <c r="E2" s="685"/>
      <c r="F2" s="686"/>
      <c r="G2" s="687">
        <f>D2+1</f>
        <v>42094</v>
      </c>
      <c r="H2" s="688"/>
      <c r="I2" s="689"/>
      <c r="J2" s="684">
        <f>G2+1</f>
        <v>42095</v>
      </c>
      <c r="K2" s="685"/>
      <c r="L2" s="686"/>
      <c r="M2" s="684">
        <f>J2+1</f>
        <v>42096</v>
      </c>
      <c r="N2" s="685"/>
      <c r="O2" s="686"/>
      <c r="P2" s="684">
        <f>M2+1</f>
        <v>42097</v>
      </c>
      <c r="Q2" s="685"/>
      <c r="R2" s="686"/>
      <c r="S2" s="663" t="s">
        <v>23</v>
      </c>
      <c r="T2" s="664"/>
      <c r="U2" s="665"/>
      <c r="V2" s="683"/>
      <c r="W2" s="666" t="s">
        <v>190</v>
      </c>
      <c r="X2" s="667"/>
      <c r="Y2" s="668"/>
      <c r="Z2" s="709" t="s">
        <v>192</v>
      </c>
      <c r="AA2" s="710"/>
      <c r="AB2" s="711"/>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c r="Z3" s="236" t="s">
        <v>4</v>
      </c>
      <c r="AA3" s="237" t="s">
        <v>13</v>
      </c>
      <c r="AB3" s="238" t="s">
        <v>53</v>
      </c>
    </row>
    <row r="4" spans="1:28" ht="42.6" customHeight="1" x14ac:dyDescent="0.3">
      <c r="A4" s="712" t="s">
        <v>17</v>
      </c>
      <c r="B4" s="347" t="s">
        <v>162</v>
      </c>
      <c r="C4" s="348">
        <f>'Week Ending 3-27-2015'!V4</f>
        <v>0</v>
      </c>
      <c r="D4" s="113"/>
      <c r="E4" s="68"/>
      <c r="F4" s="68"/>
      <c r="G4" s="113">
        <v>13</v>
      </c>
      <c r="H4" s="68">
        <v>13</v>
      </c>
      <c r="I4" s="68"/>
      <c r="J4" s="113"/>
      <c r="K4" s="68"/>
      <c r="L4" s="68"/>
      <c r="M4" s="113"/>
      <c r="N4" s="68"/>
      <c r="O4" s="113"/>
      <c r="P4" s="438"/>
      <c r="Q4" s="68"/>
      <c r="R4" s="68"/>
      <c r="S4" s="44">
        <f t="shared" ref="S4:U19" si="0">SUM(D4,G4,J4,M4,P4)</f>
        <v>13</v>
      </c>
      <c r="T4" s="44">
        <f t="shared" si="0"/>
        <v>13</v>
      </c>
      <c r="U4" s="44">
        <f t="shared" si="0"/>
        <v>0</v>
      </c>
      <c r="V4" s="349">
        <f t="shared" ref="V4:V19" si="1">C4+(S4-T4-U4)</f>
        <v>0</v>
      </c>
      <c r="W4" s="224">
        <f>'Week Ending 3-27-2015'!W4+13</f>
        <v>470</v>
      </c>
      <c r="X4" s="224">
        <f>'Week Ending 3-27-2015'!X4+13</f>
        <v>455</v>
      </c>
      <c r="Y4" s="224">
        <f>'Week Ending 3-27-2015'!Y4+0</f>
        <v>15</v>
      </c>
      <c r="Z4" s="419">
        <f>J4+M4+P4</f>
        <v>0</v>
      </c>
      <c r="AA4" s="419">
        <f>K4+N4+Q4</f>
        <v>0</v>
      </c>
      <c r="AB4" s="423">
        <f>L4+O4+R4</f>
        <v>0</v>
      </c>
    </row>
    <row r="5" spans="1:28" ht="42.6" customHeight="1" x14ac:dyDescent="0.3">
      <c r="A5" s="713"/>
      <c r="B5" s="342" t="s">
        <v>163</v>
      </c>
      <c r="C5" s="335">
        <f>'Week Ending 3-27-2015'!V5</f>
        <v>0</v>
      </c>
      <c r="D5" s="410"/>
      <c r="E5" s="411"/>
      <c r="F5" s="411"/>
      <c r="G5" s="410">
        <v>117</v>
      </c>
      <c r="H5" s="411">
        <v>95</v>
      </c>
      <c r="I5" s="411"/>
      <c r="J5" s="117"/>
      <c r="K5" s="116">
        <v>6</v>
      </c>
      <c r="L5" s="116"/>
      <c r="M5" s="117">
        <v>94</v>
      </c>
      <c r="N5" s="116">
        <v>110</v>
      </c>
      <c r="O5" s="117"/>
      <c r="P5" s="439">
        <v>1</v>
      </c>
      <c r="Q5" s="116"/>
      <c r="R5" s="116"/>
      <c r="S5" s="343">
        <f t="shared" si="0"/>
        <v>212</v>
      </c>
      <c r="T5" s="343">
        <f t="shared" si="0"/>
        <v>211</v>
      </c>
      <c r="U5" s="343">
        <f t="shared" si="0"/>
        <v>0</v>
      </c>
      <c r="V5" s="344">
        <f t="shared" si="1"/>
        <v>1</v>
      </c>
      <c r="W5" s="218">
        <f>'Week Ending 3-27-2015'!W5+117</f>
        <v>201</v>
      </c>
      <c r="X5" s="218">
        <f>'Week Ending 3-27-2015'!X5+95</f>
        <v>176</v>
      </c>
      <c r="Y5" s="218">
        <f>'Week Ending 3-27-2015'!Y5+0</f>
        <v>3</v>
      </c>
      <c r="Z5" s="420">
        <f t="shared" ref="Z5:Z19" si="2">J5+M5+P5</f>
        <v>95</v>
      </c>
      <c r="AA5" s="420">
        <f t="shared" ref="AA5:AA19" si="3">K5+N5+Q5</f>
        <v>116</v>
      </c>
      <c r="AB5" s="424">
        <f t="shared" ref="AB5:AB19" si="4">L5+O5+R5</f>
        <v>0</v>
      </c>
    </row>
    <row r="6" spans="1:28" ht="30" customHeight="1" x14ac:dyDescent="0.3">
      <c r="A6" s="149" t="s">
        <v>58</v>
      </c>
      <c r="B6" s="337" t="s">
        <v>161</v>
      </c>
      <c r="C6" s="335">
        <f>'Week Ending 3-27-2015'!V6</f>
        <v>0</v>
      </c>
      <c r="D6" s="117">
        <v>25</v>
      </c>
      <c r="E6" s="116">
        <v>25</v>
      </c>
      <c r="F6" s="116"/>
      <c r="G6" s="117">
        <v>30</v>
      </c>
      <c r="H6" s="116">
        <v>9</v>
      </c>
      <c r="I6" s="116"/>
      <c r="J6" s="117"/>
      <c r="K6" s="116">
        <v>15</v>
      </c>
      <c r="L6" s="116"/>
      <c r="M6" s="117">
        <v>4</v>
      </c>
      <c r="N6" s="116">
        <v>8</v>
      </c>
      <c r="O6" s="117"/>
      <c r="P6" s="439">
        <v>18</v>
      </c>
      <c r="Q6" s="116">
        <v>8</v>
      </c>
      <c r="R6" s="116"/>
      <c r="S6" s="98">
        <f t="shared" si="0"/>
        <v>77</v>
      </c>
      <c r="T6" s="98">
        <f t="shared" si="0"/>
        <v>65</v>
      </c>
      <c r="U6" s="98">
        <f t="shared" si="0"/>
        <v>0</v>
      </c>
      <c r="V6" s="336">
        <f t="shared" si="1"/>
        <v>12</v>
      </c>
      <c r="W6" s="218">
        <f>'Week Ending 3-27-2015'!W6+55</f>
        <v>900</v>
      </c>
      <c r="X6" s="218">
        <f>'Week Ending 3-27-2015'!X6+34</f>
        <v>905</v>
      </c>
      <c r="Y6" s="218">
        <f>'Week Ending 3-27-2015'!Y6+0</f>
        <v>4</v>
      </c>
      <c r="Z6" s="420">
        <f t="shared" si="2"/>
        <v>22</v>
      </c>
      <c r="AA6" s="420">
        <f t="shared" si="3"/>
        <v>31</v>
      </c>
      <c r="AB6" s="424">
        <f t="shared" si="4"/>
        <v>0</v>
      </c>
    </row>
    <row r="7" spans="1:28" ht="30" customHeight="1" x14ac:dyDescent="0.3">
      <c r="A7" s="149" t="s">
        <v>59</v>
      </c>
      <c r="B7" s="337" t="s">
        <v>65</v>
      </c>
      <c r="C7" s="335">
        <f>'Week Ending 3-27-2015'!V7</f>
        <v>17</v>
      </c>
      <c r="D7" s="117"/>
      <c r="E7" s="116">
        <v>10</v>
      </c>
      <c r="F7" s="116"/>
      <c r="G7" s="117">
        <v>22</v>
      </c>
      <c r="H7" s="116">
        <v>28</v>
      </c>
      <c r="I7" s="116"/>
      <c r="J7" s="117">
        <v>27</v>
      </c>
      <c r="K7" s="116">
        <v>23</v>
      </c>
      <c r="L7" s="116"/>
      <c r="M7" s="117"/>
      <c r="N7" s="116">
        <v>2</v>
      </c>
      <c r="O7" s="117">
        <v>1</v>
      </c>
      <c r="P7" s="439">
        <v>9</v>
      </c>
      <c r="Q7" s="116">
        <v>9</v>
      </c>
      <c r="R7" s="116"/>
      <c r="S7" s="98">
        <f t="shared" si="0"/>
        <v>58</v>
      </c>
      <c r="T7" s="98">
        <f t="shared" si="0"/>
        <v>72</v>
      </c>
      <c r="U7" s="98">
        <f t="shared" si="0"/>
        <v>1</v>
      </c>
      <c r="V7" s="336">
        <f t="shared" si="1"/>
        <v>2</v>
      </c>
      <c r="W7" s="218">
        <f>'Week Ending 3-27-2015'!W7+22</f>
        <v>481</v>
      </c>
      <c r="X7" s="218">
        <f>'Week Ending 3-27-2015'!X7+38</f>
        <v>480</v>
      </c>
      <c r="Y7" s="218">
        <f>'Week Ending 3-27-2015'!Y7+0</f>
        <v>0</v>
      </c>
      <c r="Z7" s="420">
        <f t="shared" si="2"/>
        <v>36</v>
      </c>
      <c r="AA7" s="420">
        <f t="shared" si="3"/>
        <v>34</v>
      </c>
      <c r="AB7" s="424">
        <f t="shared" si="4"/>
        <v>1</v>
      </c>
    </row>
    <row r="8" spans="1:28" ht="30" customHeight="1" thickBot="1" x14ac:dyDescent="0.35">
      <c r="A8" s="378" t="s">
        <v>167</v>
      </c>
      <c r="B8" s="350" t="s">
        <v>164</v>
      </c>
      <c r="C8" s="351">
        <f>'Week Ending 3-27-2015'!V8</f>
        <v>0</v>
      </c>
      <c r="D8" s="412"/>
      <c r="E8" s="413"/>
      <c r="F8" s="413"/>
      <c r="G8" s="412"/>
      <c r="H8" s="413"/>
      <c r="I8" s="413"/>
      <c r="J8" s="440"/>
      <c r="K8" s="72"/>
      <c r="L8" s="72"/>
      <c r="M8" s="440">
        <v>1</v>
      </c>
      <c r="N8" s="72"/>
      <c r="O8" s="440">
        <v>1</v>
      </c>
      <c r="P8" s="441"/>
      <c r="Q8" s="72"/>
      <c r="R8" s="72"/>
      <c r="S8" s="352">
        <f t="shared" si="0"/>
        <v>1</v>
      </c>
      <c r="T8" s="352">
        <f t="shared" si="0"/>
        <v>0</v>
      </c>
      <c r="U8" s="352">
        <f t="shared" si="0"/>
        <v>1</v>
      </c>
      <c r="V8" s="353">
        <f t="shared" si="1"/>
        <v>0</v>
      </c>
      <c r="W8" s="219">
        <v>0</v>
      </c>
      <c r="X8" s="219">
        <v>0</v>
      </c>
      <c r="Y8" s="219">
        <v>0</v>
      </c>
      <c r="Z8" s="427">
        <f t="shared" si="2"/>
        <v>1</v>
      </c>
      <c r="AA8" s="427">
        <f t="shared" si="3"/>
        <v>0</v>
      </c>
      <c r="AB8" s="428">
        <f t="shared" si="4"/>
        <v>1</v>
      </c>
    </row>
    <row r="9" spans="1:28" ht="51" customHeight="1" x14ac:dyDescent="0.3">
      <c r="A9" s="714" t="s">
        <v>16</v>
      </c>
      <c r="B9" s="354" t="s">
        <v>169</v>
      </c>
      <c r="C9" s="355">
        <f>'Week Ending 3-27-2015'!V9</f>
        <v>0</v>
      </c>
      <c r="D9" s="124"/>
      <c r="E9" s="76"/>
      <c r="F9" s="76"/>
      <c r="G9" s="124"/>
      <c r="H9" s="76"/>
      <c r="I9" s="76"/>
      <c r="J9" s="124"/>
      <c r="K9" s="76"/>
      <c r="L9" s="76"/>
      <c r="M9" s="124"/>
      <c r="N9" s="76"/>
      <c r="O9" s="124"/>
      <c r="P9" s="442"/>
      <c r="Q9" s="76"/>
      <c r="R9" s="76"/>
      <c r="S9" s="44">
        <f t="shared" si="0"/>
        <v>0</v>
      </c>
      <c r="T9" s="44">
        <f t="shared" si="0"/>
        <v>0</v>
      </c>
      <c r="U9" s="44">
        <f t="shared" si="0"/>
        <v>0</v>
      </c>
      <c r="V9" s="349">
        <f t="shared" si="1"/>
        <v>0</v>
      </c>
      <c r="W9" s="224">
        <v>0</v>
      </c>
      <c r="X9" s="224">
        <v>0</v>
      </c>
      <c r="Y9" s="224">
        <v>0</v>
      </c>
      <c r="Z9" s="419">
        <f t="shared" si="2"/>
        <v>0</v>
      </c>
      <c r="AA9" s="419">
        <f t="shared" si="3"/>
        <v>0</v>
      </c>
      <c r="AB9" s="423">
        <f t="shared" si="4"/>
        <v>0</v>
      </c>
    </row>
    <row r="10" spans="1:28" ht="51" customHeight="1" x14ac:dyDescent="0.3">
      <c r="A10" s="715"/>
      <c r="B10" s="345" t="s">
        <v>168</v>
      </c>
      <c r="C10" s="338">
        <f>'Week Ending 3-27-2015'!V10</f>
        <v>0</v>
      </c>
      <c r="D10" s="128"/>
      <c r="E10" s="127"/>
      <c r="F10" s="127"/>
      <c r="G10" s="128"/>
      <c r="H10" s="127"/>
      <c r="I10" s="127"/>
      <c r="J10" s="128"/>
      <c r="K10" s="127"/>
      <c r="L10" s="127"/>
      <c r="M10" s="128"/>
      <c r="N10" s="127"/>
      <c r="O10" s="128"/>
      <c r="P10" s="443"/>
      <c r="Q10" s="127"/>
      <c r="R10" s="127"/>
      <c r="S10" s="98">
        <f t="shared" si="0"/>
        <v>0</v>
      </c>
      <c r="T10" s="98">
        <f t="shared" si="0"/>
        <v>0</v>
      </c>
      <c r="U10" s="98">
        <f t="shared" si="0"/>
        <v>0</v>
      </c>
      <c r="V10" s="336">
        <f t="shared" si="1"/>
        <v>0</v>
      </c>
      <c r="W10" s="218">
        <v>0</v>
      </c>
      <c r="X10" s="218">
        <v>0</v>
      </c>
      <c r="Y10" s="218">
        <v>0</v>
      </c>
      <c r="Z10" s="420">
        <f t="shared" si="2"/>
        <v>0</v>
      </c>
      <c r="AA10" s="420">
        <f t="shared" si="3"/>
        <v>0</v>
      </c>
      <c r="AB10" s="424">
        <f t="shared" si="4"/>
        <v>0</v>
      </c>
    </row>
    <row r="11" spans="1:28" ht="37.950000000000003" customHeight="1" x14ac:dyDescent="0.3">
      <c r="A11" s="155" t="s">
        <v>60</v>
      </c>
      <c r="B11" s="339" t="s">
        <v>66</v>
      </c>
      <c r="C11" s="338">
        <f>'Week Ending 3-27-2015'!V11</f>
        <v>0</v>
      </c>
      <c r="D11" s="128">
        <v>5</v>
      </c>
      <c r="E11" s="127">
        <v>5</v>
      </c>
      <c r="F11" s="127"/>
      <c r="G11" s="128"/>
      <c r="H11" s="127"/>
      <c r="I11" s="127"/>
      <c r="J11" s="128"/>
      <c r="K11" s="127"/>
      <c r="L11" s="127"/>
      <c r="M11" s="128">
        <v>6</v>
      </c>
      <c r="N11" s="127">
        <v>6</v>
      </c>
      <c r="O11" s="128"/>
      <c r="P11" s="443">
        <v>1</v>
      </c>
      <c r="Q11" s="127">
        <v>1</v>
      </c>
      <c r="R11" s="127"/>
      <c r="S11" s="98">
        <f t="shared" si="0"/>
        <v>12</v>
      </c>
      <c r="T11" s="98">
        <f t="shared" si="0"/>
        <v>12</v>
      </c>
      <c r="U11" s="98">
        <f t="shared" si="0"/>
        <v>0</v>
      </c>
      <c r="V11" s="336">
        <f t="shared" si="1"/>
        <v>0</v>
      </c>
      <c r="W11" s="218">
        <f>'Week Ending 3-27-2015'!W11+5</f>
        <v>73</v>
      </c>
      <c r="X11" s="218">
        <f>'Week Ending 3-27-2015'!X11+5</f>
        <v>73</v>
      </c>
      <c r="Y11" s="218">
        <f>'Week Ending 3-27-2015'!Y11+0</f>
        <v>0</v>
      </c>
      <c r="Z11" s="420">
        <f t="shared" si="2"/>
        <v>7</v>
      </c>
      <c r="AA11" s="420">
        <f t="shared" si="3"/>
        <v>7</v>
      </c>
      <c r="AB11" s="424">
        <f t="shared" si="4"/>
        <v>0</v>
      </c>
    </row>
    <row r="12" spans="1:28" ht="30" customHeight="1" x14ac:dyDescent="0.3">
      <c r="A12" s="155" t="s">
        <v>61</v>
      </c>
      <c r="B12" s="339" t="s">
        <v>67</v>
      </c>
      <c r="C12" s="338">
        <f>'Week Ending 3-27-2015'!V12</f>
        <v>0</v>
      </c>
      <c r="D12" s="128">
        <v>6</v>
      </c>
      <c r="E12" s="127">
        <v>6</v>
      </c>
      <c r="F12" s="127"/>
      <c r="G12" s="128">
        <v>2</v>
      </c>
      <c r="H12" s="127">
        <v>2</v>
      </c>
      <c r="I12" s="127"/>
      <c r="J12" s="128">
        <v>2</v>
      </c>
      <c r="K12" s="127">
        <v>2</v>
      </c>
      <c r="L12" s="127"/>
      <c r="M12" s="128">
        <v>10</v>
      </c>
      <c r="N12" s="127">
        <v>10</v>
      </c>
      <c r="O12" s="128"/>
      <c r="P12" s="443">
        <v>1</v>
      </c>
      <c r="Q12" s="127">
        <v>1</v>
      </c>
      <c r="R12" s="127"/>
      <c r="S12" s="98">
        <f t="shared" si="0"/>
        <v>21</v>
      </c>
      <c r="T12" s="98">
        <f t="shared" si="0"/>
        <v>21</v>
      </c>
      <c r="U12" s="98">
        <f t="shared" si="0"/>
        <v>0</v>
      </c>
      <c r="V12" s="336">
        <f t="shared" si="1"/>
        <v>0</v>
      </c>
      <c r="W12" s="218">
        <f>'Week Ending 3-27-2015'!W12+8</f>
        <v>75</v>
      </c>
      <c r="X12" s="218">
        <f>'Week Ending 3-27-2015'!X12+8</f>
        <v>75</v>
      </c>
      <c r="Y12" s="218">
        <f>'Week Ending 3-27-2015'!Y12+0</f>
        <v>0</v>
      </c>
      <c r="Z12" s="420">
        <f t="shared" si="2"/>
        <v>13</v>
      </c>
      <c r="AA12" s="420">
        <f t="shared" si="3"/>
        <v>13</v>
      </c>
      <c r="AB12" s="424">
        <f t="shared" si="4"/>
        <v>0</v>
      </c>
    </row>
    <row r="13" spans="1:28" ht="30" customHeight="1" thickBot="1" x14ac:dyDescent="0.35">
      <c r="A13" s="379" t="s">
        <v>170</v>
      </c>
      <c r="B13" s="356" t="s">
        <v>165</v>
      </c>
      <c r="C13" s="357">
        <f>'Week Ending 3-27-2015'!V13</f>
        <v>0</v>
      </c>
      <c r="D13" s="414"/>
      <c r="E13" s="80"/>
      <c r="F13" s="80"/>
      <c r="G13" s="414"/>
      <c r="H13" s="80"/>
      <c r="I13" s="80"/>
      <c r="J13" s="414"/>
      <c r="K13" s="80"/>
      <c r="L13" s="80"/>
      <c r="M13" s="414"/>
      <c r="N13" s="80"/>
      <c r="O13" s="414"/>
      <c r="P13" s="444"/>
      <c r="Q13" s="80"/>
      <c r="R13" s="80"/>
      <c r="S13" s="48">
        <f t="shared" si="0"/>
        <v>0</v>
      </c>
      <c r="T13" s="48">
        <f t="shared" si="0"/>
        <v>0</v>
      </c>
      <c r="U13" s="48">
        <f t="shared" si="0"/>
        <v>0</v>
      </c>
      <c r="V13" s="358">
        <f t="shared" si="1"/>
        <v>0</v>
      </c>
      <c r="W13" s="219">
        <v>0</v>
      </c>
      <c r="X13" s="219">
        <v>0</v>
      </c>
      <c r="Y13" s="219">
        <v>0</v>
      </c>
      <c r="Z13" s="427">
        <f t="shared" si="2"/>
        <v>0</v>
      </c>
      <c r="AA13" s="427">
        <f t="shared" si="3"/>
        <v>0</v>
      </c>
      <c r="AB13" s="428">
        <f t="shared" si="4"/>
        <v>0</v>
      </c>
    </row>
    <row r="14" spans="1:28" ht="39.6" customHeight="1" x14ac:dyDescent="0.3">
      <c r="A14" s="716" t="s">
        <v>20</v>
      </c>
      <c r="B14" s="359" t="s">
        <v>171</v>
      </c>
      <c r="C14" s="360">
        <f>'Week Ending 3-27-2015'!V14</f>
        <v>0</v>
      </c>
      <c r="D14" s="135">
        <v>18</v>
      </c>
      <c r="E14" s="84">
        <v>17</v>
      </c>
      <c r="F14" s="84">
        <v>1</v>
      </c>
      <c r="G14" s="135">
        <v>16</v>
      </c>
      <c r="H14" s="84">
        <v>15</v>
      </c>
      <c r="I14" s="84">
        <v>1</v>
      </c>
      <c r="J14" s="135">
        <v>11</v>
      </c>
      <c r="K14" s="84">
        <v>9</v>
      </c>
      <c r="L14" s="84">
        <v>2</v>
      </c>
      <c r="M14" s="135"/>
      <c r="N14" s="84"/>
      <c r="O14" s="135"/>
      <c r="P14" s="445">
        <v>3</v>
      </c>
      <c r="Q14" s="84">
        <v>3</v>
      </c>
      <c r="R14" s="84"/>
      <c r="S14" s="44">
        <f t="shared" si="0"/>
        <v>48</v>
      </c>
      <c r="T14" s="44">
        <f t="shared" si="0"/>
        <v>44</v>
      </c>
      <c r="U14" s="44">
        <f t="shared" si="0"/>
        <v>4</v>
      </c>
      <c r="V14" s="349">
        <f t="shared" si="1"/>
        <v>0</v>
      </c>
      <c r="W14" s="224">
        <f>'Week Ending 3-27-2015'!W14+34</f>
        <v>183</v>
      </c>
      <c r="X14" s="224">
        <f>'Week Ending 3-27-2015'!X14+32</f>
        <v>135</v>
      </c>
      <c r="Y14" s="224">
        <f>'Week Ending 3-27-2015'!Y14+2</f>
        <v>48</v>
      </c>
      <c r="Z14" s="419">
        <f t="shared" si="2"/>
        <v>14</v>
      </c>
      <c r="AA14" s="419">
        <f t="shared" si="3"/>
        <v>12</v>
      </c>
      <c r="AB14" s="423">
        <f t="shared" si="4"/>
        <v>2</v>
      </c>
    </row>
    <row r="15" spans="1:28" ht="39.6" customHeight="1" x14ac:dyDescent="0.3">
      <c r="A15" s="717"/>
      <c r="B15" s="346" t="s">
        <v>172</v>
      </c>
      <c r="C15" s="340">
        <f>'Week Ending 3-27-2015'!V15</f>
        <v>0</v>
      </c>
      <c r="D15" s="139"/>
      <c r="E15" s="138"/>
      <c r="F15" s="138"/>
      <c r="G15" s="139"/>
      <c r="H15" s="138"/>
      <c r="I15" s="138"/>
      <c r="J15" s="139"/>
      <c r="K15" s="138"/>
      <c r="L15" s="138"/>
      <c r="M15" s="139"/>
      <c r="N15" s="138"/>
      <c r="O15" s="139"/>
      <c r="P15" s="446"/>
      <c r="Q15" s="138"/>
      <c r="R15" s="138"/>
      <c r="S15" s="98">
        <f t="shared" si="0"/>
        <v>0</v>
      </c>
      <c r="T15" s="98">
        <f t="shared" si="0"/>
        <v>0</v>
      </c>
      <c r="U15" s="98">
        <f t="shared" si="0"/>
        <v>0</v>
      </c>
      <c r="V15" s="336">
        <f t="shared" si="1"/>
        <v>0</v>
      </c>
      <c r="W15" s="218">
        <v>0</v>
      </c>
      <c r="X15" s="218">
        <v>0</v>
      </c>
      <c r="Y15" s="218">
        <v>0</v>
      </c>
      <c r="Z15" s="420">
        <f t="shared" si="2"/>
        <v>0</v>
      </c>
      <c r="AA15" s="420">
        <f t="shared" si="3"/>
        <v>0</v>
      </c>
      <c r="AB15" s="424">
        <f t="shared" si="4"/>
        <v>0</v>
      </c>
    </row>
    <row r="16" spans="1:28" ht="30" customHeight="1" x14ac:dyDescent="0.3">
      <c r="A16" s="159" t="s">
        <v>62</v>
      </c>
      <c r="B16" s="341" t="s">
        <v>68</v>
      </c>
      <c r="C16" s="340">
        <f>'Week Ending 3-27-2015'!V16</f>
        <v>0</v>
      </c>
      <c r="D16" s="139">
        <v>3</v>
      </c>
      <c r="E16" s="138">
        <v>3</v>
      </c>
      <c r="F16" s="138"/>
      <c r="G16" s="139">
        <v>9</v>
      </c>
      <c r="H16" s="138">
        <v>9</v>
      </c>
      <c r="I16" s="138"/>
      <c r="J16" s="139"/>
      <c r="K16" s="138"/>
      <c r="L16" s="138"/>
      <c r="M16" s="139">
        <v>2</v>
      </c>
      <c r="N16" s="138">
        <v>2</v>
      </c>
      <c r="O16" s="139"/>
      <c r="P16" s="446"/>
      <c r="Q16" s="138"/>
      <c r="R16" s="138"/>
      <c r="S16" s="98">
        <f t="shared" si="0"/>
        <v>14</v>
      </c>
      <c r="T16" s="98">
        <f t="shared" si="0"/>
        <v>14</v>
      </c>
      <c r="U16" s="98">
        <f t="shared" si="0"/>
        <v>0</v>
      </c>
      <c r="V16" s="336">
        <f t="shared" si="1"/>
        <v>0</v>
      </c>
      <c r="W16" s="218">
        <f>'Week Ending 3-27-2015'!W16+12</f>
        <v>121</v>
      </c>
      <c r="X16" s="218">
        <f>'Week Ending 3-27-2015'!X16+12</f>
        <v>121</v>
      </c>
      <c r="Y16" s="218">
        <f>'Week Ending 3-27-2015'!Y16+0</f>
        <v>0</v>
      </c>
      <c r="Z16" s="420">
        <f t="shared" si="2"/>
        <v>2</v>
      </c>
      <c r="AA16" s="420">
        <f t="shared" si="3"/>
        <v>2</v>
      </c>
      <c r="AB16" s="424">
        <f t="shared" si="4"/>
        <v>0</v>
      </c>
    </row>
    <row r="17" spans="1:28" ht="30" customHeight="1" x14ac:dyDescent="0.3">
      <c r="A17" s="159" t="s">
        <v>63</v>
      </c>
      <c r="B17" s="341" t="s">
        <v>69</v>
      </c>
      <c r="C17" s="340">
        <f>'Week Ending 3-27-2015'!V17</f>
        <v>0</v>
      </c>
      <c r="D17" s="139">
        <v>7</v>
      </c>
      <c r="E17" s="138">
        <v>7</v>
      </c>
      <c r="F17" s="138"/>
      <c r="G17" s="139">
        <v>3</v>
      </c>
      <c r="H17" s="138">
        <v>3</v>
      </c>
      <c r="I17" s="138"/>
      <c r="J17" s="139">
        <v>1</v>
      </c>
      <c r="K17" s="138">
        <v>1</v>
      </c>
      <c r="L17" s="138"/>
      <c r="M17" s="139">
        <v>1</v>
      </c>
      <c r="N17" s="138">
        <v>1</v>
      </c>
      <c r="O17" s="139"/>
      <c r="P17" s="446">
        <v>3</v>
      </c>
      <c r="Q17" s="138">
        <v>3</v>
      </c>
      <c r="R17" s="138"/>
      <c r="S17" s="98">
        <f t="shared" si="0"/>
        <v>15</v>
      </c>
      <c r="T17" s="98">
        <f t="shared" si="0"/>
        <v>15</v>
      </c>
      <c r="U17" s="98">
        <f t="shared" si="0"/>
        <v>0</v>
      </c>
      <c r="V17" s="336">
        <f t="shared" si="1"/>
        <v>0</v>
      </c>
      <c r="W17" s="218">
        <f>'Week Ending 3-27-2015'!W17+10</f>
        <v>32</v>
      </c>
      <c r="X17" s="218">
        <f>'Week Ending 3-27-2015'!X17+10</f>
        <v>32</v>
      </c>
      <c r="Y17" s="218">
        <f>'Week Ending 3-27-2015'!Y17+0</f>
        <v>0</v>
      </c>
      <c r="Z17" s="420">
        <f t="shared" si="2"/>
        <v>5</v>
      </c>
      <c r="AA17" s="420">
        <f t="shared" si="3"/>
        <v>5</v>
      </c>
      <c r="AB17" s="424">
        <f t="shared" si="4"/>
        <v>0</v>
      </c>
    </row>
    <row r="18" spans="1:28" ht="30" customHeight="1" thickBot="1" x14ac:dyDescent="0.35">
      <c r="A18" s="429"/>
      <c r="B18" s="430" t="s">
        <v>166</v>
      </c>
      <c r="C18" s="431">
        <f>'Week Ending 3-27-2015'!V18</f>
        <v>0</v>
      </c>
      <c r="D18" s="437"/>
      <c r="E18" s="88"/>
      <c r="F18" s="88"/>
      <c r="G18" s="437"/>
      <c r="H18" s="88"/>
      <c r="I18" s="88"/>
      <c r="J18" s="437"/>
      <c r="K18" s="88"/>
      <c r="L18" s="88"/>
      <c r="M18" s="437"/>
      <c r="N18" s="88"/>
      <c r="O18" s="437"/>
      <c r="P18" s="447"/>
      <c r="Q18" s="88"/>
      <c r="R18" s="88"/>
      <c r="S18" s="48">
        <f t="shared" si="0"/>
        <v>0</v>
      </c>
      <c r="T18" s="48">
        <f t="shared" si="0"/>
        <v>0</v>
      </c>
      <c r="U18" s="48">
        <f t="shared" si="0"/>
        <v>0</v>
      </c>
      <c r="V18" s="358">
        <f t="shared" si="1"/>
        <v>0</v>
      </c>
      <c r="W18" s="219">
        <v>0</v>
      </c>
      <c r="X18" s="219">
        <v>0</v>
      </c>
      <c r="Y18" s="219">
        <v>0</v>
      </c>
      <c r="Z18" s="427">
        <f t="shared" si="2"/>
        <v>0</v>
      </c>
      <c r="AA18" s="427">
        <f t="shared" si="3"/>
        <v>0</v>
      </c>
      <c r="AB18" s="428">
        <f t="shared" si="4"/>
        <v>0</v>
      </c>
    </row>
    <row r="19" spans="1:28" ht="21.6" customHeight="1" thickBot="1" x14ac:dyDescent="0.35">
      <c r="A19" s="381" t="s">
        <v>153</v>
      </c>
      <c r="B19" s="365" t="s">
        <v>154</v>
      </c>
      <c r="C19" s="366">
        <f>'Week Ending 3-27-2015'!V19</f>
        <v>0</v>
      </c>
      <c r="D19" s="417"/>
      <c r="E19" s="418"/>
      <c r="F19" s="418"/>
      <c r="G19" s="417">
        <v>26</v>
      </c>
      <c r="H19" s="418">
        <v>3</v>
      </c>
      <c r="I19" s="418">
        <v>1</v>
      </c>
      <c r="J19" s="417"/>
      <c r="K19" s="418"/>
      <c r="L19" s="418"/>
      <c r="M19" s="417">
        <v>6</v>
      </c>
      <c r="N19" s="418">
        <v>6</v>
      </c>
      <c r="O19" s="417"/>
      <c r="P19" s="448">
        <v>4</v>
      </c>
      <c r="Q19" s="418">
        <v>26</v>
      </c>
      <c r="R19" s="418"/>
      <c r="S19" s="316">
        <f t="shared" si="0"/>
        <v>36</v>
      </c>
      <c r="T19" s="316">
        <f t="shared" si="0"/>
        <v>35</v>
      </c>
      <c r="U19" s="316">
        <f t="shared" si="0"/>
        <v>1</v>
      </c>
      <c r="V19" s="367">
        <f t="shared" si="1"/>
        <v>0</v>
      </c>
      <c r="W19" s="368">
        <f>'Week Ending 3-27-2015'!W19+26</f>
        <v>738</v>
      </c>
      <c r="X19" s="368">
        <f>'Week Ending 3-27-2015'!X19+3</f>
        <v>715</v>
      </c>
      <c r="Y19" s="368">
        <f>'Week Ending 3-27-2015'!Y19+1</f>
        <v>1</v>
      </c>
      <c r="Z19" s="421">
        <f t="shared" si="2"/>
        <v>10</v>
      </c>
      <c r="AA19" s="421">
        <f t="shared" si="3"/>
        <v>32</v>
      </c>
      <c r="AB19" s="422">
        <f t="shared" si="4"/>
        <v>0</v>
      </c>
    </row>
    <row r="20" spans="1:28" ht="15.6" customHeight="1" thickBot="1" x14ac:dyDescent="0.35">
      <c r="A20" s="432" t="s">
        <v>2</v>
      </c>
      <c r="B20" s="433"/>
      <c r="C20" s="434">
        <f t="shared" ref="C20:Y20" si="5">SUM(C4:C19)</f>
        <v>17</v>
      </c>
      <c r="D20" s="435">
        <f t="shared" si="5"/>
        <v>64</v>
      </c>
      <c r="E20" s="36">
        <f t="shared" si="5"/>
        <v>73</v>
      </c>
      <c r="F20" s="37">
        <f t="shared" si="5"/>
        <v>1</v>
      </c>
      <c r="G20" s="37">
        <f t="shared" si="5"/>
        <v>238</v>
      </c>
      <c r="H20" s="38">
        <f t="shared" si="5"/>
        <v>177</v>
      </c>
      <c r="I20" s="39">
        <f t="shared" si="5"/>
        <v>2</v>
      </c>
      <c r="J20" s="39">
        <f t="shared" si="5"/>
        <v>41</v>
      </c>
      <c r="K20" s="36">
        <f t="shared" si="5"/>
        <v>56</v>
      </c>
      <c r="L20" s="37">
        <f t="shared" si="5"/>
        <v>2</v>
      </c>
      <c r="M20" s="37">
        <f t="shared" si="5"/>
        <v>124</v>
      </c>
      <c r="N20" s="36">
        <f t="shared" si="5"/>
        <v>145</v>
      </c>
      <c r="O20" s="37">
        <f t="shared" si="5"/>
        <v>2</v>
      </c>
      <c r="P20" s="37">
        <f t="shared" si="5"/>
        <v>40</v>
      </c>
      <c r="Q20" s="36">
        <f t="shared" si="5"/>
        <v>51</v>
      </c>
      <c r="R20" s="37">
        <f t="shared" si="5"/>
        <v>0</v>
      </c>
      <c r="S20" s="313">
        <f t="shared" si="5"/>
        <v>507</v>
      </c>
      <c r="T20" s="313">
        <f t="shared" si="5"/>
        <v>502</v>
      </c>
      <c r="U20" s="313">
        <f t="shared" si="5"/>
        <v>7</v>
      </c>
      <c r="V20" s="436">
        <f t="shared" si="5"/>
        <v>15</v>
      </c>
      <c r="W20" s="222">
        <f t="shared" si="5"/>
        <v>3274</v>
      </c>
      <c r="X20" s="222">
        <f t="shared" si="5"/>
        <v>3167</v>
      </c>
      <c r="Y20" s="222">
        <f t="shared" si="5"/>
        <v>71</v>
      </c>
      <c r="Z20" s="425">
        <f t="shared" ref="Z20:AB20" si="6">SUM(Z4:Z19)</f>
        <v>205</v>
      </c>
      <c r="AA20" s="425">
        <f t="shared" si="6"/>
        <v>252</v>
      </c>
      <c r="AB20" s="426">
        <f t="shared" si="6"/>
        <v>4</v>
      </c>
    </row>
    <row r="21" spans="1:28" x14ac:dyDescent="0.3">
      <c r="A21" s="8"/>
      <c r="P21" s="9"/>
      <c r="Q21" s="9"/>
      <c r="R21" s="9"/>
      <c r="S21" s="30"/>
      <c r="T21" s="9"/>
      <c r="U21" s="9"/>
      <c r="W21" s="9"/>
      <c r="X21" s="9"/>
      <c r="Y21" s="9"/>
      <c r="Z21" s="9"/>
      <c r="AA21" s="9"/>
      <c r="AB21" s="9"/>
    </row>
    <row r="22" spans="1:28" x14ac:dyDescent="0.3">
      <c r="A22" s="8"/>
      <c r="C22" s="14"/>
      <c r="E22" s="4"/>
      <c r="F22" s="4"/>
      <c r="G22" s="4"/>
      <c r="H22" s="10"/>
      <c r="I22" s="10"/>
      <c r="J22" s="10"/>
      <c r="K22" s="4"/>
      <c r="L22" s="4"/>
      <c r="M22" s="4"/>
      <c r="N22" s="4"/>
      <c r="O22" s="4"/>
      <c r="P22" s="4"/>
      <c r="Q22" s="4"/>
      <c r="R22" s="4"/>
      <c r="S22" s="4"/>
      <c r="T22" s="4"/>
      <c r="U22" s="4"/>
      <c r="V22" s="4"/>
      <c r="W22" s="4"/>
      <c r="X22" s="4"/>
      <c r="Y22" s="4"/>
      <c r="Z22" s="4"/>
      <c r="AA22" s="4"/>
      <c r="AB22" s="4"/>
    </row>
    <row r="23" spans="1:28" x14ac:dyDescent="0.3">
      <c r="A23" s="8"/>
      <c r="C23" s="4"/>
      <c r="E23" s="4"/>
      <c r="F23" s="4"/>
      <c r="G23" s="4"/>
      <c r="H23" s="10"/>
      <c r="I23" s="10"/>
      <c r="J23" s="10"/>
      <c r="K23" s="4"/>
      <c r="L23" s="4"/>
      <c r="M23" s="4"/>
      <c r="N23" s="4"/>
      <c r="O23" s="4"/>
      <c r="P23" s="4"/>
      <c r="Q23" s="4"/>
      <c r="R23" s="4"/>
      <c r="S23" s="4"/>
      <c r="T23" s="4"/>
      <c r="U23" s="4"/>
      <c r="V23" s="4"/>
      <c r="W23" s="4"/>
      <c r="X23" s="4"/>
      <c r="Y23" s="4"/>
      <c r="Z23" s="4"/>
      <c r="AA23" s="4"/>
      <c r="AB23" s="4"/>
    </row>
    <row r="24" spans="1:28" x14ac:dyDescent="0.3">
      <c r="A24" s="8"/>
      <c r="Q24" s="2" t="s">
        <v>158</v>
      </c>
      <c r="W24" s="4"/>
      <c r="X24" s="4"/>
      <c r="Y24" s="4"/>
      <c r="Z24" s="4"/>
      <c r="AA24" s="4"/>
      <c r="AB24" s="4"/>
    </row>
    <row r="25" spans="1:28" x14ac:dyDescent="0.3">
      <c r="A25" s="8"/>
      <c r="W25" s="4"/>
      <c r="X25" s="4"/>
      <c r="Y25" s="4"/>
      <c r="Z25" s="4"/>
      <c r="AA25" s="4"/>
      <c r="AB25" s="4"/>
    </row>
    <row r="26" spans="1:28" x14ac:dyDescent="0.3">
      <c r="A26" s="8"/>
      <c r="W26" s="4"/>
      <c r="X26" s="4"/>
      <c r="Y26" s="4"/>
      <c r="Z26" s="4"/>
      <c r="AA26" s="4"/>
      <c r="AB26" s="4"/>
    </row>
    <row r="27" spans="1:28" x14ac:dyDescent="0.3">
      <c r="A27" s="8"/>
    </row>
    <row r="28" spans="1:28" x14ac:dyDescent="0.3">
      <c r="A28" s="8"/>
    </row>
    <row r="29" spans="1:28" x14ac:dyDescent="0.3">
      <c r="A29" s="8"/>
    </row>
    <row r="30" spans="1:28" x14ac:dyDescent="0.3">
      <c r="A30" s="8"/>
    </row>
    <row r="31" spans="1:28" x14ac:dyDescent="0.3">
      <c r="A31" s="8"/>
    </row>
    <row r="32" spans="1:28" x14ac:dyDescent="0.3">
      <c r="A32" s="8"/>
    </row>
  </sheetData>
  <sheetProtection password="E2A2" sheet="1" objects="1" scenarios="1"/>
  <mergeCells count="16">
    <mergeCell ref="A14:A15"/>
    <mergeCell ref="A1:A3"/>
    <mergeCell ref="B1:B3"/>
    <mergeCell ref="C1:C3"/>
    <mergeCell ref="D1:R1"/>
    <mergeCell ref="D2:F2"/>
    <mergeCell ref="G2:I2"/>
    <mergeCell ref="J2:L2"/>
    <mergeCell ref="M2:O2"/>
    <mergeCell ref="P2:R2"/>
    <mergeCell ref="Z2:AB2"/>
    <mergeCell ref="S2:U2"/>
    <mergeCell ref="W2:Y2"/>
    <mergeCell ref="A4:A5"/>
    <mergeCell ref="A9:A10"/>
    <mergeCell ref="V1:V3"/>
  </mergeCells>
  <conditionalFormatting sqref="V4:V5 V9:V10 V14:V15 V19:V20">
    <cfRule type="cellIs" dxfId="44" priority="5" operator="equal">
      <formula>0</formula>
    </cfRule>
  </conditionalFormatting>
  <conditionalFormatting sqref="V6:V8">
    <cfRule type="cellIs" dxfId="43" priority="4" operator="equal">
      <formula>0</formula>
    </cfRule>
  </conditionalFormatting>
  <conditionalFormatting sqref="V11:V13">
    <cfRule type="cellIs" dxfId="42" priority="3" operator="equal">
      <formula>0</formula>
    </cfRule>
  </conditionalFormatting>
  <conditionalFormatting sqref="V16:V18">
    <cfRule type="cellIs" dxfId="41" priority="2" operator="equal">
      <formula>0</formula>
    </cfRule>
  </conditionalFormatting>
  <conditionalFormatting sqref="V1:V20">
    <cfRule type="cellIs" dxfId="40" priority="1" operator="equal">
      <formula>0</formula>
    </cfRule>
  </conditionalFormatting>
  <pageMargins left="0.7" right="0.7" top="0.75" bottom="0.75" header="0.3" footer="0.3"/>
  <pageSetup scale="55"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zoomScale="90" zoomScaleNormal="90" workbookViewId="0">
      <selection activeCell="C7" sqref="C7"/>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26" width="8.88671875" style="2"/>
    <col min="27" max="27" width="8.88671875" style="2" customWidth="1"/>
    <col min="28" max="16384" width="8.88671875" style="2"/>
  </cols>
  <sheetData>
    <row r="1" spans="1:25" s="1" customFormat="1" ht="14.4" customHeight="1" thickBot="1" x14ac:dyDescent="0.35">
      <c r="A1" s="673" t="s">
        <v>21</v>
      </c>
      <c r="B1" s="675" t="s">
        <v>14</v>
      </c>
      <c r="C1" s="677" t="s">
        <v>160</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5" ht="19.2" customHeight="1" thickBot="1" x14ac:dyDescent="0.35">
      <c r="A2" s="674"/>
      <c r="B2" s="676"/>
      <c r="C2" s="678"/>
      <c r="D2" s="684">
        <v>42086</v>
      </c>
      <c r="E2" s="685"/>
      <c r="F2" s="686"/>
      <c r="G2" s="687">
        <f>D2+1</f>
        <v>42087</v>
      </c>
      <c r="H2" s="688"/>
      <c r="I2" s="689"/>
      <c r="J2" s="684">
        <f>G2+1</f>
        <v>42088</v>
      </c>
      <c r="K2" s="685"/>
      <c r="L2" s="686"/>
      <c r="M2" s="684">
        <f>J2+1</f>
        <v>42089</v>
      </c>
      <c r="N2" s="685"/>
      <c r="O2" s="686"/>
      <c r="P2" s="684">
        <f>M2+1</f>
        <v>42090</v>
      </c>
      <c r="Q2" s="685"/>
      <c r="R2" s="686"/>
      <c r="S2" s="663" t="s">
        <v>23</v>
      </c>
      <c r="T2" s="664"/>
      <c r="U2" s="665"/>
      <c r="V2" s="683"/>
      <c r="W2" s="666" t="s">
        <v>190</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row>
    <row r="4" spans="1:25" ht="42.6" customHeight="1" x14ac:dyDescent="0.3">
      <c r="A4" s="712" t="s">
        <v>17</v>
      </c>
      <c r="B4" s="347" t="s">
        <v>162</v>
      </c>
      <c r="C4" s="348">
        <f>'Week Ending 3-20-2015'!V4</f>
        <v>53</v>
      </c>
      <c r="D4" s="113"/>
      <c r="E4" s="68">
        <v>22</v>
      </c>
      <c r="F4" s="68">
        <v>10</v>
      </c>
      <c r="G4" s="113"/>
      <c r="H4" s="68"/>
      <c r="I4" s="68"/>
      <c r="J4" s="113"/>
      <c r="K4" s="68"/>
      <c r="L4" s="68"/>
      <c r="M4" s="113">
        <v>99</v>
      </c>
      <c r="N4" s="68">
        <v>115</v>
      </c>
      <c r="O4" s="113">
        <v>5</v>
      </c>
      <c r="P4" s="68"/>
      <c r="Q4" s="68"/>
      <c r="R4" s="68"/>
      <c r="S4" s="44">
        <f t="shared" ref="S4:U19" si="0">SUM(D4,G4,J4,M4,P4)</f>
        <v>99</v>
      </c>
      <c r="T4" s="44">
        <f t="shared" si="0"/>
        <v>137</v>
      </c>
      <c r="U4" s="44">
        <f t="shared" si="0"/>
        <v>15</v>
      </c>
      <c r="V4" s="349">
        <f t="shared" ref="V4:V19" si="1">C4+(S4-T4-U4)</f>
        <v>0</v>
      </c>
      <c r="W4" s="224">
        <f>'Week Ending 3-06-2015'!S4+'Week Ending 3-13-2015'!S4+'Week Ending 3-20-2015'!S4+S4</f>
        <v>457</v>
      </c>
      <c r="X4" s="224">
        <f>'Week Ending 3-06-2015'!T4+'Week Ending 3-13-2015'!T4+'Week Ending 3-20-2015'!T4+T4</f>
        <v>442</v>
      </c>
      <c r="Y4" s="224">
        <f>'Week Ending 3-06-2015'!U4+'Week Ending 3-13-2015'!U4+'Week Ending 3-20-2015'!U4+U4</f>
        <v>15</v>
      </c>
    </row>
    <row r="5" spans="1:25" ht="42.6" customHeight="1" x14ac:dyDescent="0.3">
      <c r="A5" s="713"/>
      <c r="B5" s="342" t="s">
        <v>163</v>
      </c>
      <c r="C5" s="335">
        <v>0</v>
      </c>
      <c r="D5" s="410"/>
      <c r="E5" s="411"/>
      <c r="F5" s="411"/>
      <c r="G5" s="410"/>
      <c r="H5" s="411"/>
      <c r="I5" s="411"/>
      <c r="J5" s="410"/>
      <c r="K5" s="411"/>
      <c r="L5" s="411"/>
      <c r="M5" s="410">
        <v>84</v>
      </c>
      <c r="N5" s="411">
        <v>81</v>
      </c>
      <c r="O5" s="410">
        <v>3</v>
      </c>
      <c r="P5" s="411"/>
      <c r="Q5" s="411"/>
      <c r="R5" s="411"/>
      <c r="S5" s="343">
        <f t="shared" si="0"/>
        <v>84</v>
      </c>
      <c r="T5" s="343">
        <f t="shared" si="0"/>
        <v>81</v>
      </c>
      <c r="U5" s="343">
        <f t="shared" si="0"/>
        <v>3</v>
      </c>
      <c r="V5" s="344">
        <f t="shared" si="1"/>
        <v>0</v>
      </c>
      <c r="W5" s="218">
        <f>S5</f>
        <v>84</v>
      </c>
      <c r="X5" s="218">
        <f>T5</f>
        <v>81</v>
      </c>
      <c r="Y5" s="218">
        <f>U5</f>
        <v>3</v>
      </c>
    </row>
    <row r="6" spans="1:25" ht="30" customHeight="1" x14ac:dyDescent="0.3">
      <c r="A6" s="149" t="s">
        <v>58</v>
      </c>
      <c r="B6" s="337" t="s">
        <v>161</v>
      </c>
      <c r="C6" s="335">
        <f>'Week Ending 3-20-2015'!V5</f>
        <v>59</v>
      </c>
      <c r="D6" s="117"/>
      <c r="E6" s="116">
        <v>48</v>
      </c>
      <c r="F6" s="116"/>
      <c r="G6" s="117">
        <v>34</v>
      </c>
      <c r="H6" s="116">
        <v>28</v>
      </c>
      <c r="I6" s="116"/>
      <c r="J6" s="117">
        <v>4</v>
      </c>
      <c r="K6" s="116">
        <v>13</v>
      </c>
      <c r="L6" s="116"/>
      <c r="M6" s="117">
        <v>14</v>
      </c>
      <c r="N6" s="116">
        <v>13</v>
      </c>
      <c r="O6" s="117"/>
      <c r="P6" s="116">
        <v>9</v>
      </c>
      <c r="Q6" s="116">
        <v>18</v>
      </c>
      <c r="R6" s="116"/>
      <c r="S6" s="98">
        <f t="shared" si="0"/>
        <v>61</v>
      </c>
      <c r="T6" s="98">
        <f t="shared" si="0"/>
        <v>120</v>
      </c>
      <c r="U6" s="98">
        <f t="shared" si="0"/>
        <v>0</v>
      </c>
      <c r="V6" s="336">
        <f t="shared" si="1"/>
        <v>0</v>
      </c>
      <c r="W6" s="218">
        <f>'Week Ending 3-06-2015'!S5+'Week Ending 3-13-2015'!S5+'Week Ending 3-20-2015'!S5+S6</f>
        <v>845</v>
      </c>
      <c r="X6" s="218">
        <f>'Week Ending 3-06-2015'!T5+'Week Ending 3-13-2015'!T5+'Week Ending 3-20-2015'!T5+T6</f>
        <v>871</v>
      </c>
      <c r="Y6" s="218">
        <f>'Week Ending 3-06-2015'!U5+'Week Ending 3-13-2015'!U5+'Week Ending 3-20-2015'!U5+U6</f>
        <v>4</v>
      </c>
    </row>
    <row r="7" spans="1:25" ht="30" customHeight="1" x14ac:dyDescent="0.3">
      <c r="A7" s="149" t="s">
        <v>59</v>
      </c>
      <c r="B7" s="337" t="s">
        <v>65</v>
      </c>
      <c r="C7" s="335">
        <f>'Week Ending 3-20-2015'!V6</f>
        <v>123</v>
      </c>
      <c r="D7" s="117"/>
      <c r="E7" s="116"/>
      <c r="F7" s="116"/>
      <c r="G7" s="117"/>
      <c r="H7" s="116">
        <v>78</v>
      </c>
      <c r="I7" s="116"/>
      <c r="J7" s="117"/>
      <c r="K7" s="116"/>
      <c r="L7" s="116"/>
      <c r="M7" s="117">
        <v>108</v>
      </c>
      <c r="N7" s="116">
        <v>34</v>
      </c>
      <c r="O7" s="117"/>
      <c r="P7" s="116"/>
      <c r="Q7" s="116">
        <v>102</v>
      </c>
      <c r="R7" s="116"/>
      <c r="S7" s="98">
        <f t="shared" si="0"/>
        <v>108</v>
      </c>
      <c r="T7" s="98">
        <f t="shared" si="0"/>
        <v>214</v>
      </c>
      <c r="U7" s="98">
        <f t="shared" si="0"/>
        <v>0</v>
      </c>
      <c r="V7" s="336">
        <f t="shared" si="1"/>
        <v>17</v>
      </c>
      <c r="W7" s="218">
        <f>'Week Ending 3-06-2015'!S6+'Week Ending 3-13-2015'!S6+'Week Ending 3-20-2015'!S6+S7</f>
        <v>459</v>
      </c>
      <c r="X7" s="218">
        <f>'Week Ending 3-06-2015'!T6+'Week Ending 3-13-2015'!T6+'Week Ending 3-20-2015'!T6+T7</f>
        <v>442</v>
      </c>
      <c r="Y7" s="218">
        <f>'Week Ending 3-06-2015'!U6+'Week Ending 3-13-2015'!U6+'Week Ending 3-20-2015'!U6+U7</f>
        <v>0</v>
      </c>
    </row>
    <row r="8" spans="1:25" ht="30" customHeight="1" thickBot="1" x14ac:dyDescent="0.35">
      <c r="A8" s="378" t="s">
        <v>167</v>
      </c>
      <c r="B8" s="350" t="s">
        <v>164</v>
      </c>
      <c r="C8" s="351">
        <v>0</v>
      </c>
      <c r="D8" s="412"/>
      <c r="E8" s="413"/>
      <c r="F8" s="413"/>
      <c r="G8" s="412"/>
      <c r="H8" s="413"/>
      <c r="I8" s="413"/>
      <c r="J8" s="412"/>
      <c r="K8" s="413"/>
      <c r="L8" s="413"/>
      <c r="M8" s="412"/>
      <c r="N8" s="413"/>
      <c r="O8" s="412"/>
      <c r="P8" s="413"/>
      <c r="Q8" s="413"/>
      <c r="R8" s="413"/>
      <c r="S8" s="352">
        <f t="shared" si="0"/>
        <v>0</v>
      </c>
      <c r="T8" s="352">
        <f t="shared" si="0"/>
        <v>0</v>
      </c>
      <c r="U8" s="352">
        <f t="shared" si="0"/>
        <v>0</v>
      </c>
      <c r="V8" s="353">
        <f t="shared" si="1"/>
        <v>0</v>
      </c>
      <c r="W8" s="219">
        <f>S8</f>
        <v>0</v>
      </c>
      <c r="X8" s="219">
        <f>T8</f>
        <v>0</v>
      </c>
      <c r="Y8" s="219">
        <f>U8</f>
        <v>0</v>
      </c>
    </row>
    <row r="9" spans="1:25" ht="51" customHeight="1" x14ac:dyDescent="0.3">
      <c r="A9" s="714" t="s">
        <v>16</v>
      </c>
      <c r="B9" s="354" t="s">
        <v>169</v>
      </c>
      <c r="C9" s="355">
        <f>'Week Ending 3-20-2015'!V7</f>
        <v>0</v>
      </c>
      <c r="D9" s="124"/>
      <c r="E9" s="76"/>
      <c r="F9" s="76"/>
      <c r="G9" s="124"/>
      <c r="H9" s="76"/>
      <c r="I9" s="76"/>
      <c r="J9" s="124"/>
      <c r="K9" s="76"/>
      <c r="L9" s="76"/>
      <c r="M9" s="124"/>
      <c r="N9" s="76"/>
      <c r="O9" s="124"/>
      <c r="P9" s="76"/>
      <c r="Q9" s="76"/>
      <c r="R9" s="76"/>
      <c r="S9" s="44">
        <f t="shared" si="0"/>
        <v>0</v>
      </c>
      <c r="T9" s="44">
        <f t="shared" si="0"/>
        <v>0</v>
      </c>
      <c r="U9" s="44">
        <f t="shared" si="0"/>
        <v>0</v>
      </c>
      <c r="V9" s="349">
        <f t="shared" si="1"/>
        <v>0</v>
      </c>
      <c r="W9" s="224">
        <f>'Week Ending 3-06-2015'!S7+'Week Ending 3-13-2015'!S7+'Week Ending 3-20-2015'!S7+S9</f>
        <v>0</v>
      </c>
      <c r="X9" s="224">
        <f>'Week Ending 3-06-2015'!T7+'Week Ending 3-13-2015'!T7+'Week Ending 3-20-2015'!T7+T9</f>
        <v>0</v>
      </c>
      <c r="Y9" s="224">
        <f>'Week Ending 3-06-2015'!U7+'Week Ending 3-13-2015'!U7+'Week Ending 3-20-2015'!U7+U9</f>
        <v>0</v>
      </c>
    </row>
    <row r="10" spans="1:25" ht="51" customHeight="1" x14ac:dyDescent="0.3">
      <c r="A10" s="715"/>
      <c r="B10" s="345" t="s">
        <v>168</v>
      </c>
      <c r="C10" s="338">
        <v>0</v>
      </c>
      <c r="D10" s="128"/>
      <c r="E10" s="127"/>
      <c r="F10" s="127"/>
      <c r="G10" s="128"/>
      <c r="H10" s="127"/>
      <c r="I10" s="127"/>
      <c r="J10" s="128"/>
      <c r="K10" s="127"/>
      <c r="L10" s="127"/>
      <c r="M10" s="128"/>
      <c r="N10" s="127"/>
      <c r="O10" s="128"/>
      <c r="P10" s="127"/>
      <c r="Q10" s="127"/>
      <c r="R10" s="127"/>
      <c r="S10" s="98">
        <f t="shared" si="0"/>
        <v>0</v>
      </c>
      <c r="T10" s="98">
        <f t="shared" si="0"/>
        <v>0</v>
      </c>
      <c r="U10" s="98">
        <f t="shared" si="0"/>
        <v>0</v>
      </c>
      <c r="V10" s="336">
        <f t="shared" si="1"/>
        <v>0</v>
      </c>
      <c r="W10" s="218">
        <f>S10</f>
        <v>0</v>
      </c>
      <c r="X10" s="218">
        <f>T10</f>
        <v>0</v>
      </c>
      <c r="Y10" s="218">
        <f>U10</f>
        <v>0</v>
      </c>
    </row>
    <row r="11" spans="1:25" ht="37.950000000000003" customHeight="1" x14ac:dyDescent="0.3">
      <c r="A11" s="155" t="s">
        <v>60</v>
      </c>
      <c r="B11" s="339" t="s">
        <v>66</v>
      </c>
      <c r="C11" s="338">
        <f>'Week Ending 3-20-2015'!V8</f>
        <v>0</v>
      </c>
      <c r="D11" s="128"/>
      <c r="E11" s="127"/>
      <c r="F11" s="127"/>
      <c r="G11" s="128"/>
      <c r="H11" s="127"/>
      <c r="I11" s="127"/>
      <c r="J11" s="128">
        <v>3</v>
      </c>
      <c r="K11" s="127">
        <v>3</v>
      </c>
      <c r="L11" s="127"/>
      <c r="M11" s="128"/>
      <c r="N11" s="127"/>
      <c r="O11" s="128"/>
      <c r="P11" s="127"/>
      <c r="Q11" s="127"/>
      <c r="R11" s="127"/>
      <c r="S11" s="98">
        <f t="shared" si="0"/>
        <v>3</v>
      </c>
      <c r="T11" s="98">
        <f t="shared" si="0"/>
        <v>3</v>
      </c>
      <c r="U11" s="98">
        <f t="shared" si="0"/>
        <v>0</v>
      </c>
      <c r="V11" s="336">
        <f t="shared" si="1"/>
        <v>0</v>
      </c>
      <c r="W11" s="218">
        <f>'Week Ending 3-06-2015'!S8+'Week Ending 3-13-2015'!S8+'Week Ending 3-20-2015'!S8+S11</f>
        <v>68</v>
      </c>
      <c r="X11" s="218">
        <f>'Week Ending 3-06-2015'!T8+'Week Ending 3-13-2015'!T8+'Week Ending 3-20-2015'!T8+T11</f>
        <v>68</v>
      </c>
      <c r="Y11" s="218">
        <f>'Week Ending 3-06-2015'!U8+'Week Ending 3-13-2015'!U8+'Week Ending 3-20-2015'!U8+U11</f>
        <v>0</v>
      </c>
    </row>
    <row r="12" spans="1:25" ht="30" customHeight="1" x14ac:dyDescent="0.3">
      <c r="A12" s="155" t="s">
        <v>61</v>
      </c>
      <c r="B12" s="339" t="s">
        <v>67</v>
      </c>
      <c r="C12" s="338">
        <f>'Week Ending 3-20-2015'!V9</f>
        <v>0</v>
      </c>
      <c r="D12" s="128">
        <v>3</v>
      </c>
      <c r="E12" s="127">
        <v>3</v>
      </c>
      <c r="F12" s="127"/>
      <c r="G12" s="128"/>
      <c r="H12" s="127"/>
      <c r="I12" s="127"/>
      <c r="J12" s="128"/>
      <c r="K12" s="127"/>
      <c r="L12" s="127"/>
      <c r="M12" s="128"/>
      <c r="N12" s="127"/>
      <c r="O12" s="128"/>
      <c r="P12" s="127"/>
      <c r="Q12" s="127"/>
      <c r="R12" s="127"/>
      <c r="S12" s="98">
        <f t="shared" si="0"/>
        <v>3</v>
      </c>
      <c r="T12" s="98">
        <f t="shared" si="0"/>
        <v>3</v>
      </c>
      <c r="U12" s="98">
        <f t="shared" si="0"/>
        <v>0</v>
      </c>
      <c r="V12" s="336">
        <f t="shared" si="1"/>
        <v>0</v>
      </c>
      <c r="W12" s="218">
        <f>'Week Ending 3-06-2015'!S9+'Week Ending 3-13-2015'!S9+'Week Ending 3-20-2015'!S9+S12</f>
        <v>67</v>
      </c>
      <c r="X12" s="218">
        <f>'Week Ending 3-06-2015'!T9+'Week Ending 3-13-2015'!T9+'Week Ending 3-20-2015'!T9+T12</f>
        <v>67</v>
      </c>
      <c r="Y12" s="218">
        <f>'Week Ending 3-06-2015'!U9+'Week Ending 3-13-2015'!U9+'Week Ending 3-20-2015'!U9+U12</f>
        <v>0</v>
      </c>
    </row>
    <row r="13" spans="1:25" ht="30" customHeight="1" thickBot="1" x14ac:dyDescent="0.35">
      <c r="A13" s="379" t="s">
        <v>170</v>
      </c>
      <c r="B13" s="356" t="s">
        <v>165</v>
      </c>
      <c r="C13" s="357">
        <v>0</v>
      </c>
      <c r="D13" s="414"/>
      <c r="E13" s="80"/>
      <c r="F13" s="80"/>
      <c r="G13" s="414"/>
      <c r="H13" s="80"/>
      <c r="I13" s="80"/>
      <c r="J13" s="414"/>
      <c r="K13" s="80"/>
      <c r="L13" s="80"/>
      <c r="M13" s="414"/>
      <c r="N13" s="80"/>
      <c r="O13" s="414"/>
      <c r="P13" s="80"/>
      <c r="Q13" s="80"/>
      <c r="R13" s="80"/>
      <c r="S13" s="48">
        <f t="shared" si="0"/>
        <v>0</v>
      </c>
      <c r="T13" s="48">
        <f t="shared" si="0"/>
        <v>0</v>
      </c>
      <c r="U13" s="48">
        <f t="shared" si="0"/>
        <v>0</v>
      </c>
      <c r="V13" s="358">
        <f t="shared" si="1"/>
        <v>0</v>
      </c>
      <c r="W13" s="219"/>
      <c r="X13" s="219"/>
      <c r="Y13" s="219"/>
    </row>
    <row r="14" spans="1:25" ht="39.6" customHeight="1" x14ac:dyDescent="0.3">
      <c r="A14" s="716" t="s">
        <v>20</v>
      </c>
      <c r="B14" s="359" t="s">
        <v>171</v>
      </c>
      <c r="C14" s="360">
        <f>'Week Ending 3-20-2015'!V10</f>
        <v>0</v>
      </c>
      <c r="D14" s="135">
        <v>4</v>
      </c>
      <c r="E14" s="84">
        <v>4</v>
      </c>
      <c r="F14" s="84">
        <v>0</v>
      </c>
      <c r="G14" s="135">
        <v>5</v>
      </c>
      <c r="H14" s="84">
        <v>3</v>
      </c>
      <c r="I14" s="84"/>
      <c r="J14" s="135">
        <v>5</v>
      </c>
      <c r="K14" s="84">
        <v>3</v>
      </c>
      <c r="L14" s="84">
        <v>4</v>
      </c>
      <c r="M14" s="135">
        <v>7</v>
      </c>
      <c r="N14" s="84">
        <v>5</v>
      </c>
      <c r="O14" s="135">
        <v>2</v>
      </c>
      <c r="P14" s="84">
        <v>2</v>
      </c>
      <c r="Q14" s="84"/>
      <c r="R14" s="84">
        <v>2</v>
      </c>
      <c r="S14" s="44">
        <f t="shared" si="0"/>
        <v>23</v>
      </c>
      <c r="T14" s="44">
        <f t="shared" si="0"/>
        <v>15</v>
      </c>
      <c r="U14" s="44">
        <f t="shared" si="0"/>
        <v>8</v>
      </c>
      <c r="V14" s="349">
        <f t="shared" si="1"/>
        <v>0</v>
      </c>
      <c r="W14" s="224">
        <f>'Week Ending 3-06-2015'!S10+'Week Ending 3-13-2015'!S10+'Week Ending 3-20-2015'!S10+S14</f>
        <v>149</v>
      </c>
      <c r="X14" s="224">
        <f>'Week Ending 3-06-2015'!T10+'Week Ending 3-13-2015'!T10+'Week Ending 3-20-2015'!T10+T14</f>
        <v>103</v>
      </c>
      <c r="Y14" s="224">
        <f>'Week Ending 3-06-2015'!U10+'Week Ending 3-13-2015'!U10+'Week Ending 3-20-2015'!U10+U14</f>
        <v>46</v>
      </c>
    </row>
    <row r="15" spans="1:25" ht="39.6" customHeight="1" x14ac:dyDescent="0.3">
      <c r="A15" s="717"/>
      <c r="B15" s="346" t="s">
        <v>172</v>
      </c>
      <c r="C15" s="340">
        <v>0</v>
      </c>
      <c r="D15" s="139"/>
      <c r="E15" s="138"/>
      <c r="F15" s="138"/>
      <c r="G15" s="139"/>
      <c r="H15" s="138"/>
      <c r="I15" s="138"/>
      <c r="J15" s="139"/>
      <c r="K15" s="138"/>
      <c r="L15" s="138"/>
      <c r="M15" s="139"/>
      <c r="N15" s="138"/>
      <c r="O15" s="139"/>
      <c r="P15" s="138"/>
      <c r="Q15" s="138"/>
      <c r="R15" s="138"/>
      <c r="S15" s="98">
        <f t="shared" si="0"/>
        <v>0</v>
      </c>
      <c r="T15" s="98">
        <f t="shared" si="0"/>
        <v>0</v>
      </c>
      <c r="U15" s="98">
        <f t="shared" si="0"/>
        <v>0</v>
      </c>
      <c r="V15" s="336">
        <f t="shared" si="1"/>
        <v>0</v>
      </c>
      <c r="W15" s="218">
        <f>S15</f>
        <v>0</v>
      </c>
      <c r="X15" s="218">
        <f>T15</f>
        <v>0</v>
      </c>
      <c r="Y15" s="218">
        <f>U15</f>
        <v>0</v>
      </c>
    </row>
    <row r="16" spans="1:25" ht="30" customHeight="1" x14ac:dyDescent="0.3">
      <c r="A16" s="159" t="s">
        <v>62</v>
      </c>
      <c r="B16" s="341" t="s">
        <v>68</v>
      </c>
      <c r="C16" s="340">
        <f>'Week Ending 3-20-2015'!V11</f>
        <v>0</v>
      </c>
      <c r="D16" s="139"/>
      <c r="E16" s="138"/>
      <c r="F16" s="138"/>
      <c r="G16" s="139">
        <v>8</v>
      </c>
      <c r="H16" s="138">
        <v>8</v>
      </c>
      <c r="I16" s="138"/>
      <c r="J16" s="139"/>
      <c r="K16" s="138"/>
      <c r="L16" s="138"/>
      <c r="M16" s="139"/>
      <c r="N16" s="138"/>
      <c r="O16" s="139"/>
      <c r="P16" s="138">
        <v>4</v>
      </c>
      <c r="Q16" s="138">
        <v>4</v>
      </c>
      <c r="R16" s="138"/>
      <c r="S16" s="98">
        <f t="shared" si="0"/>
        <v>12</v>
      </c>
      <c r="T16" s="98">
        <f t="shared" si="0"/>
        <v>12</v>
      </c>
      <c r="U16" s="98">
        <f t="shared" si="0"/>
        <v>0</v>
      </c>
      <c r="V16" s="336">
        <f t="shared" si="1"/>
        <v>0</v>
      </c>
      <c r="W16" s="218">
        <f>'Week Ending 3-06-2015'!S11+'Week Ending 3-13-2015'!S11+'Week Ending 3-20-2015'!S11+S16</f>
        <v>109</v>
      </c>
      <c r="X16" s="218">
        <f>'Week Ending 3-06-2015'!T11+'Week Ending 3-13-2015'!T11+'Week Ending 3-20-2015'!T11+T16</f>
        <v>109</v>
      </c>
      <c r="Y16" s="218">
        <f>'Week Ending 3-06-2015'!U11+'Week Ending 3-13-2015'!U11+'Week Ending 3-20-2015'!U11+U16</f>
        <v>0</v>
      </c>
    </row>
    <row r="17" spans="1:25" ht="30" customHeight="1" x14ac:dyDescent="0.3">
      <c r="A17" s="159" t="s">
        <v>63</v>
      </c>
      <c r="B17" s="341" t="s">
        <v>69</v>
      </c>
      <c r="C17" s="340">
        <f>'Week Ending 3-20-2015'!V12</f>
        <v>0</v>
      </c>
      <c r="D17" s="139">
        <v>2</v>
      </c>
      <c r="E17" s="138">
        <v>2</v>
      </c>
      <c r="F17" s="138"/>
      <c r="G17" s="139"/>
      <c r="H17" s="138"/>
      <c r="I17" s="138"/>
      <c r="J17" s="139">
        <v>7</v>
      </c>
      <c r="K17" s="138">
        <v>7</v>
      </c>
      <c r="L17" s="138"/>
      <c r="M17" s="139"/>
      <c r="N17" s="138"/>
      <c r="O17" s="139"/>
      <c r="P17" s="138"/>
      <c r="Q17" s="138"/>
      <c r="R17" s="138"/>
      <c r="S17" s="98">
        <f t="shared" si="0"/>
        <v>9</v>
      </c>
      <c r="T17" s="98">
        <f t="shared" si="0"/>
        <v>9</v>
      </c>
      <c r="U17" s="98">
        <f t="shared" si="0"/>
        <v>0</v>
      </c>
      <c r="V17" s="336">
        <f t="shared" si="1"/>
        <v>0</v>
      </c>
      <c r="W17" s="218">
        <f>'Week Ending 3-06-2015'!S12+'Week Ending 3-13-2015'!S12+'Week Ending 3-20-2015'!S12+S17</f>
        <v>22</v>
      </c>
      <c r="X17" s="218">
        <f>'Week Ending 3-06-2015'!T12+'Week Ending 3-13-2015'!T12+'Week Ending 3-20-2015'!T12+T17</f>
        <v>22</v>
      </c>
      <c r="Y17" s="218">
        <f>'Week Ending 3-06-2015'!U12+'Week Ending 3-13-2015'!U12+'Week Ending 3-20-2015'!U12+U17</f>
        <v>0</v>
      </c>
    </row>
    <row r="18" spans="1:25" ht="30" customHeight="1" thickBot="1" x14ac:dyDescent="0.35">
      <c r="A18" s="380"/>
      <c r="B18" s="361" t="s">
        <v>166</v>
      </c>
      <c r="C18" s="362">
        <v>0</v>
      </c>
      <c r="D18" s="415"/>
      <c r="E18" s="416"/>
      <c r="F18" s="416"/>
      <c r="G18" s="415"/>
      <c r="H18" s="416"/>
      <c r="I18" s="416"/>
      <c r="J18" s="415"/>
      <c r="K18" s="416"/>
      <c r="L18" s="416"/>
      <c r="M18" s="415"/>
      <c r="N18" s="416"/>
      <c r="O18" s="415"/>
      <c r="P18" s="416"/>
      <c r="Q18" s="416"/>
      <c r="R18" s="416"/>
      <c r="S18" s="96">
        <f t="shared" si="0"/>
        <v>0</v>
      </c>
      <c r="T18" s="96">
        <f t="shared" si="0"/>
        <v>0</v>
      </c>
      <c r="U18" s="96">
        <f t="shared" si="0"/>
        <v>0</v>
      </c>
      <c r="V18" s="363">
        <f t="shared" si="1"/>
        <v>0</v>
      </c>
      <c r="W18" s="364">
        <f>S18</f>
        <v>0</v>
      </c>
      <c r="X18" s="364">
        <f>T18</f>
        <v>0</v>
      </c>
      <c r="Y18" s="364">
        <f>U18</f>
        <v>0</v>
      </c>
    </row>
    <row r="19" spans="1:25" ht="21.6" customHeight="1" thickBot="1" x14ac:dyDescent="0.35">
      <c r="A19" s="381" t="s">
        <v>153</v>
      </c>
      <c r="B19" s="365" t="s">
        <v>154</v>
      </c>
      <c r="C19" s="366">
        <f>'Week Ending 3-20-2015'!V13</f>
        <v>48</v>
      </c>
      <c r="D19" s="417"/>
      <c r="E19" s="418"/>
      <c r="F19" s="418"/>
      <c r="G19" s="417"/>
      <c r="H19" s="418">
        <v>48</v>
      </c>
      <c r="I19" s="418"/>
      <c r="J19" s="417"/>
      <c r="K19" s="418"/>
      <c r="L19" s="418"/>
      <c r="M19" s="417">
        <v>4</v>
      </c>
      <c r="N19" s="418">
        <v>4</v>
      </c>
      <c r="O19" s="417"/>
      <c r="P19" s="418"/>
      <c r="Q19" s="418"/>
      <c r="R19" s="418"/>
      <c r="S19" s="316">
        <f t="shared" si="0"/>
        <v>4</v>
      </c>
      <c r="T19" s="316">
        <f t="shared" si="0"/>
        <v>52</v>
      </c>
      <c r="U19" s="316">
        <f t="shared" si="0"/>
        <v>0</v>
      </c>
      <c r="V19" s="367">
        <f t="shared" si="1"/>
        <v>0</v>
      </c>
      <c r="W19" s="368">
        <f>'Week Ending 3-06-2015'!S13+'Week Ending 3-13-2015'!S13+'Week Ending 3-20-2015'!S13+S19</f>
        <v>712</v>
      </c>
      <c r="X19" s="368">
        <f>'Week Ending 3-06-2015'!T13+'Week Ending 3-13-2015'!T13+'Week Ending 3-20-2015'!T13+T19</f>
        <v>712</v>
      </c>
      <c r="Y19" s="368">
        <f>'Week Ending 3-06-2015'!U13+'Week Ending 3-13-2015'!U13+'Week Ending 3-20-2015'!U13+U19</f>
        <v>0</v>
      </c>
    </row>
    <row r="20" spans="1:25" ht="15.6" customHeight="1" thickBot="1" x14ac:dyDescent="0.35">
      <c r="A20" s="164" t="s">
        <v>2</v>
      </c>
      <c r="B20" s="165"/>
      <c r="C20" s="369">
        <f t="shared" ref="C20:V20" si="2">SUM(C4:C19)</f>
        <v>283</v>
      </c>
      <c r="D20" s="370">
        <f t="shared" si="2"/>
        <v>9</v>
      </c>
      <c r="E20" s="371">
        <f t="shared" si="2"/>
        <v>79</v>
      </c>
      <c r="F20" s="372">
        <f t="shared" si="2"/>
        <v>10</v>
      </c>
      <c r="G20" s="372">
        <f t="shared" si="2"/>
        <v>47</v>
      </c>
      <c r="H20" s="373">
        <f t="shared" si="2"/>
        <v>165</v>
      </c>
      <c r="I20" s="374">
        <f t="shared" si="2"/>
        <v>0</v>
      </c>
      <c r="J20" s="374">
        <f t="shared" si="2"/>
        <v>19</v>
      </c>
      <c r="K20" s="371">
        <f t="shared" si="2"/>
        <v>26</v>
      </c>
      <c r="L20" s="372">
        <f t="shared" si="2"/>
        <v>4</v>
      </c>
      <c r="M20" s="372">
        <f t="shared" si="2"/>
        <v>316</v>
      </c>
      <c r="N20" s="371">
        <f t="shared" si="2"/>
        <v>252</v>
      </c>
      <c r="O20" s="372">
        <f t="shared" si="2"/>
        <v>10</v>
      </c>
      <c r="P20" s="372">
        <f t="shared" si="2"/>
        <v>15</v>
      </c>
      <c r="Q20" s="371">
        <f t="shared" si="2"/>
        <v>124</v>
      </c>
      <c r="R20" s="372">
        <f t="shared" si="2"/>
        <v>2</v>
      </c>
      <c r="S20" s="375">
        <f t="shared" si="2"/>
        <v>406</v>
      </c>
      <c r="T20" s="375">
        <f t="shared" si="2"/>
        <v>646</v>
      </c>
      <c r="U20" s="375">
        <f t="shared" si="2"/>
        <v>26</v>
      </c>
      <c r="V20" s="376">
        <f t="shared" si="2"/>
        <v>17</v>
      </c>
      <c r="W20" s="377">
        <f t="shared" ref="W20:Y20" si="3">SUM(W4:W19)</f>
        <v>2972</v>
      </c>
      <c r="X20" s="377">
        <f t="shared" si="3"/>
        <v>2917</v>
      </c>
      <c r="Y20" s="377">
        <f t="shared" si="3"/>
        <v>68</v>
      </c>
    </row>
    <row r="21" spans="1:25" x14ac:dyDescent="0.3">
      <c r="A21" s="8"/>
      <c r="P21" s="9"/>
      <c r="Q21" s="9"/>
      <c r="R21" s="9"/>
      <c r="S21" s="30"/>
      <c r="T21" s="9"/>
      <c r="U21" s="9"/>
      <c r="W21" s="9"/>
      <c r="X21" s="9"/>
      <c r="Y21" s="9"/>
    </row>
    <row r="22" spans="1:25" x14ac:dyDescent="0.3">
      <c r="A22" s="8"/>
      <c r="C22" s="14"/>
      <c r="E22" s="4"/>
      <c r="F22" s="4"/>
      <c r="G22" s="4"/>
      <c r="H22" s="10"/>
      <c r="I22" s="10"/>
      <c r="J22" s="10"/>
      <c r="K22" s="4"/>
      <c r="L22" s="4"/>
      <c r="M22" s="4"/>
      <c r="N22" s="4"/>
      <c r="O22" s="4"/>
      <c r="P22" s="4"/>
      <c r="Q22" s="4"/>
      <c r="R22" s="4"/>
      <c r="S22" s="4"/>
      <c r="T22" s="4"/>
      <c r="U22" s="4"/>
      <c r="V22" s="4"/>
      <c r="W22" s="4"/>
      <c r="X22" s="4"/>
      <c r="Y22" s="4"/>
    </row>
    <row r="23" spans="1:25" x14ac:dyDescent="0.3">
      <c r="A23" s="8"/>
      <c r="C23" s="4"/>
      <c r="E23" s="4"/>
      <c r="F23" s="4"/>
      <c r="G23" s="4"/>
      <c r="H23" s="10"/>
      <c r="I23" s="10"/>
      <c r="J23" s="10"/>
      <c r="K23" s="4"/>
      <c r="L23" s="4"/>
      <c r="M23" s="4"/>
      <c r="N23" s="4"/>
      <c r="O23" s="4"/>
      <c r="P23" s="4"/>
      <c r="Q23" s="4"/>
      <c r="R23" s="4"/>
      <c r="S23" s="4"/>
      <c r="T23" s="4"/>
      <c r="U23" s="4"/>
      <c r="V23" s="4"/>
      <c r="W23" s="4"/>
      <c r="X23" s="4"/>
      <c r="Y23" s="4"/>
    </row>
    <row r="24" spans="1:25" x14ac:dyDescent="0.3">
      <c r="A24" s="8"/>
      <c r="Q24" s="2" t="s">
        <v>158</v>
      </c>
      <c r="W24" s="4"/>
      <c r="X24" s="4"/>
      <c r="Y24" s="4"/>
    </row>
    <row r="25" spans="1:25" x14ac:dyDescent="0.3">
      <c r="A25" s="8"/>
      <c r="W25" s="4"/>
      <c r="X25" s="4"/>
      <c r="Y25" s="4"/>
    </row>
    <row r="26" spans="1:25" x14ac:dyDescent="0.3">
      <c r="A26" s="8"/>
      <c r="W26" s="4"/>
      <c r="X26" s="4"/>
      <c r="Y26" s="4"/>
    </row>
    <row r="27" spans="1:25" x14ac:dyDescent="0.3">
      <c r="A27" s="8"/>
    </row>
    <row r="28" spans="1:25" x14ac:dyDescent="0.3">
      <c r="A28" s="8"/>
    </row>
    <row r="29" spans="1:25" x14ac:dyDescent="0.3">
      <c r="A29" s="8"/>
    </row>
    <row r="30" spans="1:25" x14ac:dyDescent="0.3">
      <c r="A30" s="8"/>
    </row>
    <row r="31" spans="1:25" x14ac:dyDescent="0.3">
      <c r="A31" s="8"/>
    </row>
    <row r="32" spans="1:25" x14ac:dyDescent="0.3">
      <c r="A32" s="8"/>
    </row>
  </sheetData>
  <sheetProtection password="E2A2" sheet="1" objects="1" scenarios="1"/>
  <mergeCells count="15">
    <mergeCell ref="A4:A5"/>
    <mergeCell ref="A9:A10"/>
    <mergeCell ref="A14:A15"/>
    <mergeCell ref="S2:U2"/>
    <mergeCell ref="W2:Y2"/>
    <mergeCell ref="A1:A3"/>
    <mergeCell ref="B1:B3"/>
    <mergeCell ref="C1:C3"/>
    <mergeCell ref="D1:R1"/>
    <mergeCell ref="V1:V3"/>
    <mergeCell ref="D2:F2"/>
    <mergeCell ref="G2:I2"/>
    <mergeCell ref="J2:L2"/>
    <mergeCell ref="M2:O2"/>
    <mergeCell ref="P2:R2"/>
  </mergeCells>
  <conditionalFormatting sqref="V4:V5 V9:V10 V14:V15 V19:V20">
    <cfRule type="cellIs" dxfId="39" priority="5" operator="equal">
      <formula>0</formula>
    </cfRule>
  </conditionalFormatting>
  <conditionalFormatting sqref="V6:V8">
    <cfRule type="cellIs" dxfId="38" priority="4" operator="equal">
      <formula>0</formula>
    </cfRule>
  </conditionalFormatting>
  <conditionalFormatting sqref="V11:V13">
    <cfRule type="cellIs" dxfId="37" priority="3" operator="equal">
      <formula>0</formula>
    </cfRule>
  </conditionalFormatting>
  <conditionalFormatting sqref="V16:V18">
    <cfRule type="cellIs" dxfId="36" priority="2" operator="equal">
      <formula>0</formula>
    </cfRule>
  </conditionalFormatting>
  <conditionalFormatting sqref="V1:V20">
    <cfRule type="cellIs" dxfId="35" priority="1" operator="equal">
      <formula>0</formula>
    </cfRule>
  </conditionalFormatting>
  <pageMargins left="0.7" right="0.7" top="0.75" bottom="0.75" header="0.3" footer="0.3"/>
  <pageSetup scale="55" orientation="landscape" r:id="rId1"/>
  <ignoredErrors>
    <ignoredError sqref="W9:Y9" formula="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zoomScale="90" zoomScaleNormal="90" workbookViewId="0">
      <selection activeCell="B1" sqref="B1:B3"/>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0" t="s">
        <v>21</v>
      </c>
      <c r="B1" s="675" t="s">
        <v>14</v>
      </c>
      <c r="C1" s="677" t="s">
        <v>159</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701"/>
      <c r="B2" s="676"/>
      <c r="C2" s="678"/>
      <c r="D2" s="684">
        <v>42079</v>
      </c>
      <c r="E2" s="685"/>
      <c r="F2" s="686"/>
      <c r="G2" s="687">
        <f>D2+1</f>
        <v>42080</v>
      </c>
      <c r="H2" s="688"/>
      <c r="I2" s="689"/>
      <c r="J2" s="684">
        <f>G2+1</f>
        <v>42081</v>
      </c>
      <c r="K2" s="685"/>
      <c r="L2" s="686"/>
      <c r="M2" s="684">
        <f>J2+1</f>
        <v>42082</v>
      </c>
      <c r="N2" s="685"/>
      <c r="O2" s="686"/>
      <c r="P2" s="684">
        <f>M2+1</f>
        <v>42083</v>
      </c>
      <c r="Q2" s="685"/>
      <c r="R2" s="686"/>
      <c r="S2" s="663" t="s">
        <v>23</v>
      </c>
      <c r="T2" s="664"/>
      <c r="U2" s="665"/>
      <c r="V2" s="683"/>
      <c r="W2" s="718" t="s">
        <v>156</v>
      </c>
      <c r="X2" s="719"/>
      <c r="Y2" s="720"/>
    </row>
    <row r="3" spans="1:27" ht="27.6" customHeight="1" thickBot="1" x14ac:dyDescent="0.35">
      <c r="A3" s="701"/>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319" t="s">
        <v>17</v>
      </c>
      <c r="B4" s="148" t="s">
        <v>25</v>
      </c>
      <c r="C4" s="60">
        <f>'Week Ending 3-13-2015'!V4</f>
        <v>0</v>
      </c>
      <c r="D4" s="112"/>
      <c r="E4" s="68"/>
      <c r="F4" s="68"/>
      <c r="G4" s="113">
        <v>358</v>
      </c>
      <c r="H4" s="68">
        <v>46</v>
      </c>
      <c r="I4" s="68"/>
      <c r="J4" s="113"/>
      <c r="K4" s="68"/>
      <c r="L4" s="68"/>
      <c r="M4" s="113"/>
      <c r="N4" s="68"/>
      <c r="O4" s="113"/>
      <c r="P4" s="68"/>
      <c r="Q4" s="68">
        <v>259</v>
      </c>
      <c r="R4" s="114"/>
      <c r="S4" s="43">
        <f t="shared" ref="S4:U13" si="0">SUM(D4,G4,J4,M4,P4)</f>
        <v>358</v>
      </c>
      <c r="T4" s="44">
        <f t="shared" si="0"/>
        <v>305</v>
      </c>
      <c r="U4" s="208">
        <f t="shared" si="0"/>
        <v>0</v>
      </c>
      <c r="V4" s="215">
        <f t="shared" ref="V4:V13" si="1">C4+(S4-T4-U4)</f>
        <v>53</v>
      </c>
      <c r="W4" s="223">
        <f>'Week Ending 3-06-2015'!S4+'Week Ending 3-13-2015'!S4+S4</f>
        <v>358</v>
      </c>
      <c r="X4" s="224">
        <f>'Week Ending 3-06-2015'!T4+'Week Ending 3-13-2015'!T4+T4</f>
        <v>305</v>
      </c>
      <c r="Y4" s="225">
        <f>'Week Ending 3-06-2015'!U4+'Week Ending 3-13-2015'!U4+U4</f>
        <v>0</v>
      </c>
    </row>
    <row r="5" spans="1:27" ht="30" customHeight="1" x14ac:dyDescent="0.3">
      <c r="A5" s="320" t="s">
        <v>58</v>
      </c>
      <c r="B5" s="150" t="s">
        <v>64</v>
      </c>
      <c r="C5" s="99">
        <f>'Week Ending 3-13-2015'!V5</f>
        <v>106</v>
      </c>
      <c r="D5" s="115">
        <v>12</v>
      </c>
      <c r="E5" s="116">
        <v>16</v>
      </c>
      <c r="F5" s="116"/>
      <c r="G5" s="117">
        <v>4</v>
      </c>
      <c r="H5" s="116">
        <v>7</v>
      </c>
      <c r="I5" s="116"/>
      <c r="J5" s="117">
        <v>242</v>
      </c>
      <c r="K5" s="116">
        <v>223</v>
      </c>
      <c r="L5" s="116"/>
      <c r="M5" s="117">
        <v>10</v>
      </c>
      <c r="N5" s="116">
        <v>11</v>
      </c>
      <c r="O5" s="117"/>
      <c r="P5" s="116">
        <v>9</v>
      </c>
      <c r="Q5" s="116">
        <v>67</v>
      </c>
      <c r="R5" s="118"/>
      <c r="S5" s="100">
        <f t="shared" si="0"/>
        <v>277</v>
      </c>
      <c r="T5" s="96">
        <f t="shared" si="0"/>
        <v>324</v>
      </c>
      <c r="U5" s="209">
        <f t="shared" si="0"/>
        <v>0</v>
      </c>
      <c r="V5" s="107">
        <f t="shared" si="1"/>
        <v>59</v>
      </c>
      <c r="W5" s="226">
        <f>'Week Ending 3-06-2015'!S5+'Week Ending 3-13-2015'!S5+S5</f>
        <v>784</v>
      </c>
      <c r="X5" s="218">
        <f>'Week Ending 3-06-2015'!T5+'Week Ending 3-13-2015'!T5+T5</f>
        <v>751</v>
      </c>
      <c r="Y5" s="227">
        <f>'Week Ending 3-06-2015'!U5+'Week Ending 3-13-2015'!U5+U5</f>
        <v>4</v>
      </c>
      <c r="AA5" s="4"/>
    </row>
    <row r="6" spans="1:27" ht="30" customHeight="1" thickBot="1" x14ac:dyDescent="0.35">
      <c r="A6" s="321" t="s">
        <v>59</v>
      </c>
      <c r="B6" s="152" t="s">
        <v>65</v>
      </c>
      <c r="C6" s="103">
        <f>'Week Ending 3-13-2015'!V6</f>
        <v>350</v>
      </c>
      <c r="D6" s="119"/>
      <c r="E6" s="120">
        <v>3</v>
      </c>
      <c r="F6" s="120"/>
      <c r="G6" s="121"/>
      <c r="H6" s="120">
        <v>222</v>
      </c>
      <c r="I6" s="120"/>
      <c r="J6" s="121"/>
      <c r="K6" s="120"/>
      <c r="L6" s="120"/>
      <c r="M6" s="121"/>
      <c r="N6" s="120"/>
      <c r="O6" s="121"/>
      <c r="P6" s="120"/>
      <c r="Q6" s="120">
        <v>2</v>
      </c>
      <c r="R6" s="122"/>
      <c r="S6" s="56">
        <f t="shared" si="0"/>
        <v>0</v>
      </c>
      <c r="T6" s="48">
        <f t="shared" si="0"/>
        <v>227</v>
      </c>
      <c r="U6" s="210">
        <f t="shared" si="0"/>
        <v>0</v>
      </c>
      <c r="V6" s="216">
        <f t="shared" si="1"/>
        <v>123</v>
      </c>
      <c r="W6" s="228">
        <f>'Week Ending 3-06-2015'!S6+'Week Ending 3-13-2015'!S6+S6</f>
        <v>351</v>
      </c>
      <c r="X6" s="219">
        <f>'Week Ending 3-06-2015'!T6+'Week Ending 3-13-2015'!T6+T6</f>
        <v>228</v>
      </c>
      <c r="Y6" s="229">
        <f>'Week Ending 3-06-2015'!U6+'Week Ending 3-13-2015'!U6+U6</f>
        <v>0</v>
      </c>
      <c r="AA6" s="4"/>
    </row>
    <row r="7" spans="1:27" ht="51" customHeight="1" x14ac:dyDescent="0.3">
      <c r="A7" s="322" t="s">
        <v>16</v>
      </c>
      <c r="B7" s="154" t="s">
        <v>38</v>
      </c>
      <c r="C7" s="62">
        <f>'Week Ending 3-13-2015'!V7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3-13-2015'!S7+S7</f>
        <v>0</v>
      </c>
      <c r="X7" s="220">
        <f>'Week Ending 3-06-2015'!T7+'Week Ending 3-13-2015'!T7+T7</f>
        <v>0</v>
      </c>
      <c r="Y7" s="231">
        <f>'Week Ending 3-06-2015'!U7+'Week Ending 3-13-2015'!U7+U7</f>
        <v>0</v>
      </c>
    </row>
    <row r="8" spans="1:27" ht="37.950000000000003" customHeight="1" x14ac:dyDescent="0.3">
      <c r="A8" s="323" t="s">
        <v>60</v>
      </c>
      <c r="B8" s="156" t="s">
        <v>66</v>
      </c>
      <c r="C8" s="104">
        <f>'Week Ending 3-13-2015'!V8</f>
        <v>9</v>
      </c>
      <c r="D8" s="126">
        <v>9</v>
      </c>
      <c r="E8" s="127">
        <v>9</v>
      </c>
      <c r="F8" s="127"/>
      <c r="G8" s="128"/>
      <c r="H8" s="127"/>
      <c r="I8" s="127"/>
      <c r="J8" s="128">
        <v>9</v>
      </c>
      <c r="K8" s="127">
        <v>15</v>
      </c>
      <c r="L8" s="127"/>
      <c r="M8" s="128">
        <v>3</v>
      </c>
      <c r="N8" s="127"/>
      <c r="O8" s="128"/>
      <c r="P8" s="127">
        <v>7</v>
      </c>
      <c r="Q8" s="127">
        <v>13</v>
      </c>
      <c r="R8" s="129"/>
      <c r="S8" s="102">
        <f t="shared" si="0"/>
        <v>28</v>
      </c>
      <c r="T8" s="98">
        <f t="shared" si="0"/>
        <v>37</v>
      </c>
      <c r="U8" s="211">
        <f t="shared" si="0"/>
        <v>0</v>
      </c>
      <c r="V8" s="107">
        <f t="shared" si="1"/>
        <v>0</v>
      </c>
      <c r="W8" s="226">
        <f>'Week Ending 3-06-2015'!S8+'Week Ending 3-13-2015'!S8+S8</f>
        <v>65</v>
      </c>
      <c r="X8" s="218">
        <f>'Week Ending 3-06-2015'!T8+'Week Ending 3-13-2015'!T8+T8</f>
        <v>65</v>
      </c>
      <c r="Y8" s="227">
        <f>'Week Ending 3-06-2015'!U8+'Week Ending 3-13-2015'!U8+U8</f>
        <v>0</v>
      </c>
    </row>
    <row r="9" spans="1:27" ht="30" customHeight="1" thickBot="1" x14ac:dyDescent="0.35">
      <c r="A9" s="323" t="s">
        <v>61</v>
      </c>
      <c r="B9" s="156" t="s">
        <v>67</v>
      </c>
      <c r="C9" s="108">
        <f>'Week Ending 3-13-2015'!V9</f>
        <v>0</v>
      </c>
      <c r="D9" s="130">
        <v>2</v>
      </c>
      <c r="E9" s="131">
        <v>2</v>
      </c>
      <c r="F9" s="131"/>
      <c r="G9" s="132"/>
      <c r="H9" s="131"/>
      <c r="I9" s="131"/>
      <c r="J9" s="132">
        <v>4</v>
      </c>
      <c r="K9" s="131">
        <v>2</v>
      </c>
      <c r="L9" s="131"/>
      <c r="M9" s="132">
        <v>1</v>
      </c>
      <c r="N9" s="131"/>
      <c r="O9" s="132"/>
      <c r="P9" s="131">
        <v>50</v>
      </c>
      <c r="Q9" s="131">
        <v>53</v>
      </c>
      <c r="R9" s="133"/>
      <c r="S9" s="109">
        <f t="shared" si="0"/>
        <v>57</v>
      </c>
      <c r="T9" s="57">
        <f t="shared" si="0"/>
        <v>57</v>
      </c>
      <c r="U9" s="212">
        <f t="shared" si="0"/>
        <v>0</v>
      </c>
      <c r="V9" s="216">
        <f t="shared" si="1"/>
        <v>0</v>
      </c>
      <c r="W9" s="228">
        <f>'Week Ending 3-06-2015'!S9+'Week Ending 3-13-2015'!S9+S9</f>
        <v>64</v>
      </c>
      <c r="X9" s="219">
        <f>'Week Ending 3-06-2015'!T9+'Week Ending 3-13-2015'!T9+T9</f>
        <v>64</v>
      </c>
      <c r="Y9" s="229">
        <f>'Week Ending 3-06-2015'!U9+'Week Ending 3-13-2015'!U9+U9</f>
        <v>0</v>
      </c>
    </row>
    <row r="10" spans="1:27" ht="39.6" customHeight="1" x14ac:dyDescent="0.3">
      <c r="A10" s="324" t="s">
        <v>20</v>
      </c>
      <c r="B10" s="158" t="s">
        <v>11</v>
      </c>
      <c r="C10" s="64">
        <f>'Week Ending 3-13-2015'!V10</f>
        <v>0</v>
      </c>
      <c r="D10" s="134">
        <v>10</v>
      </c>
      <c r="E10" s="84">
        <v>9</v>
      </c>
      <c r="F10" s="84"/>
      <c r="G10" s="135"/>
      <c r="H10" s="84"/>
      <c r="I10" s="84"/>
      <c r="J10" s="135">
        <v>9</v>
      </c>
      <c r="K10" s="84">
        <v>6</v>
      </c>
      <c r="L10" s="84">
        <v>3</v>
      </c>
      <c r="M10" s="135">
        <v>2</v>
      </c>
      <c r="N10" s="84"/>
      <c r="O10" s="135">
        <v>2</v>
      </c>
      <c r="P10" s="84">
        <v>8</v>
      </c>
      <c r="Q10" s="84">
        <v>8</v>
      </c>
      <c r="R10" s="136">
        <v>1</v>
      </c>
      <c r="S10" s="43">
        <f t="shared" si="0"/>
        <v>29</v>
      </c>
      <c r="T10" s="44">
        <f t="shared" si="0"/>
        <v>23</v>
      </c>
      <c r="U10" s="207">
        <f t="shared" si="0"/>
        <v>6</v>
      </c>
      <c r="V10" s="217">
        <f t="shared" si="1"/>
        <v>0</v>
      </c>
      <c r="W10" s="230">
        <f>'Week Ending 3-06-2015'!S10+'Week Ending 3-13-2015'!S10+S10</f>
        <v>126</v>
      </c>
      <c r="X10" s="220">
        <f>'Week Ending 3-06-2015'!T10+'Week Ending 3-13-2015'!T10+T10</f>
        <v>88</v>
      </c>
      <c r="Y10" s="231">
        <f>'Week Ending 3-06-2015'!U10+'Week Ending 3-13-2015'!U10+U10</f>
        <v>38</v>
      </c>
    </row>
    <row r="11" spans="1:27" ht="30" customHeight="1" x14ac:dyDescent="0.3">
      <c r="A11" s="325" t="s">
        <v>62</v>
      </c>
      <c r="B11" s="160" t="s">
        <v>68</v>
      </c>
      <c r="C11" s="111">
        <f>'Week Ending 3-13-2015'!V11</f>
        <v>0</v>
      </c>
      <c r="D11" s="137">
        <v>11</v>
      </c>
      <c r="E11" s="138">
        <v>11</v>
      </c>
      <c r="F11" s="138"/>
      <c r="G11" s="139">
        <v>1</v>
      </c>
      <c r="H11" s="138">
        <v>1</v>
      </c>
      <c r="I11" s="138"/>
      <c r="J11" s="139">
        <v>2</v>
      </c>
      <c r="K11" s="138">
        <v>2</v>
      </c>
      <c r="L11" s="138"/>
      <c r="M11" s="139">
        <v>3</v>
      </c>
      <c r="N11" s="138"/>
      <c r="O11" s="139"/>
      <c r="P11" s="138">
        <v>3</v>
      </c>
      <c r="Q11" s="138">
        <v>6</v>
      </c>
      <c r="R11" s="140"/>
      <c r="S11" s="100">
        <f t="shared" si="0"/>
        <v>20</v>
      </c>
      <c r="T11" s="98">
        <f t="shared" si="0"/>
        <v>20</v>
      </c>
      <c r="U11" s="211">
        <f t="shared" si="0"/>
        <v>0</v>
      </c>
      <c r="V11" s="107">
        <f t="shared" si="1"/>
        <v>0</v>
      </c>
      <c r="W11" s="226">
        <f>'Week Ending 3-06-2015'!S11+'Week Ending 3-13-2015'!S11+S11</f>
        <v>97</v>
      </c>
      <c r="X11" s="218">
        <f>'Week Ending 3-06-2015'!T11+'Week Ending 3-13-2015'!T11+T11</f>
        <v>97</v>
      </c>
      <c r="Y11" s="227">
        <f>'Week Ending 3-06-2015'!U11+'Week Ending 3-13-2015'!U11+U11</f>
        <v>0</v>
      </c>
    </row>
    <row r="12" spans="1:27" ht="30" customHeight="1" thickBot="1" x14ac:dyDescent="0.35">
      <c r="A12" s="325" t="s">
        <v>63</v>
      </c>
      <c r="B12" s="161" t="s">
        <v>69</v>
      </c>
      <c r="C12" s="110">
        <f>'Week Ending 3-13-2015'!V12</f>
        <v>0</v>
      </c>
      <c r="D12" s="141"/>
      <c r="E12" s="142"/>
      <c r="F12" s="142"/>
      <c r="G12" s="143">
        <v>1</v>
      </c>
      <c r="H12" s="142">
        <v>1</v>
      </c>
      <c r="I12" s="142"/>
      <c r="J12" s="143">
        <v>2</v>
      </c>
      <c r="K12" s="142">
        <v>2</v>
      </c>
      <c r="L12" s="142"/>
      <c r="M12" s="143"/>
      <c r="N12" s="142"/>
      <c r="O12" s="143"/>
      <c r="P12" s="142">
        <v>2</v>
      </c>
      <c r="Q12" s="142">
        <v>2</v>
      </c>
      <c r="R12" s="144"/>
      <c r="S12" s="308">
        <f t="shared" si="0"/>
        <v>5</v>
      </c>
      <c r="T12" s="309">
        <f t="shared" si="0"/>
        <v>5</v>
      </c>
      <c r="U12" s="310">
        <f t="shared" si="0"/>
        <v>0</v>
      </c>
      <c r="V12" s="311">
        <f t="shared" si="1"/>
        <v>0</v>
      </c>
      <c r="W12" s="228">
        <f>'Week Ending 3-06-2015'!S12+'Week Ending 3-13-2015'!S12+S12</f>
        <v>13</v>
      </c>
      <c r="X12" s="219">
        <f>'Week Ending 3-06-2015'!T12+'Week Ending 3-13-2015'!T12+T12</f>
        <v>13</v>
      </c>
      <c r="Y12" s="229">
        <f>'Week Ending 3-06-2015'!U12+'Week Ending 3-13-2015'!U12+U12</f>
        <v>0</v>
      </c>
    </row>
    <row r="13" spans="1:27" ht="21.6" customHeight="1" thickBot="1" x14ac:dyDescent="0.35">
      <c r="A13" s="326" t="s">
        <v>153</v>
      </c>
      <c r="B13" s="305" t="s">
        <v>154</v>
      </c>
      <c r="C13" s="306">
        <f>'Week Ending 3-13-2015'!V13</f>
        <v>0</v>
      </c>
      <c r="D13" s="327"/>
      <c r="E13" s="328"/>
      <c r="F13" s="328"/>
      <c r="G13" s="329"/>
      <c r="H13" s="328"/>
      <c r="I13" s="328"/>
      <c r="J13" s="329"/>
      <c r="K13" s="328"/>
      <c r="L13" s="328"/>
      <c r="M13" s="329"/>
      <c r="N13" s="328"/>
      <c r="O13" s="329"/>
      <c r="P13" s="328">
        <v>48</v>
      </c>
      <c r="Q13" s="328"/>
      <c r="R13" s="330"/>
      <c r="S13" s="315">
        <f t="shared" si="0"/>
        <v>48</v>
      </c>
      <c r="T13" s="316">
        <f t="shared" si="0"/>
        <v>0</v>
      </c>
      <c r="U13" s="316">
        <f t="shared" si="0"/>
        <v>0</v>
      </c>
      <c r="V13" s="317">
        <f t="shared" si="1"/>
        <v>48</v>
      </c>
      <c r="W13" s="331">
        <f>'Week Ending 3-06-2015'!S13+'Week Ending 3-13-2015'!S13+S13</f>
        <v>708</v>
      </c>
      <c r="X13" s="221">
        <f>'Week Ending 3-06-2015'!T13+'Week Ending 3-13-2015'!T13+T13</f>
        <v>660</v>
      </c>
      <c r="Y13" s="233">
        <f>'Week Ending 3-06-2015'!U13+'Week Ending 3-13-2015'!U13+U13</f>
        <v>0</v>
      </c>
    </row>
    <row r="14" spans="1:27" ht="15.6" customHeight="1" thickBot="1" x14ac:dyDescent="0.35">
      <c r="A14" s="6" t="s">
        <v>2</v>
      </c>
      <c r="B14" s="165"/>
      <c r="C14" s="34">
        <f t="shared" ref="C14:V14" si="2">SUM(C4:C13)</f>
        <v>465</v>
      </c>
      <c r="D14" s="35">
        <f t="shared" si="2"/>
        <v>44</v>
      </c>
      <c r="E14" s="36">
        <f t="shared" si="2"/>
        <v>50</v>
      </c>
      <c r="F14" s="37">
        <f t="shared" si="2"/>
        <v>0</v>
      </c>
      <c r="G14" s="37">
        <f t="shared" si="2"/>
        <v>364</v>
      </c>
      <c r="H14" s="38">
        <f t="shared" si="2"/>
        <v>277</v>
      </c>
      <c r="I14" s="39">
        <f t="shared" si="2"/>
        <v>0</v>
      </c>
      <c r="J14" s="39">
        <f t="shared" si="2"/>
        <v>268</v>
      </c>
      <c r="K14" s="36">
        <f t="shared" si="2"/>
        <v>250</v>
      </c>
      <c r="L14" s="37">
        <f t="shared" si="2"/>
        <v>3</v>
      </c>
      <c r="M14" s="37">
        <f t="shared" si="2"/>
        <v>19</v>
      </c>
      <c r="N14" s="36">
        <f t="shared" si="2"/>
        <v>11</v>
      </c>
      <c r="O14" s="37">
        <f t="shared" si="2"/>
        <v>2</v>
      </c>
      <c r="P14" s="37">
        <f t="shared" si="2"/>
        <v>127</v>
      </c>
      <c r="Q14" s="36">
        <f t="shared" si="2"/>
        <v>410</v>
      </c>
      <c r="R14" s="307">
        <f t="shared" si="2"/>
        <v>1</v>
      </c>
      <c r="S14" s="312">
        <f t="shared" si="2"/>
        <v>822</v>
      </c>
      <c r="T14" s="313">
        <f t="shared" si="2"/>
        <v>998</v>
      </c>
      <c r="U14" s="313">
        <f t="shared" si="2"/>
        <v>6</v>
      </c>
      <c r="V14" s="314">
        <f t="shared" si="2"/>
        <v>283</v>
      </c>
      <c r="W14" s="332">
        <f>SUM(W4:W13)</f>
        <v>2566</v>
      </c>
      <c r="X14" s="222">
        <f>SUM(X4:X13)</f>
        <v>2271</v>
      </c>
      <c r="Y14" s="235">
        <f>SUM(Y4:Y13)</f>
        <v>42</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5" x14ac:dyDescent="0.3">
      <c r="A17" s="8"/>
      <c r="C17" s="4"/>
      <c r="E17" s="4"/>
      <c r="F17" s="4"/>
      <c r="G17" s="4"/>
      <c r="H17" s="10"/>
      <c r="I17" s="10"/>
      <c r="J17" s="10"/>
      <c r="K17" s="4"/>
      <c r="L17" s="4"/>
      <c r="M17" s="4"/>
      <c r="N17" s="4"/>
      <c r="O17" s="4"/>
      <c r="P17" s="4"/>
      <c r="Q17" s="4"/>
      <c r="R17" s="4"/>
      <c r="S17" s="4"/>
      <c r="T17" s="4"/>
      <c r="U17" s="4"/>
      <c r="V17" s="4"/>
      <c r="W17" s="4"/>
      <c r="X17" s="4"/>
      <c r="Y17" s="4"/>
    </row>
    <row r="18" spans="1:25" x14ac:dyDescent="0.3">
      <c r="A18" s="8"/>
      <c r="Q18" s="2" t="s">
        <v>158</v>
      </c>
      <c r="W18" s="4"/>
      <c r="X18" s="4"/>
      <c r="Y18" s="4"/>
    </row>
    <row r="19" spans="1:25" x14ac:dyDescent="0.3">
      <c r="A19" s="8"/>
      <c r="W19" s="4"/>
      <c r="X19" s="4"/>
      <c r="Y19" s="4"/>
    </row>
    <row r="20" spans="1:25" x14ac:dyDescent="0.3">
      <c r="A20" s="8"/>
      <c r="W20" s="4"/>
      <c r="X20" s="4"/>
      <c r="Y20" s="4"/>
    </row>
    <row r="21" spans="1:25" x14ac:dyDescent="0.3">
      <c r="A21" s="8"/>
    </row>
    <row r="22" spans="1:25" x14ac:dyDescent="0.3">
      <c r="A22" s="8"/>
    </row>
    <row r="23" spans="1:25" x14ac:dyDescent="0.3">
      <c r="A23" s="8"/>
    </row>
    <row r="24" spans="1:25" x14ac:dyDescent="0.3">
      <c r="A24" s="8"/>
    </row>
    <row r="25" spans="1:25" x14ac:dyDescent="0.3">
      <c r="A25" s="8"/>
    </row>
    <row r="26" spans="1:25"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34" priority="5" operator="equal">
      <formula>0</formula>
    </cfRule>
  </conditionalFormatting>
  <conditionalFormatting sqref="V5:V6">
    <cfRule type="cellIs" dxfId="33" priority="4" operator="equal">
      <formula>0</formula>
    </cfRule>
  </conditionalFormatting>
  <conditionalFormatting sqref="V8:V9">
    <cfRule type="cellIs" dxfId="32" priority="3" operator="equal">
      <formula>0</formula>
    </cfRule>
  </conditionalFormatting>
  <conditionalFormatting sqref="V11:V12">
    <cfRule type="cellIs" dxfId="31" priority="2" operator="equal">
      <formula>0</formula>
    </cfRule>
  </conditionalFormatting>
  <conditionalFormatting sqref="V1:V14">
    <cfRule type="cellIs" dxfId="30" priority="1" operator="equal">
      <formula>0</formula>
    </cfRule>
  </conditionalFormatting>
  <pageMargins left="0.7" right="0.7" top="0.75" bottom="0.75" header="0.3" footer="0.3"/>
  <pageSetup scale="5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Q13" sqref="Q13"/>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0" t="s">
        <v>21</v>
      </c>
      <c r="B1" s="675" t="s">
        <v>14</v>
      </c>
      <c r="C1" s="677" t="s">
        <v>157</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701"/>
      <c r="B2" s="676"/>
      <c r="C2" s="678"/>
      <c r="D2" s="684">
        <v>42072</v>
      </c>
      <c r="E2" s="685"/>
      <c r="F2" s="686"/>
      <c r="G2" s="687">
        <f>D2+1</f>
        <v>42073</v>
      </c>
      <c r="H2" s="688"/>
      <c r="I2" s="689"/>
      <c r="J2" s="684">
        <f>G2+1</f>
        <v>42074</v>
      </c>
      <c r="K2" s="685"/>
      <c r="L2" s="686"/>
      <c r="M2" s="684">
        <f>J2+1</f>
        <v>42075</v>
      </c>
      <c r="N2" s="685"/>
      <c r="O2" s="686"/>
      <c r="P2" s="684">
        <f>M2+1</f>
        <v>42076</v>
      </c>
      <c r="Q2" s="685"/>
      <c r="R2" s="686"/>
      <c r="S2" s="663" t="s">
        <v>23</v>
      </c>
      <c r="T2" s="664"/>
      <c r="U2" s="665"/>
      <c r="V2" s="683"/>
      <c r="W2" s="718" t="s">
        <v>156</v>
      </c>
      <c r="X2" s="719"/>
      <c r="Y2" s="720"/>
    </row>
    <row r="3" spans="1:27" ht="27.6" customHeight="1" thickBot="1" x14ac:dyDescent="0.35">
      <c r="A3" s="701"/>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319" t="s">
        <v>17</v>
      </c>
      <c r="B4" s="148" t="s">
        <v>25</v>
      </c>
      <c r="C4" s="60">
        <f>'Week Ending 3-06-2015'!V4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'Week Ending 3-06-2015'!S4+'Week Ending 3-13-2015'!S4</f>
        <v>0</v>
      </c>
      <c r="X4" s="224">
        <f>'Week Ending 3-06-2015'!T4+'Week Ending 3-13-2015'!T4</f>
        <v>0</v>
      </c>
      <c r="Y4" s="225">
        <f>'Week Ending 3-06-2015'!U4+'Week Ending 3-13-2015'!U4</f>
        <v>0</v>
      </c>
    </row>
    <row r="5" spans="1:27" ht="30" customHeight="1" x14ac:dyDescent="0.3">
      <c r="A5" s="320" t="s">
        <v>58</v>
      </c>
      <c r="B5" s="150" t="s">
        <v>64</v>
      </c>
      <c r="C5" s="99">
        <f>'Week Ending 3-06-2015'!V5</f>
        <v>31</v>
      </c>
      <c r="D5" s="115"/>
      <c r="E5" s="116">
        <v>11</v>
      </c>
      <c r="F5" s="116"/>
      <c r="G5" s="117">
        <v>30</v>
      </c>
      <c r="H5" s="116">
        <v>8</v>
      </c>
      <c r="I5" s="116"/>
      <c r="J5" s="117">
        <v>84</v>
      </c>
      <c r="K5" s="116">
        <v>38</v>
      </c>
      <c r="L5" s="116"/>
      <c r="M5" s="117"/>
      <c r="N5" s="116">
        <v>27</v>
      </c>
      <c r="O5" s="117"/>
      <c r="P5" s="116">
        <v>49</v>
      </c>
      <c r="Q5" s="116">
        <v>4</v>
      </c>
      <c r="R5" s="118"/>
      <c r="S5" s="100">
        <f t="shared" si="0"/>
        <v>163</v>
      </c>
      <c r="T5" s="96">
        <f t="shared" si="0"/>
        <v>88</v>
      </c>
      <c r="U5" s="209">
        <f t="shared" si="0"/>
        <v>0</v>
      </c>
      <c r="V5" s="107">
        <f t="shared" si="1"/>
        <v>106</v>
      </c>
      <c r="W5" s="226">
        <f>'Week Ending 3-06-2015'!S5+'Week Ending 3-13-2015'!S5</f>
        <v>507</v>
      </c>
      <c r="X5" s="218">
        <f>'Week Ending 3-06-2015'!T5+'Week Ending 3-13-2015'!T5</f>
        <v>427</v>
      </c>
      <c r="Y5" s="227">
        <f>'Week Ending 3-06-2015'!U5+'Week Ending 3-13-2015'!U5</f>
        <v>4</v>
      </c>
      <c r="AA5" s="4"/>
    </row>
    <row r="6" spans="1:27" ht="30" customHeight="1" thickBot="1" x14ac:dyDescent="0.35">
      <c r="A6" s="321" t="s">
        <v>59</v>
      </c>
      <c r="B6" s="152" t="s">
        <v>65</v>
      </c>
      <c r="C6" s="103">
        <f>'Week Ending 3-06-2015'!V6</f>
        <v>0</v>
      </c>
      <c r="D6" s="119"/>
      <c r="E6" s="120"/>
      <c r="F6" s="120"/>
      <c r="G6" s="121"/>
      <c r="H6" s="120"/>
      <c r="I6" s="120"/>
      <c r="J6" s="121">
        <v>222</v>
      </c>
      <c r="K6" s="120"/>
      <c r="L6" s="120"/>
      <c r="M6" s="121">
        <v>128</v>
      </c>
      <c r="N6" s="120"/>
      <c r="O6" s="121"/>
      <c r="P6" s="120"/>
      <c r="Q6" s="120"/>
      <c r="R6" s="122"/>
      <c r="S6" s="56">
        <f t="shared" si="0"/>
        <v>350</v>
      </c>
      <c r="T6" s="48">
        <f t="shared" si="0"/>
        <v>0</v>
      </c>
      <c r="U6" s="210">
        <f t="shared" si="0"/>
        <v>0</v>
      </c>
      <c r="V6" s="216">
        <f t="shared" si="1"/>
        <v>350</v>
      </c>
      <c r="W6" s="228">
        <f>'Week Ending 3-06-2015'!S6+'Week Ending 3-13-2015'!S6</f>
        <v>351</v>
      </c>
      <c r="X6" s="219">
        <f>'Week Ending 3-06-2015'!T6+'Week Ending 3-13-2015'!T6</f>
        <v>1</v>
      </c>
      <c r="Y6" s="229">
        <f>'Week Ending 3-06-2015'!U6+'Week Ending 3-13-2015'!U6</f>
        <v>0</v>
      </c>
      <c r="AA6" s="4"/>
    </row>
    <row r="7" spans="1:27" ht="51" customHeight="1" x14ac:dyDescent="0.3">
      <c r="A7" s="322" t="s">
        <v>16</v>
      </c>
      <c r="B7" s="154" t="s">
        <v>38</v>
      </c>
      <c r="C7" s="62">
        <f>'Week Ending 3-06-2015'!V7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f>
        <v>0</v>
      </c>
      <c r="X7" s="220">
        <f>'Week Ending 3-06-2015'!T7+'Week Ending 3-13-2015'!T7</f>
        <v>0</v>
      </c>
      <c r="Y7" s="231">
        <f>'Week Ending 3-06-2015'!U7+'Week Ending 3-13-2015'!U7</f>
        <v>0</v>
      </c>
    </row>
    <row r="8" spans="1:27" ht="37.950000000000003" customHeight="1" x14ac:dyDescent="0.3">
      <c r="A8" s="323" t="s">
        <v>60</v>
      </c>
      <c r="B8" s="156" t="s">
        <v>66</v>
      </c>
      <c r="C8" s="104">
        <f>'Week Ending 3-06-2015'!V8</f>
        <v>0</v>
      </c>
      <c r="D8" s="126">
        <v>17</v>
      </c>
      <c r="E8" s="127"/>
      <c r="F8" s="127"/>
      <c r="G8" s="128">
        <v>8</v>
      </c>
      <c r="H8" s="127">
        <v>8</v>
      </c>
      <c r="I8" s="127"/>
      <c r="J8" s="128">
        <v>9</v>
      </c>
      <c r="K8" s="127"/>
      <c r="L8" s="127"/>
      <c r="M8" s="128">
        <v>3</v>
      </c>
      <c r="N8" s="127">
        <v>20</v>
      </c>
      <c r="O8" s="128"/>
      <c r="P8" s="127"/>
      <c r="Q8" s="127"/>
      <c r="R8" s="129"/>
      <c r="S8" s="102">
        <f t="shared" si="0"/>
        <v>37</v>
      </c>
      <c r="T8" s="98">
        <f t="shared" si="0"/>
        <v>28</v>
      </c>
      <c r="U8" s="211">
        <f t="shared" si="0"/>
        <v>0</v>
      </c>
      <c r="V8" s="107">
        <f t="shared" si="1"/>
        <v>9</v>
      </c>
      <c r="W8" s="226">
        <f>'Week Ending 3-06-2015'!S8+'Week Ending 3-13-2015'!S8</f>
        <v>37</v>
      </c>
      <c r="X8" s="218">
        <f>'Week Ending 3-06-2015'!T8+'Week Ending 3-13-2015'!T8</f>
        <v>28</v>
      </c>
      <c r="Y8" s="227">
        <f>'Week Ending 3-06-2015'!U8+'Week Ending 3-13-2015'!U8</f>
        <v>0</v>
      </c>
    </row>
    <row r="9" spans="1:27" ht="30" customHeight="1" thickBot="1" x14ac:dyDescent="0.35">
      <c r="A9" s="323" t="s">
        <v>61</v>
      </c>
      <c r="B9" s="156" t="s">
        <v>67</v>
      </c>
      <c r="C9" s="108">
        <f>'Week Ending 3-06-2015'!V9</f>
        <v>0</v>
      </c>
      <c r="D9" s="130">
        <v>3</v>
      </c>
      <c r="E9" s="131">
        <v>3</v>
      </c>
      <c r="F9" s="131"/>
      <c r="G9" s="132">
        <v>3</v>
      </c>
      <c r="H9" s="131">
        <v>3</v>
      </c>
      <c r="I9" s="131"/>
      <c r="J9" s="132"/>
      <c r="K9" s="131"/>
      <c r="L9" s="131"/>
      <c r="M9" s="132"/>
      <c r="N9" s="131"/>
      <c r="O9" s="132"/>
      <c r="P9" s="131"/>
      <c r="Q9" s="131"/>
      <c r="R9" s="133"/>
      <c r="S9" s="109">
        <f t="shared" si="0"/>
        <v>6</v>
      </c>
      <c r="T9" s="57">
        <f t="shared" si="0"/>
        <v>6</v>
      </c>
      <c r="U9" s="212">
        <f t="shared" si="0"/>
        <v>0</v>
      </c>
      <c r="V9" s="216">
        <f t="shared" si="1"/>
        <v>0</v>
      </c>
      <c r="W9" s="228">
        <f>'Week Ending 3-06-2015'!S9+'Week Ending 3-13-2015'!S9</f>
        <v>7</v>
      </c>
      <c r="X9" s="219">
        <f>'Week Ending 3-06-2015'!T9+'Week Ending 3-13-2015'!T9</f>
        <v>7</v>
      </c>
      <c r="Y9" s="229">
        <f>'Week Ending 3-06-2015'!U9+'Week Ending 3-13-2015'!U9</f>
        <v>0</v>
      </c>
    </row>
    <row r="10" spans="1:27" ht="39.6" customHeight="1" x14ac:dyDescent="0.3">
      <c r="A10" s="324" t="s">
        <v>20</v>
      </c>
      <c r="B10" s="158" t="s">
        <v>11</v>
      </c>
      <c r="C10" s="64">
        <f>'Week Ending 3-06-2015'!V10</f>
        <v>10</v>
      </c>
      <c r="D10" s="134"/>
      <c r="E10" s="84"/>
      <c r="F10" s="84"/>
      <c r="G10" s="135">
        <v>15</v>
      </c>
      <c r="H10" s="84"/>
      <c r="I10" s="84">
        <v>6</v>
      </c>
      <c r="J10" s="135">
        <v>21</v>
      </c>
      <c r="K10" s="84">
        <v>11</v>
      </c>
      <c r="L10" s="84">
        <v>10</v>
      </c>
      <c r="M10" s="135">
        <v>16</v>
      </c>
      <c r="N10" s="84">
        <v>28</v>
      </c>
      <c r="O10" s="135">
        <v>7</v>
      </c>
      <c r="P10" s="84"/>
      <c r="Q10" s="84"/>
      <c r="R10" s="136"/>
      <c r="S10" s="43">
        <f t="shared" si="0"/>
        <v>52</v>
      </c>
      <c r="T10" s="44">
        <f t="shared" si="0"/>
        <v>39</v>
      </c>
      <c r="U10" s="207">
        <f t="shared" si="0"/>
        <v>23</v>
      </c>
      <c r="V10" s="217">
        <f t="shared" si="1"/>
        <v>0</v>
      </c>
      <c r="W10" s="230">
        <f>'Week Ending 3-06-2015'!S10+'Week Ending 3-13-2015'!S10</f>
        <v>97</v>
      </c>
      <c r="X10" s="220">
        <f>'Week Ending 3-06-2015'!T10+'Week Ending 3-13-2015'!T10</f>
        <v>65</v>
      </c>
      <c r="Y10" s="231">
        <f>'Week Ending 3-06-2015'!U10+'Week Ending 3-13-2015'!U10</f>
        <v>32</v>
      </c>
    </row>
    <row r="11" spans="1:27" ht="30" customHeight="1" x14ac:dyDescent="0.3">
      <c r="A11" s="325" t="s">
        <v>62</v>
      </c>
      <c r="B11" s="160" t="s">
        <v>68</v>
      </c>
      <c r="C11" s="111">
        <f>'Week Ending 3-06-2015'!V11</f>
        <v>0</v>
      </c>
      <c r="D11" s="137">
        <v>14</v>
      </c>
      <c r="E11" s="138">
        <v>14</v>
      </c>
      <c r="F11" s="138"/>
      <c r="G11" s="139"/>
      <c r="H11" s="138"/>
      <c r="I11" s="138"/>
      <c r="J11" s="139">
        <v>33</v>
      </c>
      <c r="K11" s="138"/>
      <c r="L11" s="138"/>
      <c r="M11" s="139"/>
      <c r="N11" s="138">
        <v>33</v>
      </c>
      <c r="O11" s="139"/>
      <c r="P11" s="138">
        <v>3</v>
      </c>
      <c r="Q11" s="138">
        <v>3</v>
      </c>
      <c r="R11" s="140"/>
      <c r="S11" s="100">
        <f t="shared" si="0"/>
        <v>50</v>
      </c>
      <c r="T11" s="98">
        <f t="shared" si="0"/>
        <v>50</v>
      </c>
      <c r="U11" s="211">
        <f t="shared" si="0"/>
        <v>0</v>
      </c>
      <c r="V11" s="107">
        <f t="shared" si="1"/>
        <v>0</v>
      </c>
      <c r="W11" s="226">
        <f>'Week Ending 3-06-2015'!S11+'Week Ending 3-13-2015'!S11</f>
        <v>77</v>
      </c>
      <c r="X11" s="218">
        <f>'Week Ending 3-06-2015'!T11+'Week Ending 3-13-2015'!T11</f>
        <v>77</v>
      </c>
      <c r="Y11" s="227">
        <f>'Week Ending 3-06-2015'!U11+'Week Ending 3-13-2015'!U11</f>
        <v>0</v>
      </c>
    </row>
    <row r="12" spans="1:27" ht="30" customHeight="1" thickBot="1" x14ac:dyDescent="0.35">
      <c r="A12" s="325" t="s">
        <v>63</v>
      </c>
      <c r="B12" s="161" t="s">
        <v>69</v>
      </c>
      <c r="C12" s="110">
        <f>'Week Ending 3-06-2015'!V12</f>
        <v>0</v>
      </c>
      <c r="D12" s="141"/>
      <c r="E12" s="142"/>
      <c r="F12" s="142"/>
      <c r="G12" s="143"/>
      <c r="H12" s="142"/>
      <c r="I12" s="142"/>
      <c r="J12" s="143">
        <v>3</v>
      </c>
      <c r="K12" s="142"/>
      <c r="L12" s="142"/>
      <c r="M12" s="143">
        <v>5</v>
      </c>
      <c r="N12" s="142">
        <v>8</v>
      </c>
      <c r="O12" s="143"/>
      <c r="P12" s="142"/>
      <c r="Q12" s="142"/>
      <c r="R12" s="144"/>
      <c r="S12" s="308">
        <f t="shared" si="0"/>
        <v>8</v>
      </c>
      <c r="T12" s="309">
        <f t="shared" si="0"/>
        <v>8</v>
      </c>
      <c r="U12" s="310">
        <f t="shared" si="0"/>
        <v>0</v>
      </c>
      <c r="V12" s="311">
        <f t="shared" si="1"/>
        <v>0</v>
      </c>
      <c r="W12" s="228">
        <f>'Week Ending 3-06-2015'!S12+'Week Ending 3-13-2015'!S12</f>
        <v>8</v>
      </c>
      <c r="X12" s="219">
        <f>'Week Ending 3-06-2015'!T12+'Week Ending 3-13-2015'!T12</f>
        <v>8</v>
      </c>
      <c r="Y12" s="229">
        <f>'Week Ending 3-06-2015'!U12+'Week Ending 3-13-2015'!U12</f>
        <v>0</v>
      </c>
    </row>
    <row r="13" spans="1:27" ht="21.6" customHeight="1" thickBot="1" x14ac:dyDescent="0.35">
      <c r="A13" s="326" t="s">
        <v>153</v>
      </c>
      <c r="B13" s="305" t="s">
        <v>154</v>
      </c>
      <c r="C13" s="306">
        <f>'Week Ending 3-06-2015'!V13</f>
        <v>172</v>
      </c>
      <c r="D13" s="327"/>
      <c r="E13" s="328"/>
      <c r="F13" s="328"/>
      <c r="G13" s="329">
        <v>1</v>
      </c>
      <c r="H13" s="328">
        <v>147</v>
      </c>
      <c r="I13" s="328"/>
      <c r="J13" s="329">
        <v>8</v>
      </c>
      <c r="K13" s="328"/>
      <c r="L13" s="328"/>
      <c r="M13" s="329"/>
      <c r="N13" s="328">
        <v>34</v>
      </c>
      <c r="O13" s="329"/>
      <c r="P13" s="328">
        <v>3</v>
      </c>
      <c r="Q13" s="328">
        <v>3</v>
      </c>
      <c r="R13" s="330"/>
      <c r="S13" s="315">
        <f t="shared" si="0"/>
        <v>12</v>
      </c>
      <c r="T13" s="316">
        <f t="shared" si="0"/>
        <v>184</v>
      </c>
      <c r="U13" s="316">
        <f t="shared" si="0"/>
        <v>0</v>
      </c>
      <c r="V13" s="317">
        <f t="shared" si="1"/>
        <v>0</v>
      </c>
      <c r="W13" s="331">
        <f>'Week Ending 3-06-2015'!S13+'Week Ending 3-13-2015'!S13</f>
        <v>660</v>
      </c>
      <c r="X13" s="221">
        <f>'Week Ending 3-06-2015'!T13+'Week Ending 3-13-2015'!T13</f>
        <v>660</v>
      </c>
      <c r="Y13" s="233">
        <f>'Week Ending 3-06-2015'!U13+'Week Ending 3-13-2015'!U13</f>
        <v>0</v>
      </c>
    </row>
    <row r="14" spans="1:27" ht="15.6" customHeight="1" thickBot="1" x14ac:dyDescent="0.35">
      <c r="A14" s="6" t="s">
        <v>2</v>
      </c>
      <c r="B14" s="165"/>
      <c r="C14" s="34">
        <f t="shared" ref="C14:V14" si="2">SUM(C4:C13)</f>
        <v>213</v>
      </c>
      <c r="D14" s="35">
        <f t="shared" si="2"/>
        <v>34</v>
      </c>
      <c r="E14" s="36">
        <f t="shared" si="2"/>
        <v>28</v>
      </c>
      <c r="F14" s="37">
        <f t="shared" si="2"/>
        <v>0</v>
      </c>
      <c r="G14" s="37">
        <f t="shared" si="2"/>
        <v>57</v>
      </c>
      <c r="H14" s="38">
        <f t="shared" si="2"/>
        <v>166</v>
      </c>
      <c r="I14" s="39">
        <f t="shared" si="2"/>
        <v>6</v>
      </c>
      <c r="J14" s="39">
        <f t="shared" si="2"/>
        <v>380</v>
      </c>
      <c r="K14" s="36">
        <f t="shared" si="2"/>
        <v>49</v>
      </c>
      <c r="L14" s="37">
        <f t="shared" si="2"/>
        <v>10</v>
      </c>
      <c r="M14" s="37">
        <f t="shared" si="2"/>
        <v>152</v>
      </c>
      <c r="N14" s="36">
        <f t="shared" si="2"/>
        <v>150</v>
      </c>
      <c r="O14" s="37">
        <f t="shared" si="2"/>
        <v>7</v>
      </c>
      <c r="P14" s="37">
        <f t="shared" si="2"/>
        <v>55</v>
      </c>
      <c r="Q14" s="36">
        <f t="shared" si="2"/>
        <v>10</v>
      </c>
      <c r="R14" s="307">
        <f t="shared" si="2"/>
        <v>0</v>
      </c>
      <c r="S14" s="312">
        <f t="shared" si="2"/>
        <v>678</v>
      </c>
      <c r="T14" s="313">
        <f t="shared" si="2"/>
        <v>403</v>
      </c>
      <c r="U14" s="313">
        <f t="shared" si="2"/>
        <v>23</v>
      </c>
      <c r="V14" s="314">
        <f t="shared" si="2"/>
        <v>465</v>
      </c>
      <c r="W14" s="332">
        <f>SUM(W4:W13)</f>
        <v>1744</v>
      </c>
      <c r="X14" s="222">
        <f>SUM(X4:X13)</f>
        <v>1273</v>
      </c>
      <c r="Y14" s="235">
        <f>SUM(Y4:Y13)</f>
        <v>36</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c r="Q18" s="2" t="s">
        <v>158</v>
      </c>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9" priority="5" operator="equal">
      <formula>0</formula>
    </cfRule>
  </conditionalFormatting>
  <conditionalFormatting sqref="V5:V6">
    <cfRule type="cellIs" dxfId="28" priority="4" operator="equal">
      <formula>0</formula>
    </cfRule>
  </conditionalFormatting>
  <conditionalFormatting sqref="V8:V9">
    <cfRule type="cellIs" dxfId="27" priority="3" operator="equal">
      <formula>0</formula>
    </cfRule>
  </conditionalFormatting>
  <conditionalFormatting sqref="V11:V12">
    <cfRule type="cellIs" dxfId="26" priority="2" operator="equal">
      <formula>0</formula>
    </cfRule>
  </conditionalFormatting>
  <conditionalFormatting sqref="V1:V14">
    <cfRule type="cellIs" dxfId="25" priority="1" operator="equal">
      <formula>0</formula>
    </cfRule>
  </conditionalFormatting>
  <pageMargins left="0.7" right="0.7" top="0.75" bottom="0.75" header="0.3" footer="0.3"/>
  <pageSetup scale="55"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C5" sqref="C5"/>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0" t="s">
        <v>21</v>
      </c>
      <c r="B1" s="675" t="s">
        <v>14</v>
      </c>
      <c r="C1" s="677" t="s">
        <v>57</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701"/>
      <c r="B2" s="676"/>
      <c r="C2" s="678"/>
      <c r="D2" s="684">
        <v>42065</v>
      </c>
      <c r="E2" s="685"/>
      <c r="F2" s="686"/>
      <c r="G2" s="687">
        <f>D2+1</f>
        <v>42066</v>
      </c>
      <c r="H2" s="688"/>
      <c r="I2" s="689"/>
      <c r="J2" s="684">
        <f>G2+1</f>
        <v>42067</v>
      </c>
      <c r="K2" s="685"/>
      <c r="L2" s="686"/>
      <c r="M2" s="684">
        <f>J2+1</f>
        <v>42068</v>
      </c>
      <c r="N2" s="685"/>
      <c r="O2" s="686"/>
      <c r="P2" s="684">
        <f>M2+1</f>
        <v>42069</v>
      </c>
      <c r="Q2" s="685"/>
      <c r="R2" s="686"/>
      <c r="S2" s="663" t="s">
        <v>23</v>
      </c>
      <c r="T2" s="664"/>
      <c r="U2" s="665"/>
      <c r="V2" s="683"/>
      <c r="W2" s="718" t="s">
        <v>156</v>
      </c>
      <c r="X2" s="719"/>
      <c r="Y2" s="720"/>
    </row>
    <row r="3" spans="1:27" ht="27.6" customHeight="1" thickBot="1" x14ac:dyDescent="0.35">
      <c r="A3" s="701"/>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319" t="s">
        <v>17</v>
      </c>
      <c r="B4" s="148" t="s">
        <v>25</v>
      </c>
      <c r="C4" s="60">
        <f>'Week Ending 2-27-2015'!V4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S4</f>
        <v>0</v>
      </c>
      <c r="X4" s="224">
        <f>T4</f>
        <v>0</v>
      </c>
      <c r="Y4" s="225">
        <f>U4</f>
        <v>0</v>
      </c>
    </row>
    <row r="5" spans="1:27" ht="30" customHeight="1" x14ac:dyDescent="0.3">
      <c r="A5" s="320" t="s">
        <v>58</v>
      </c>
      <c r="B5" s="150" t="s">
        <v>64</v>
      </c>
      <c r="C5" s="99">
        <f>'Week Ending 2-27-2015'!V5+'Week Ending 2-27-2015'!V6</f>
        <v>30</v>
      </c>
      <c r="D5" s="115">
        <v>20</v>
      </c>
      <c r="E5" s="116">
        <v>21</v>
      </c>
      <c r="F5" s="116"/>
      <c r="G5" s="117">
        <v>282</v>
      </c>
      <c r="H5" s="116">
        <v>224</v>
      </c>
      <c r="I5" s="116"/>
      <c r="J5" s="117">
        <v>8</v>
      </c>
      <c r="K5" s="116">
        <v>42</v>
      </c>
      <c r="L5" s="116"/>
      <c r="M5" s="117">
        <v>28</v>
      </c>
      <c r="N5" s="116">
        <v>37</v>
      </c>
      <c r="O5" s="117">
        <v>4</v>
      </c>
      <c r="P5" s="116">
        <v>6</v>
      </c>
      <c r="Q5" s="116">
        <v>15</v>
      </c>
      <c r="R5" s="118"/>
      <c r="S5" s="100">
        <f t="shared" si="0"/>
        <v>344</v>
      </c>
      <c r="T5" s="96">
        <f t="shared" si="0"/>
        <v>339</v>
      </c>
      <c r="U5" s="209">
        <f t="shared" si="0"/>
        <v>4</v>
      </c>
      <c r="V5" s="107">
        <f t="shared" si="1"/>
        <v>31</v>
      </c>
      <c r="W5" s="226">
        <f t="shared" ref="W5:W13" si="2">S5</f>
        <v>344</v>
      </c>
      <c r="X5" s="218">
        <f t="shared" ref="X5:X13" si="3">T5</f>
        <v>339</v>
      </c>
      <c r="Y5" s="227">
        <f t="shared" ref="Y5:Y13" si="4">U5</f>
        <v>4</v>
      </c>
      <c r="AA5" s="4"/>
    </row>
    <row r="6" spans="1:27" ht="30" customHeight="1" thickBot="1" x14ac:dyDescent="0.35">
      <c r="A6" s="321" t="s">
        <v>59</v>
      </c>
      <c r="B6" s="152" t="s">
        <v>65</v>
      </c>
      <c r="C6" s="103">
        <v>0</v>
      </c>
      <c r="D6" s="119"/>
      <c r="E6" s="120"/>
      <c r="F6" s="120"/>
      <c r="G6" s="121"/>
      <c r="H6" s="120"/>
      <c r="I6" s="120"/>
      <c r="J6" s="121"/>
      <c r="K6" s="120"/>
      <c r="L6" s="120"/>
      <c r="M6" s="121"/>
      <c r="N6" s="120"/>
      <c r="O6" s="121"/>
      <c r="P6" s="120">
        <v>1</v>
      </c>
      <c r="Q6" s="120">
        <v>1</v>
      </c>
      <c r="R6" s="122"/>
      <c r="S6" s="56">
        <f t="shared" si="0"/>
        <v>1</v>
      </c>
      <c r="T6" s="48">
        <f t="shared" si="0"/>
        <v>1</v>
      </c>
      <c r="U6" s="210">
        <f t="shared" si="0"/>
        <v>0</v>
      </c>
      <c r="V6" s="216">
        <f t="shared" si="1"/>
        <v>0</v>
      </c>
      <c r="W6" s="228">
        <f t="shared" si="2"/>
        <v>1</v>
      </c>
      <c r="X6" s="219">
        <f t="shared" si="3"/>
        <v>1</v>
      </c>
      <c r="Y6" s="229">
        <f t="shared" si="4"/>
        <v>0</v>
      </c>
      <c r="AA6" s="4"/>
    </row>
    <row r="7" spans="1:27" ht="51" customHeight="1" x14ac:dyDescent="0.3">
      <c r="A7" s="322" t="s">
        <v>16</v>
      </c>
      <c r="B7" s="154" t="s">
        <v>38</v>
      </c>
      <c r="C7" s="62">
        <f>'Week Ending 2-27-2015'!V7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 t="shared" si="2"/>
        <v>0</v>
      </c>
      <c r="X7" s="220">
        <f t="shared" si="3"/>
        <v>0</v>
      </c>
      <c r="Y7" s="231">
        <f t="shared" si="4"/>
        <v>0</v>
      </c>
    </row>
    <row r="8" spans="1:27" ht="37.950000000000003" customHeight="1" x14ac:dyDescent="0.3">
      <c r="A8" s="323" t="s">
        <v>60</v>
      </c>
      <c r="B8" s="156" t="s">
        <v>66</v>
      </c>
      <c r="C8" s="104">
        <f>'Week Ending 2-27-2015'!V8</f>
        <v>0</v>
      </c>
      <c r="D8" s="126"/>
      <c r="E8" s="127"/>
      <c r="F8" s="127"/>
      <c r="G8" s="128"/>
      <c r="H8" s="127"/>
      <c r="I8" s="127"/>
      <c r="J8" s="128"/>
      <c r="K8" s="127"/>
      <c r="L8" s="127"/>
      <c r="M8" s="128"/>
      <c r="N8" s="127"/>
      <c r="O8" s="128"/>
      <c r="P8" s="127"/>
      <c r="Q8" s="127"/>
      <c r="R8" s="129"/>
      <c r="S8" s="102">
        <f t="shared" si="0"/>
        <v>0</v>
      </c>
      <c r="T8" s="98">
        <f t="shared" si="0"/>
        <v>0</v>
      </c>
      <c r="U8" s="211">
        <f t="shared" si="0"/>
        <v>0</v>
      </c>
      <c r="V8" s="107">
        <f t="shared" si="1"/>
        <v>0</v>
      </c>
      <c r="W8" s="226">
        <f t="shared" si="2"/>
        <v>0</v>
      </c>
      <c r="X8" s="218">
        <f t="shared" si="3"/>
        <v>0</v>
      </c>
      <c r="Y8" s="227">
        <f t="shared" si="4"/>
        <v>0</v>
      </c>
    </row>
    <row r="9" spans="1:27" ht="30" customHeight="1" thickBot="1" x14ac:dyDescent="0.35">
      <c r="A9" s="323" t="s">
        <v>61</v>
      </c>
      <c r="B9" s="156" t="s">
        <v>67</v>
      </c>
      <c r="C9" s="108">
        <f>'Week Ending 2-27-2015'!V9</f>
        <v>0</v>
      </c>
      <c r="D9" s="130"/>
      <c r="E9" s="131"/>
      <c r="F9" s="131"/>
      <c r="G9" s="132">
        <v>1</v>
      </c>
      <c r="H9" s="131">
        <v>1</v>
      </c>
      <c r="I9" s="131"/>
      <c r="J9" s="132"/>
      <c r="K9" s="131"/>
      <c r="L9" s="131"/>
      <c r="M9" s="132"/>
      <c r="N9" s="131"/>
      <c r="O9" s="132"/>
      <c r="P9" s="131"/>
      <c r="Q9" s="131"/>
      <c r="R9" s="133"/>
      <c r="S9" s="109">
        <f t="shared" si="0"/>
        <v>1</v>
      </c>
      <c r="T9" s="57">
        <f t="shared" si="0"/>
        <v>1</v>
      </c>
      <c r="U9" s="212">
        <f t="shared" si="0"/>
        <v>0</v>
      </c>
      <c r="V9" s="216">
        <f t="shared" si="1"/>
        <v>0</v>
      </c>
      <c r="W9" s="228">
        <f t="shared" si="2"/>
        <v>1</v>
      </c>
      <c r="X9" s="219">
        <f t="shared" si="3"/>
        <v>1</v>
      </c>
      <c r="Y9" s="229">
        <f t="shared" si="4"/>
        <v>0</v>
      </c>
    </row>
    <row r="10" spans="1:27" ht="39.6" customHeight="1" x14ac:dyDescent="0.3">
      <c r="A10" s="324" t="s">
        <v>20</v>
      </c>
      <c r="B10" s="158" t="s">
        <v>11</v>
      </c>
      <c r="C10" s="64">
        <f>'Week Ending 2-27-2015'!V10</f>
        <v>0</v>
      </c>
      <c r="D10" s="134">
        <v>15</v>
      </c>
      <c r="E10" s="84">
        <v>12</v>
      </c>
      <c r="F10" s="84">
        <v>3</v>
      </c>
      <c r="G10" s="135">
        <v>1</v>
      </c>
      <c r="H10" s="84">
        <v>1</v>
      </c>
      <c r="I10" s="84"/>
      <c r="J10" s="135">
        <v>15</v>
      </c>
      <c r="K10" s="84">
        <v>13</v>
      </c>
      <c r="L10" s="84">
        <v>1</v>
      </c>
      <c r="M10" s="135"/>
      <c r="N10" s="84"/>
      <c r="O10" s="135"/>
      <c r="P10" s="84">
        <v>14</v>
      </c>
      <c r="Q10" s="84"/>
      <c r="R10" s="136">
        <v>5</v>
      </c>
      <c r="S10" s="43">
        <f t="shared" si="0"/>
        <v>45</v>
      </c>
      <c r="T10" s="44">
        <f t="shared" si="0"/>
        <v>26</v>
      </c>
      <c r="U10" s="207">
        <f t="shared" si="0"/>
        <v>9</v>
      </c>
      <c r="V10" s="217">
        <f t="shared" si="1"/>
        <v>10</v>
      </c>
      <c r="W10" s="230">
        <f t="shared" si="2"/>
        <v>45</v>
      </c>
      <c r="X10" s="220">
        <f t="shared" si="3"/>
        <v>26</v>
      </c>
      <c r="Y10" s="231">
        <f t="shared" si="4"/>
        <v>9</v>
      </c>
    </row>
    <row r="11" spans="1:27" ht="30" customHeight="1" x14ac:dyDescent="0.3">
      <c r="A11" s="325" t="s">
        <v>62</v>
      </c>
      <c r="B11" s="160" t="s">
        <v>68</v>
      </c>
      <c r="C11" s="111">
        <f>'Week Ending 2-27-2015'!V11</f>
        <v>0</v>
      </c>
      <c r="D11" s="137">
        <v>18</v>
      </c>
      <c r="E11" s="138">
        <v>13</v>
      </c>
      <c r="F11" s="138"/>
      <c r="G11" s="139">
        <v>1</v>
      </c>
      <c r="H11" s="138">
        <v>6</v>
      </c>
      <c r="I11" s="138"/>
      <c r="J11" s="139"/>
      <c r="K11" s="138"/>
      <c r="L11" s="138"/>
      <c r="M11" s="139"/>
      <c r="N11" s="138"/>
      <c r="O11" s="139"/>
      <c r="P11" s="138">
        <v>8</v>
      </c>
      <c r="Q11" s="138">
        <v>8</v>
      </c>
      <c r="R11" s="140"/>
      <c r="S11" s="100">
        <f t="shared" si="0"/>
        <v>27</v>
      </c>
      <c r="T11" s="98">
        <f t="shared" si="0"/>
        <v>27</v>
      </c>
      <c r="U11" s="211">
        <f t="shared" si="0"/>
        <v>0</v>
      </c>
      <c r="V11" s="107">
        <f t="shared" si="1"/>
        <v>0</v>
      </c>
      <c r="W11" s="226">
        <f t="shared" si="2"/>
        <v>27</v>
      </c>
      <c r="X11" s="218">
        <f t="shared" si="3"/>
        <v>27</v>
      </c>
      <c r="Y11" s="227">
        <f t="shared" si="4"/>
        <v>0</v>
      </c>
    </row>
    <row r="12" spans="1:27" ht="30" customHeight="1" thickBot="1" x14ac:dyDescent="0.35">
      <c r="A12" s="325" t="s">
        <v>63</v>
      </c>
      <c r="B12" s="161" t="s">
        <v>69</v>
      </c>
      <c r="C12" s="110">
        <f>'Week Ending 2-27-2015'!V12</f>
        <v>0</v>
      </c>
      <c r="D12" s="141"/>
      <c r="E12" s="142"/>
      <c r="F12" s="142"/>
      <c r="G12" s="143"/>
      <c r="H12" s="142"/>
      <c r="I12" s="142"/>
      <c r="J12" s="143"/>
      <c r="K12" s="142"/>
      <c r="L12" s="142"/>
      <c r="M12" s="143"/>
      <c r="N12" s="142"/>
      <c r="O12" s="143"/>
      <c r="P12" s="142"/>
      <c r="Q12" s="142"/>
      <c r="R12" s="144"/>
      <c r="S12" s="308">
        <f t="shared" si="0"/>
        <v>0</v>
      </c>
      <c r="T12" s="309">
        <f t="shared" si="0"/>
        <v>0</v>
      </c>
      <c r="U12" s="310">
        <f t="shared" si="0"/>
        <v>0</v>
      </c>
      <c r="V12" s="311">
        <f t="shared" si="1"/>
        <v>0</v>
      </c>
      <c r="W12" s="228">
        <f t="shared" si="2"/>
        <v>0</v>
      </c>
      <c r="X12" s="219">
        <f t="shared" si="3"/>
        <v>0</v>
      </c>
      <c r="Y12" s="229">
        <f t="shared" si="4"/>
        <v>0</v>
      </c>
    </row>
    <row r="13" spans="1:27" ht="21.6" customHeight="1" thickBot="1" x14ac:dyDescent="0.35">
      <c r="A13" s="326" t="s">
        <v>153</v>
      </c>
      <c r="B13" s="305" t="s">
        <v>154</v>
      </c>
      <c r="C13" s="306">
        <f>'Week Ending 2-27-2015'!V13</f>
        <v>0</v>
      </c>
      <c r="D13" s="327">
        <v>502</v>
      </c>
      <c r="E13" s="328"/>
      <c r="F13" s="328"/>
      <c r="G13" s="329"/>
      <c r="H13" s="328"/>
      <c r="I13" s="328"/>
      <c r="J13" s="329"/>
      <c r="K13" s="328">
        <v>476</v>
      </c>
      <c r="L13" s="328"/>
      <c r="M13" s="329">
        <v>146</v>
      </c>
      <c r="N13" s="328"/>
      <c r="O13" s="329"/>
      <c r="P13" s="328"/>
      <c r="Q13" s="328"/>
      <c r="R13" s="330"/>
      <c r="S13" s="315">
        <f t="shared" si="0"/>
        <v>648</v>
      </c>
      <c r="T13" s="316">
        <f t="shared" si="0"/>
        <v>476</v>
      </c>
      <c r="U13" s="316">
        <f t="shared" si="0"/>
        <v>0</v>
      </c>
      <c r="V13" s="317">
        <f t="shared" si="1"/>
        <v>172</v>
      </c>
      <c r="W13" s="331">
        <f t="shared" si="2"/>
        <v>648</v>
      </c>
      <c r="X13" s="221">
        <f t="shared" si="3"/>
        <v>476</v>
      </c>
      <c r="Y13" s="233">
        <f t="shared" si="4"/>
        <v>0</v>
      </c>
    </row>
    <row r="14" spans="1:27" ht="15.6" customHeight="1" thickBot="1" x14ac:dyDescent="0.35">
      <c r="A14" s="6" t="s">
        <v>2</v>
      </c>
      <c r="B14" s="165"/>
      <c r="C14" s="34">
        <f t="shared" ref="C14:V14" si="5">SUM(C4:C13)</f>
        <v>30</v>
      </c>
      <c r="D14" s="35">
        <f t="shared" si="5"/>
        <v>555</v>
      </c>
      <c r="E14" s="36">
        <f t="shared" si="5"/>
        <v>46</v>
      </c>
      <c r="F14" s="37">
        <f t="shared" si="5"/>
        <v>3</v>
      </c>
      <c r="G14" s="37">
        <f t="shared" si="5"/>
        <v>285</v>
      </c>
      <c r="H14" s="38">
        <f t="shared" si="5"/>
        <v>232</v>
      </c>
      <c r="I14" s="39">
        <f t="shared" si="5"/>
        <v>0</v>
      </c>
      <c r="J14" s="39">
        <f t="shared" si="5"/>
        <v>23</v>
      </c>
      <c r="K14" s="36">
        <f t="shared" si="5"/>
        <v>531</v>
      </c>
      <c r="L14" s="37">
        <f t="shared" si="5"/>
        <v>1</v>
      </c>
      <c r="M14" s="37">
        <f t="shared" si="5"/>
        <v>174</v>
      </c>
      <c r="N14" s="36">
        <f t="shared" si="5"/>
        <v>37</v>
      </c>
      <c r="O14" s="37">
        <f t="shared" si="5"/>
        <v>4</v>
      </c>
      <c r="P14" s="37">
        <f t="shared" si="5"/>
        <v>29</v>
      </c>
      <c r="Q14" s="36">
        <f t="shared" si="5"/>
        <v>24</v>
      </c>
      <c r="R14" s="307">
        <f t="shared" si="5"/>
        <v>5</v>
      </c>
      <c r="S14" s="312">
        <f t="shared" si="5"/>
        <v>1066</v>
      </c>
      <c r="T14" s="313">
        <f t="shared" si="5"/>
        <v>870</v>
      </c>
      <c r="U14" s="313">
        <f t="shared" si="5"/>
        <v>13</v>
      </c>
      <c r="V14" s="314">
        <f t="shared" si="5"/>
        <v>213</v>
      </c>
      <c r="W14" s="332">
        <f>SUM(W4:W13)</f>
        <v>1066</v>
      </c>
      <c r="X14" s="222">
        <f>SUM(X4:X13)</f>
        <v>870</v>
      </c>
      <c r="Y14" s="235">
        <f>SUM(Y4:Y13)</f>
        <v>13</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4" priority="5" operator="equal">
      <formula>0</formula>
    </cfRule>
  </conditionalFormatting>
  <conditionalFormatting sqref="V5:V6">
    <cfRule type="cellIs" dxfId="23" priority="4" operator="equal">
      <formula>0</formula>
    </cfRule>
  </conditionalFormatting>
  <conditionalFormatting sqref="V8:V9">
    <cfRule type="cellIs" dxfId="22" priority="3" operator="equal">
      <formula>0</formula>
    </cfRule>
  </conditionalFormatting>
  <conditionalFormatting sqref="V11:V12">
    <cfRule type="cellIs" dxfId="21" priority="2" operator="equal">
      <formula>0</formula>
    </cfRule>
  </conditionalFormatting>
  <conditionalFormatting sqref="V1:V14">
    <cfRule type="cellIs" dxfId="20" priority="1" operator="equal">
      <formula>0</formula>
    </cfRule>
  </conditionalFormatting>
  <pageMargins left="0.7" right="0.7" top="0.75" bottom="0.75" header="0.3" footer="0.3"/>
  <pageSetup scale="5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2" sqref="D22"/>
    </sheetView>
  </sheetViews>
  <sheetFormatPr defaultColWidth="8.88671875" defaultRowHeight="14.4" x14ac:dyDescent="0.3"/>
  <cols>
    <col min="1" max="1" width="9.33203125" style="384" customWidth="1"/>
    <col min="2" max="2" width="8.88671875" style="384"/>
    <col min="3" max="3" width="9.5546875" style="384" customWidth="1"/>
    <col min="4" max="4" width="10.33203125" style="384" customWidth="1"/>
    <col min="5" max="5" width="9.5546875" style="384" customWidth="1"/>
    <col min="6" max="6" width="11.109375" style="384" customWidth="1"/>
    <col min="7" max="16384" width="8.88671875" style="384"/>
  </cols>
  <sheetData>
    <row r="1" spans="1:6" ht="15" thickBot="1" x14ac:dyDescent="0.35"/>
    <row r="2" spans="1:6" x14ac:dyDescent="0.3">
      <c r="A2" s="385" t="s">
        <v>178</v>
      </c>
      <c r="B2" s="386"/>
      <c r="C2" s="386"/>
      <c r="D2" s="386"/>
      <c r="E2" s="387"/>
      <c r="F2" s="388"/>
    </row>
    <row r="3" spans="1:6" ht="15" thickBot="1" x14ac:dyDescent="0.35">
      <c r="A3" s="389"/>
      <c r="B3" s="390" t="s">
        <v>179</v>
      </c>
      <c r="C3" s="390" t="s">
        <v>180</v>
      </c>
      <c r="D3" s="390" t="s">
        <v>181</v>
      </c>
      <c r="E3" s="391" t="s">
        <v>182</v>
      </c>
      <c r="F3" s="392" t="s">
        <v>183</v>
      </c>
    </row>
    <row r="4" spans="1:6" x14ac:dyDescent="0.3">
      <c r="A4" s="385" t="s">
        <v>184</v>
      </c>
      <c r="B4" s="386">
        <v>2</v>
      </c>
      <c r="C4" s="386">
        <v>7</v>
      </c>
      <c r="D4" s="386">
        <v>1</v>
      </c>
      <c r="E4" s="387">
        <v>0</v>
      </c>
      <c r="F4" s="393">
        <v>10</v>
      </c>
    </row>
    <row r="5" spans="1:6" x14ac:dyDescent="0.3">
      <c r="A5" s="394" t="s">
        <v>185</v>
      </c>
      <c r="B5" s="395">
        <v>2</v>
      </c>
      <c r="C5" s="395">
        <v>6</v>
      </c>
      <c r="D5" s="395">
        <v>2</v>
      </c>
      <c r="E5" s="396">
        <v>0</v>
      </c>
      <c r="F5" s="397">
        <v>10</v>
      </c>
    </row>
    <row r="6" spans="1:6" x14ac:dyDescent="0.3">
      <c r="A6" s="394" t="s">
        <v>186</v>
      </c>
      <c r="B6" s="395">
        <v>45</v>
      </c>
      <c r="C6" s="395">
        <v>40</v>
      </c>
      <c r="D6" s="395">
        <v>12</v>
      </c>
      <c r="E6" s="396">
        <v>24</v>
      </c>
      <c r="F6" s="397">
        <v>121</v>
      </c>
    </row>
    <row r="7" spans="1:6" ht="15" thickBot="1" x14ac:dyDescent="0.35">
      <c r="A7" s="398" t="s">
        <v>187</v>
      </c>
      <c r="B7" s="399"/>
      <c r="C7" s="399"/>
      <c r="D7" s="399"/>
      <c r="E7" s="400"/>
      <c r="F7" s="401"/>
    </row>
    <row r="8" spans="1:6" x14ac:dyDescent="0.3">
      <c r="A8" s="402" t="s">
        <v>188</v>
      </c>
      <c r="B8" s="403">
        <v>49</v>
      </c>
      <c r="C8" s="403">
        <v>53</v>
      </c>
      <c r="D8" s="403">
        <v>15</v>
      </c>
      <c r="E8" s="404">
        <v>24</v>
      </c>
      <c r="F8" s="405">
        <v>141</v>
      </c>
    </row>
    <row r="9" spans="1:6" ht="15" thickBot="1" x14ac:dyDescent="0.35">
      <c r="A9" s="406" t="s">
        <v>189</v>
      </c>
      <c r="B9" s="407">
        <v>3.335756802721316</v>
      </c>
      <c r="C9" s="407">
        <v>9.5201650943395943</v>
      </c>
      <c r="D9" s="407">
        <v>16.627037037037372</v>
      </c>
      <c r="E9" s="408">
        <v>30.940190972222506</v>
      </c>
      <c r="F9" s="409">
        <v>11.772985618597474</v>
      </c>
    </row>
  </sheetData>
  <sheetProtection password="E2A2" sheet="1" objects="1" scenarios="1"/>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topLeftCell="A3" workbookViewId="0">
      <selection activeCell="J3" sqref="J3"/>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42.94999999999999" customHeight="1" x14ac:dyDescent="0.3">
      <c r="A3" s="621">
        <v>42208</v>
      </c>
      <c r="B3" s="622">
        <v>498658</v>
      </c>
      <c r="C3" s="623">
        <v>18827484</v>
      </c>
      <c r="D3" s="625" t="s">
        <v>82</v>
      </c>
      <c r="E3" s="625" t="s">
        <v>82</v>
      </c>
      <c r="F3" s="625" t="s">
        <v>303</v>
      </c>
      <c r="G3" s="625" t="s">
        <v>304</v>
      </c>
      <c r="H3" s="625"/>
      <c r="I3" s="625"/>
      <c r="J3" s="637" t="s">
        <v>305</v>
      </c>
      <c r="K3" s="628" t="s">
        <v>306</v>
      </c>
      <c r="L3" s="627" t="s">
        <v>307</v>
      </c>
      <c r="M3" s="627" t="s">
        <v>308</v>
      </c>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v>42222</v>
      </c>
      <c r="B4" s="633">
        <v>514358</v>
      </c>
      <c r="C4" s="631">
        <v>18835686</v>
      </c>
      <c r="D4" s="254" t="s">
        <v>329</v>
      </c>
      <c r="E4" s="254" t="s">
        <v>132</v>
      </c>
      <c r="F4" s="254" t="s">
        <v>332</v>
      </c>
      <c r="G4" s="254" t="s">
        <v>331</v>
      </c>
      <c r="H4" s="254" t="s">
        <v>330</v>
      </c>
      <c r="I4" s="254" t="s">
        <v>333</v>
      </c>
      <c r="J4" s="601" t="s">
        <v>334</v>
      </c>
      <c r="K4" s="264" t="s">
        <v>335</v>
      </c>
      <c r="L4" s="259"/>
      <c r="M4" s="259" t="s">
        <v>342</v>
      </c>
      <c r="N4" s="299">
        <v>42230</v>
      </c>
      <c r="O4" s="243"/>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c r="AZ4" s="258"/>
      <c r="BA4" s="258"/>
      <c r="BB4" s="258"/>
      <c r="BC4" s="258"/>
      <c r="BD4" s="258"/>
      <c r="BE4" s="258"/>
      <c r="BF4" s="258"/>
      <c r="BG4" s="258"/>
      <c r="BH4" s="258"/>
      <c r="BI4" s="258"/>
      <c r="BJ4" s="258"/>
      <c r="BK4" s="258"/>
      <c r="BL4" s="258"/>
      <c r="BM4" s="258"/>
      <c r="BN4" s="258"/>
      <c r="BO4" s="258"/>
      <c r="BP4" s="258"/>
      <c r="BQ4" s="258"/>
      <c r="BR4" s="258"/>
      <c r="BS4" s="258"/>
      <c r="BT4" s="258"/>
      <c r="BU4" s="258"/>
      <c r="BV4" s="258"/>
      <c r="BW4" s="258"/>
      <c r="BX4" s="258"/>
      <c r="BY4" s="258"/>
      <c r="BZ4" s="258"/>
      <c r="CA4" s="258"/>
      <c r="CB4" s="258"/>
      <c r="CC4" s="258"/>
      <c r="CD4" s="258"/>
      <c r="CE4" s="258"/>
      <c r="CF4" s="258"/>
      <c r="CG4" s="258"/>
      <c r="CH4" s="258"/>
      <c r="CI4" s="258"/>
      <c r="CJ4" s="258"/>
      <c r="CK4" s="258"/>
      <c r="CL4" s="258"/>
      <c r="CM4" s="258"/>
      <c r="CN4" s="258"/>
      <c r="CO4" s="258"/>
      <c r="CP4" s="258"/>
      <c r="CQ4" s="258"/>
      <c r="CR4" s="258"/>
      <c r="CS4" s="258"/>
      <c r="CT4" s="258"/>
      <c r="CU4" s="258"/>
      <c r="CV4" s="258"/>
      <c r="CW4" s="258"/>
      <c r="CX4" s="258"/>
      <c r="CY4" s="258"/>
      <c r="CZ4" s="258"/>
      <c r="DA4" s="258"/>
      <c r="DB4" s="258"/>
      <c r="DC4" s="258"/>
      <c r="DD4" s="258"/>
      <c r="DE4" s="258"/>
      <c r="DF4" s="258"/>
      <c r="DG4" s="258"/>
      <c r="DH4" s="258"/>
      <c r="DI4" s="258"/>
      <c r="DJ4" s="258"/>
      <c r="DK4" s="258"/>
      <c r="DL4" s="258"/>
      <c r="DM4" s="258"/>
      <c r="DN4" s="258"/>
      <c r="DO4" s="258"/>
      <c r="DP4" s="258"/>
      <c r="DQ4" s="258"/>
      <c r="DR4" s="258"/>
      <c r="DS4" s="258"/>
      <c r="DT4" s="258"/>
      <c r="DU4" s="258"/>
      <c r="DV4" s="258"/>
      <c r="DW4" s="258"/>
      <c r="DX4" s="258"/>
      <c r="DY4" s="258"/>
      <c r="DZ4" s="258"/>
      <c r="EA4" s="258"/>
      <c r="EB4" s="258"/>
      <c r="EC4" s="258"/>
      <c r="ED4" s="258"/>
      <c r="EE4" s="258"/>
      <c r="EF4" s="258"/>
      <c r="EG4" s="258"/>
      <c r="EH4" s="258"/>
      <c r="EI4" s="258"/>
      <c r="EJ4" s="258"/>
      <c r="EK4" s="258"/>
      <c r="EL4" s="258"/>
      <c r="EM4" s="258"/>
      <c r="EN4" s="258"/>
      <c r="EO4" s="258"/>
      <c r="EP4" s="258"/>
      <c r="EQ4" s="258"/>
      <c r="ER4" s="258"/>
      <c r="ES4" s="258"/>
      <c r="ET4" s="258"/>
      <c r="EU4" s="258"/>
      <c r="EV4" s="258"/>
      <c r="EW4" s="258"/>
      <c r="EX4" s="258"/>
      <c r="EY4" s="258"/>
      <c r="EZ4" s="258"/>
      <c r="FA4" s="258"/>
      <c r="FB4" s="258"/>
      <c r="FC4" s="258"/>
      <c r="FD4" s="258"/>
      <c r="FE4" s="258"/>
      <c r="FF4" s="258"/>
      <c r="FG4" s="258"/>
      <c r="FH4" s="258"/>
      <c r="FI4" s="258"/>
      <c r="FJ4" s="258"/>
      <c r="FK4" s="258"/>
      <c r="FL4" s="258"/>
      <c r="FM4" s="258"/>
      <c r="FN4" s="258"/>
      <c r="FO4" s="258"/>
      <c r="FP4" s="258"/>
      <c r="FQ4" s="258"/>
      <c r="FR4" s="258"/>
      <c r="FS4" s="258"/>
      <c r="FT4" s="258"/>
      <c r="FU4" s="258"/>
      <c r="FV4" s="258"/>
      <c r="FW4" s="258"/>
      <c r="FX4" s="258"/>
      <c r="FY4" s="258"/>
      <c r="FZ4" s="258"/>
      <c r="GA4" s="258"/>
      <c r="GB4" s="258"/>
      <c r="GC4" s="258"/>
      <c r="GD4" s="258"/>
      <c r="GE4" s="258"/>
      <c r="GF4" s="258"/>
      <c r="GG4" s="258"/>
      <c r="GH4" s="258"/>
      <c r="GI4" s="258"/>
      <c r="GJ4" s="258"/>
      <c r="GK4" s="258"/>
      <c r="GL4" s="258"/>
      <c r="GM4" s="258"/>
      <c r="GN4" s="258"/>
      <c r="GO4" s="258"/>
      <c r="GP4" s="258"/>
      <c r="GQ4" s="258"/>
      <c r="GR4" s="258"/>
      <c r="GS4" s="258"/>
      <c r="GT4" s="258"/>
      <c r="GU4" s="258"/>
      <c r="GV4" s="258"/>
      <c r="GW4" s="258"/>
      <c r="GX4" s="258"/>
      <c r="GY4" s="258"/>
      <c r="GZ4" s="258"/>
      <c r="HA4" s="258"/>
      <c r="HB4" s="258"/>
      <c r="HC4" s="258"/>
      <c r="HD4" s="258"/>
      <c r="HE4" s="258"/>
      <c r="HF4" s="258"/>
      <c r="HG4" s="258"/>
      <c r="HH4" s="258"/>
      <c r="HI4" s="258"/>
      <c r="HJ4" s="258"/>
      <c r="HK4" s="258"/>
      <c r="HL4" s="258"/>
      <c r="HM4" s="258"/>
      <c r="HN4" s="258"/>
      <c r="HO4" s="258"/>
      <c r="HP4" s="258"/>
      <c r="HQ4" s="258"/>
      <c r="HR4" s="258"/>
      <c r="HS4" s="258"/>
      <c r="HT4" s="258"/>
      <c r="HU4" s="258"/>
      <c r="HV4" s="258"/>
      <c r="HW4" s="258"/>
      <c r="HX4" s="258"/>
      <c r="HY4" s="258"/>
      <c r="HZ4" s="258"/>
      <c r="IA4" s="258"/>
      <c r="IB4" s="258"/>
      <c r="IC4" s="258"/>
      <c r="ID4" s="258"/>
      <c r="IE4" s="258"/>
      <c r="IF4" s="258"/>
      <c r="IG4" s="258"/>
      <c r="IH4" s="258"/>
      <c r="II4" s="258"/>
      <c r="IJ4" s="258"/>
      <c r="IK4" s="258"/>
      <c r="IL4" s="258"/>
      <c r="IM4" s="258"/>
      <c r="IN4" s="258"/>
      <c r="IO4" s="258"/>
      <c r="IP4" s="258"/>
      <c r="IQ4" s="258"/>
      <c r="IR4" s="258"/>
      <c r="IS4" s="258"/>
      <c r="IT4" s="258"/>
      <c r="IU4" s="258"/>
      <c r="IV4" s="258"/>
      <c r="IW4" s="258"/>
      <c r="IX4" s="258"/>
      <c r="IY4" s="258"/>
      <c r="IZ4" s="258"/>
      <c r="JA4" s="258"/>
      <c r="JB4" s="258"/>
      <c r="JC4" s="258"/>
      <c r="JD4" s="258"/>
      <c r="JE4" s="258"/>
      <c r="JF4" s="258"/>
      <c r="JG4" s="258"/>
      <c r="JH4" s="258"/>
      <c r="JI4" s="258"/>
      <c r="JJ4" s="258"/>
      <c r="JK4" s="258"/>
      <c r="JL4" s="258"/>
      <c r="JM4" s="258"/>
      <c r="JN4" s="258"/>
      <c r="JO4" s="258"/>
      <c r="JP4" s="258"/>
      <c r="JQ4" s="258"/>
      <c r="JR4" s="258"/>
      <c r="JS4" s="258"/>
      <c r="JT4" s="258"/>
      <c r="JU4" s="258"/>
      <c r="JV4" s="258"/>
      <c r="JW4" s="258"/>
      <c r="JX4" s="258"/>
      <c r="JY4" s="258"/>
      <c r="JZ4" s="258"/>
      <c r="KA4" s="258"/>
      <c r="KB4" s="258"/>
      <c r="KC4" s="258"/>
      <c r="KD4" s="258"/>
      <c r="KE4" s="258"/>
      <c r="KF4" s="258"/>
      <c r="KG4" s="258"/>
      <c r="KH4" s="258"/>
      <c r="KI4" s="258"/>
      <c r="KJ4" s="258"/>
      <c r="KK4" s="258"/>
      <c r="KL4" s="258"/>
      <c r="KM4" s="258"/>
      <c r="KN4" s="258"/>
      <c r="KO4" s="258"/>
      <c r="KP4" s="258"/>
      <c r="KQ4" s="258"/>
      <c r="KR4" s="258"/>
      <c r="KS4" s="258"/>
      <c r="KT4" s="258"/>
      <c r="KU4" s="258"/>
      <c r="KV4" s="258"/>
      <c r="KW4" s="258"/>
      <c r="KX4" s="258"/>
      <c r="KY4" s="258"/>
      <c r="KZ4" s="258"/>
      <c r="LA4" s="258"/>
      <c r="LB4" s="258"/>
      <c r="LC4" s="258"/>
      <c r="LD4" s="258"/>
      <c r="LE4" s="258"/>
      <c r="LF4" s="258"/>
      <c r="LG4" s="258"/>
      <c r="LH4" s="258"/>
      <c r="LI4" s="258"/>
      <c r="LJ4" s="258"/>
      <c r="LK4" s="258"/>
      <c r="LL4" s="258"/>
      <c r="LM4" s="258"/>
      <c r="LN4" s="258"/>
      <c r="LO4" s="258"/>
      <c r="LP4" s="258"/>
      <c r="LQ4" s="258"/>
      <c r="LR4" s="258"/>
      <c r="LS4" s="258"/>
      <c r="LT4" s="258"/>
      <c r="LU4" s="258"/>
      <c r="LV4" s="258"/>
      <c r="LW4" s="258"/>
      <c r="LX4" s="258"/>
      <c r="LY4" s="258"/>
      <c r="LZ4" s="258"/>
      <c r="MA4" s="258"/>
      <c r="MB4" s="258"/>
      <c r="MC4" s="258"/>
      <c r="MD4" s="258"/>
      <c r="ME4" s="258"/>
      <c r="MF4" s="258"/>
      <c r="MG4" s="258"/>
      <c r="MH4" s="258"/>
      <c r="MI4" s="258"/>
      <c r="MJ4" s="258"/>
      <c r="MK4" s="258"/>
      <c r="ML4" s="258"/>
      <c r="MM4" s="258"/>
      <c r="MN4" s="258"/>
      <c r="MO4" s="258"/>
      <c r="MP4" s="258"/>
      <c r="MQ4" s="258"/>
      <c r="MR4" s="258"/>
      <c r="MS4" s="258"/>
      <c r="MT4" s="258"/>
      <c r="MU4" s="258"/>
      <c r="MV4" s="258"/>
      <c r="MW4" s="258"/>
      <c r="MX4" s="258"/>
      <c r="MY4" s="258"/>
      <c r="MZ4" s="258"/>
      <c r="NA4" s="258"/>
      <c r="NB4" s="258"/>
      <c r="NC4" s="258"/>
      <c r="ND4" s="258"/>
      <c r="NE4" s="258"/>
      <c r="NF4" s="258"/>
      <c r="NG4" s="258"/>
      <c r="NH4" s="258"/>
      <c r="NI4" s="258"/>
      <c r="NJ4" s="258"/>
      <c r="NK4" s="258"/>
      <c r="NL4" s="258"/>
      <c r="NM4" s="258"/>
      <c r="NN4" s="258"/>
      <c r="NO4" s="258"/>
      <c r="NP4" s="258"/>
      <c r="NQ4" s="258"/>
      <c r="NR4" s="258"/>
      <c r="NS4" s="258"/>
      <c r="NT4" s="258"/>
      <c r="NU4" s="258"/>
      <c r="NV4" s="258"/>
      <c r="NW4" s="258"/>
      <c r="NX4" s="258"/>
      <c r="NY4" s="258"/>
      <c r="NZ4" s="258"/>
      <c r="OA4" s="258"/>
      <c r="OB4" s="258"/>
      <c r="OC4" s="258"/>
      <c r="OD4" s="258"/>
      <c r="OE4" s="258"/>
      <c r="OF4" s="258"/>
      <c r="OG4" s="258"/>
      <c r="OH4" s="258"/>
      <c r="OI4" s="258"/>
      <c r="OJ4" s="258"/>
      <c r="OK4" s="258"/>
      <c r="OL4" s="258"/>
      <c r="OM4" s="258"/>
      <c r="ON4" s="258"/>
      <c r="OO4" s="258"/>
      <c r="OP4" s="258"/>
      <c r="OQ4" s="258"/>
      <c r="OR4" s="258"/>
      <c r="OS4" s="258"/>
      <c r="OT4" s="258"/>
      <c r="OU4" s="258"/>
      <c r="OV4" s="258"/>
      <c r="OW4" s="258"/>
      <c r="OX4" s="258"/>
      <c r="OY4" s="258"/>
      <c r="OZ4" s="258"/>
      <c r="PA4" s="258"/>
      <c r="PB4" s="258"/>
      <c r="PC4" s="258"/>
      <c r="PD4" s="258"/>
      <c r="PE4" s="258"/>
      <c r="PF4" s="258"/>
      <c r="PG4" s="258"/>
      <c r="PH4" s="258"/>
      <c r="PI4" s="258"/>
      <c r="PJ4" s="258"/>
      <c r="PK4" s="258"/>
      <c r="PL4" s="258"/>
      <c r="PM4" s="258"/>
      <c r="PN4" s="258"/>
      <c r="PO4" s="258"/>
      <c r="PP4" s="258"/>
      <c r="PQ4" s="258"/>
      <c r="PR4" s="258"/>
      <c r="PS4" s="258"/>
      <c r="PT4" s="258"/>
      <c r="PU4" s="258"/>
      <c r="PV4" s="258"/>
      <c r="PW4" s="258"/>
      <c r="PX4" s="258"/>
      <c r="PY4" s="258"/>
      <c r="PZ4" s="258"/>
      <c r="QA4" s="258"/>
      <c r="QB4" s="258"/>
      <c r="QC4" s="258"/>
      <c r="QD4" s="258"/>
      <c r="QE4" s="258"/>
      <c r="QF4" s="258"/>
      <c r="QG4" s="258"/>
      <c r="QH4" s="258"/>
      <c r="QI4" s="258"/>
      <c r="QJ4" s="258"/>
      <c r="QK4" s="258"/>
      <c r="QL4" s="258"/>
      <c r="QM4" s="258"/>
      <c r="QN4" s="258"/>
      <c r="QO4" s="258"/>
      <c r="QP4" s="258"/>
      <c r="QQ4" s="258"/>
      <c r="QR4" s="258"/>
      <c r="QS4" s="258"/>
      <c r="QT4" s="258"/>
      <c r="QU4" s="258"/>
      <c r="QV4" s="258"/>
      <c r="QW4" s="258"/>
      <c r="QX4" s="258"/>
      <c r="QY4" s="258"/>
      <c r="QZ4" s="258"/>
      <c r="RA4" s="258"/>
      <c r="RB4" s="258"/>
      <c r="RC4" s="258"/>
      <c r="RD4" s="258"/>
      <c r="RE4" s="258"/>
      <c r="RF4" s="258"/>
      <c r="RG4" s="258"/>
      <c r="RH4" s="258"/>
      <c r="RI4" s="258"/>
      <c r="RJ4" s="258"/>
      <c r="RK4" s="258"/>
      <c r="RL4" s="258"/>
      <c r="RM4" s="258"/>
      <c r="RN4" s="258"/>
      <c r="RO4" s="258"/>
      <c r="RP4" s="258"/>
      <c r="RQ4" s="258"/>
      <c r="RR4" s="258"/>
      <c r="RS4" s="258"/>
      <c r="RT4" s="258"/>
      <c r="RU4" s="258"/>
      <c r="RV4" s="258"/>
      <c r="RW4" s="258"/>
      <c r="RX4" s="258"/>
      <c r="RY4" s="258"/>
      <c r="RZ4" s="258"/>
      <c r="SA4" s="258"/>
      <c r="SB4" s="258"/>
      <c r="SC4" s="258"/>
      <c r="SD4" s="258"/>
      <c r="SE4" s="258"/>
      <c r="SF4" s="258"/>
      <c r="SG4" s="258"/>
      <c r="SH4" s="258"/>
      <c r="SI4" s="258"/>
      <c r="SJ4" s="258"/>
      <c r="SK4" s="258"/>
      <c r="SL4" s="258"/>
      <c r="SM4" s="258"/>
      <c r="SN4" s="258"/>
      <c r="SO4" s="258"/>
      <c r="SP4" s="258"/>
      <c r="SQ4" s="258"/>
      <c r="SR4" s="258"/>
      <c r="SS4" s="258"/>
      <c r="ST4" s="258"/>
      <c r="SU4" s="258"/>
      <c r="SV4" s="258"/>
      <c r="SW4" s="258"/>
      <c r="SX4" s="258"/>
      <c r="SY4" s="258"/>
      <c r="SZ4" s="258"/>
      <c r="TA4" s="258"/>
      <c r="TB4" s="258"/>
      <c r="TC4" s="258"/>
      <c r="TD4" s="258"/>
      <c r="TE4" s="258"/>
      <c r="TF4" s="258"/>
      <c r="TG4" s="258"/>
      <c r="TH4" s="258"/>
      <c r="TI4" s="258"/>
      <c r="TJ4" s="258"/>
      <c r="TK4" s="258"/>
      <c r="TL4" s="258"/>
      <c r="TM4" s="258"/>
      <c r="TN4" s="258"/>
      <c r="TO4" s="258"/>
      <c r="TP4" s="258"/>
      <c r="TQ4" s="258"/>
      <c r="TR4" s="258"/>
      <c r="TS4" s="258"/>
      <c r="TT4" s="258"/>
      <c r="TU4" s="258"/>
      <c r="TV4" s="258"/>
      <c r="TW4" s="258"/>
      <c r="TX4" s="258"/>
      <c r="TY4" s="258"/>
      <c r="TZ4" s="258"/>
      <c r="UA4" s="258"/>
      <c r="UB4" s="258"/>
      <c r="UC4" s="258"/>
      <c r="UD4" s="258"/>
      <c r="UE4" s="258"/>
      <c r="UF4" s="258"/>
      <c r="UG4" s="258"/>
      <c r="UH4" s="258"/>
      <c r="UI4" s="258"/>
      <c r="UJ4" s="258"/>
      <c r="UK4" s="258"/>
      <c r="UL4" s="258"/>
      <c r="UM4" s="258"/>
      <c r="UN4" s="258"/>
      <c r="UO4" s="258"/>
      <c r="UP4" s="258"/>
      <c r="UQ4" s="258"/>
      <c r="UR4" s="258"/>
      <c r="US4" s="258"/>
      <c r="UT4" s="258"/>
      <c r="UU4" s="258"/>
      <c r="UV4" s="258"/>
      <c r="UW4" s="258"/>
      <c r="UX4" s="258"/>
      <c r="UY4" s="258"/>
      <c r="UZ4" s="258"/>
      <c r="VA4" s="258"/>
      <c r="VB4" s="258"/>
      <c r="VC4" s="258"/>
      <c r="VD4" s="258"/>
      <c r="VE4" s="258"/>
      <c r="VF4" s="258"/>
      <c r="VG4" s="258"/>
      <c r="VH4" s="258"/>
      <c r="VI4" s="258"/>
      <c r="VJ4" s="258"/>
      <c r="VK4" s="258"/>
      <c r="VL4" s="258"/>
      <c r="VM4" s="258"/>
      <c r="VN4" s="258"/>
      <c r="VO4" s="258"/>
      <c r="VP4" s="258"/>
      <c r="VQ4" s="258"/>
      <c r="VR4" s="258"/>
      <c r="VS4" s="258"/>
      <c r="VT4" s="258"/>
      <c r="VU4" s="258"/>
      <c r="VV4" s="258"/>
      <c r="VW4" s="258"/>
      <c r="VX4" s="258"/>
      <c r="VY4" s="258"/>
      <c r="VZ4" s="258"/>
      <c r="WA4" s="258"/>
      <c r="WB4" s="258"/>
      <c r="WC4" s="258"/>
      <c r="WD4" s="258"/>
      <c r="WE4" s="258"/>
      <c r="WF4" s="258"/>
      <c r="WG4" s="258"/>
      <c r="WH4" s="258"/>
      <c r="WI4" s="258"/>
      <c r="WJ4" s="258"/>
      <c r="WK4" s="258"/>
      <c r="WL4" s="258"/>
      <c r="WM4" s="258"/>
      <c r="WN4" s="258"/>
      <c r="WO4" s="258"/>
      <c r="WP4" s="258"/>
      <c r="WQ4" s="258"/>
      <c r="WR4" s="258"/>
      <c r="WS4" s="258"/>
      <c r="WT4" s="258"/>
      <c r="WU4" s="258"/>
      <c r="WV4" s="258"/>
      <c r="WW4" s="258"/>
      <c r="WX4" s="258"/>
      <c r="WY4" s="258"/>
      <c r="WZ4" s="258"/>
      <c r="XA4" s="258"/>
      <c r="XB4" s="258"/>
      <c r="XC4" s="258"/>
      <c r="XD4" s="258"/>
      <c r="XE4" s="258"/>
      <c r="XF4" s="258"/>
      <c r="XG4" s="258"/>
      <c r="XH4" s="258"/>
      <c r="XI4" s="258"/>
      <c r="XJ4" s="258"/>
      <c r="XK4" s="258"/>
      <c r="XL4" s="258"/>
      <c r="XM4" s="258"/>
      <c r="XN4" s="258"/>
      <c r="XO4" s="258"/>
      <c r="XP4" s="258"/>
      <c r="XQ4" s="258"/>
      <c r="XR4" s="258"/>
      <c r="XS4" s="258"/>
      <c r="XT4" s="258"/>
      <c r="XU4" s="258"/>
      <c r="XV4" s="258"/>
      <c r="XW4" s="258"/>
      <c r="XX4" s="258"/>
      <c r="XY4" s="258"/>
      <c r="XZ4" s="258"/>
      <c r="YA4" s="258"/>
      <c r="YB4" s="258"/>
      <c r="YC4" s="258"/>
      <c r="YD4" s="258"/>
      <c r="YE4" s="258"/>
      <c r="YF4" s="258"/>
      <c r="YG4" s="258"/>
      <c r="YH4" s="258"/>
      <c r="YI4" s="258"/>
      <c r="YJ4" s="258"/>
      <c r="YK4" s="258"/>
      <c r="YL4" s="258"/>
      <c r="YM4" s="258"/>
      <c r="YN4" s="258"/>
      <c r="YO4" s="258"/>
      <c r="YP4" s="258"/>
      <c r="YQ4" s="258"/>
      <c r="YR4" s="258"/>
      <c r="YS4" s="258"/>
      <c r="YT4" s="258"/>
      <c r="YU4" s="258"/>
      <c r="YV4" s="258"/>
      <c r="YW4" s="258"/>
      <c r="YX4" s="258"/>
      <c r="YY4" s="258"/>
      <c r="YZ4" s="258"/>
      <c r="ZA4" s="258"/>
      <c r="ZB4" s="258"/>
      <c r="ZC4" s="258"/>
      <c r="ZD4" s="258"/>
      <c r="ZE4" s="258"/>
      <c r="ZF4" s="258"/>
      <c r="ZG4" s="258"/>
      <c r="ZH4" s="258"/>
      <c r="ZI4" s="258"/>
      <c r="ZJ4" s="258"/>
      <c r="ZK4" s="258"/>
      <c r="ZL4" s="258"/>
      <c r="ZM4" s="258"/>
      <c r="ZN4" s="258"/>
      <c r="ZO4" s="258"/>
      <c r="ZP4" s="258"/>
      <c r="ZQ4" s="258"/>
      <c r="ZR4" s="258"/>
      <c r="ZS4" s="258"/>
      <c r="ZT4" s="258"/>
      <c r="ZU4" s="258"/>
      <c r="ZV4" s="258"/>
      <c r="ZW4" s="258"/>
      <c r="ZX4" s="258"/>
      <c r="ZY4" s="258"/>
      <c r="ZZ4" s="258"/>
      <c r="AAA4" s="258"/>
      <c r="AAB4" s="258"/>
      <c r="AAC4" s="258"/>
      <c r="AAD4" s="258"/>
      <c r="AAE4" s="258"/>
      <c r="AAF4" s="258"/>
      <c r="AAG4" s="258"/>
      <c r="AAH4" s="258"/>
      <c r="AAI4" s="258"/>
      <c r="AAJ4" s="258"/>
      <c r="AAK4" s="258"/>
      <c r="AAL4" s="258"/>
      <c r="AAM4" s="258"/>
      <c r="AAN4" s="258"/>
      <c r="AAO4" s="258"/>
      <c r="AAP4" s="258"/>
      <c r="AAQ4" s="258"/>
      <c r="AAR4" s="258"/>
      <c r="AAS4" s="258"/>
      <c r="AAT4" s="258"/>
      <c r="AAU4" s="258"/>
      <c r="AAV4" s="258"/>
      <c r="AAW4" s="258"/>
      <c r="AAX4" s="258"/>
      <c r="AAY4" s="258"/>
      <c r="AAZ4" s="258"/>
      <c r="ABA4" s="258"/>
      <c r="ABB4" s="258"/>
      <c r="ABC4" s="258"/>
      <c r="ABD4" s="258"/>
      <c r="ABE4" s="258"/>
      <c r="ABF4" s="258"/>
      <c r="ABG4" s="258"/>
      <c r="ABH4" s="258"/>
      <c r="ABI4" s="258"/>
      <c r="ABJ4" s="258"/>
      <c r="ABK4" s="258"/>
      <c r="ABL4" s="258"/>
      <c r="ABM4" s="258"/>
      <c r="ABN4" s="258"/>
      <c r="ABO4" s="258"/>
      <c r="ABP4" s="258"/>
      <c r="ABQ4" s="258"/>
      <c r="ABR4" s="258"/>
      <c r="ABS4" s="258"/>
      <c r="ABT4" s="258"/>
      <c r="ABU4" s="258"/>
      <c r="ABV4" s="258"/>
      <c r="ABW4" s="258"/>
      <c r="ABX4" s="258"/>
      <c r="ABY4" s="258"/>
      <c r="ABZ4" s="258"/>
      <c r="ACA4" s="258"/>
      <c r="ACB4" s="258"/>
      <c r="ACC4" s="258"/>
      <c r="ACD4" s="258"/>
      <c r="ACE4" s="258"/>
      <c r="ACF4" s="258"/>
      <c r="ACG4" s="258"/>
      <c r="ACH4" s="258"/>
      <c r="ACI4" s="258"/>
      <c r="ACJ4" s="258"/>
      <c r="ACK4" s="258"/>
      <c r="ACL4" s="258"/>
      <c r="ACM4" s="258"/>
      <c r="ACN4" s="258"/>
      <c r="ACO4" s="258"/>
      <c r="ACP4" s="258"/>
      <c r="ACQ4" s="258"/>
      <c r="ACR4" s="258"/>
      <c r="ACS4" s="258"/>
      <c r="ACT4" s="258"/>
      <c r="ACU4" s="258"/>
      <c r="ACV4" s="258"/>
      <c r="ACW4" s="258"/>
      <c r="ACX4" s="258"/>
      <c r="ACY4" s="258"/>
      <c r="ACZ4" s="258"/>
      <c r="ADA4" s="258"/>
      <c r="ADB4" s="258"/>
      <c r="ADC4" s="258"/>
      <c r="ADD4" s="258"/>
      <c r="ADE4" s="258"/>
      <c r="ADF4" s="258"/>
      <c r="ADG4" s="258"/>
      <c r="ADH4" s="258"/>
      <c r="ADI4" s="258"/>
      <c r="ADJ4" s="258"/>
      <c r="ADK4" s="258"/>
      <c r="ADL4" s="258"/>
      <c r="ADM4" s="258"/>
      <c r="ADN4" s="258"/>
      <c r="ADO4" s="258"/>
      <c r="ADP4" s="258"/>
      <c r="ADQ4" s="258"/>
      <c r="ADR4" s="258"/>
      <c r="ADS4" s="258"/>
      <c r="ADT4" s="258"/>
      <c r="ADU4" s="258"/>
      <c r="ADV4" s="258"/>
      <c r="ADW4" s="258"/>
      <c r="ADX4" s="258"/>
      <c r="ADY4" s="258"/>
      <c r="ADZ4" s="258"/>
      <c r="AEA4" s="258"/>
      <c r="AEB4" s="258"/>
      <c r="AEC4" s="258"/>
      <c r="AED4" s="258"/>
      <c r="AEE4" s="258"/>
      <c r="AEF4" s="258"/>
      <c r="AEG4" s="258"/>
      <c r="AEH4" s="258"/>
      <c r="AEI4" s="258"/>
      <c r="AEJ4" s="258"/>
      <c r="AEK4" s="258"/>
      <c r="AEL4" s="258"/>
      <c r="AEM4" s="258"/>
      <c r="AEN4" s="258"/>
      <c r="AEO4" s="258"/>
      <c r="AEP4" s="258"/>
      <c r="AEQ4" s="258"/>
      <c r="AER4" s="258"/>
      <c r="AES4" s="258"/>
      <c r="AET4" s="258"/>
      <c r="AEU4" s="258"/>
      <c r="AEV4" s="258"/>
      <c r="AEW4" s="258"/>
      <c r="AEX4" s="258"/>
      <c r="AEY4" s="258"/>
      <c r="AEZ4" s="258"/>
      <c r="AFA4" s="258"/>
      <c r="AFB4" s="258"/>
      <c r="AFC4" s="258"/>
      <c r="AFD4" s="258"/>
      <c r="AFE4" s="258"/>
      <c r="AFF4" s="258"/>
      <c r="AFG4" s="258"/>
      <c r="AFH4" s="258"/>
      <c r="AFI4" s="258"/>
      <c r="AFJ4" s="258"/>
      <c r="AFK4" s="258"/>
      <c r="AFL4" s="258"/>
      <c r="AFM4" s="258"/>
      <c r="AFN4" s="258"/>
      <c r="AFO4" s="258"/>
      <c r="AFP4" s="258"/>
      <c r="AFQ4" s="258"/>
      <c r="AFR4" s="258"/>
      <c r="AFS4" s="258"/>
      <c r="AFT4" s="258"/>
      <c r="AFU4" s="258"/>
      <c r="AFV4" s="258"/>
      <c r="AFW4" s="258"/>
      <c r="AFX4" s="258"/>
      <c r="AFY4" s="258"/>
      <c r="AFZ4" s="258"/>
      <c r="AGA4" s="258"/>
      <c r="AGB4" s="258"/>
      <c r="AGC4" s="258"/>
      <c r="AGD4" s="258"/>
      <c r="AGE4" s="258"/>
      <c r="AGF4" s="258"/>
      <c r="AGG4" s="258"/>
      <c r="AGH4" s="258"/>
      <c r="AGI4" s="258"/>
      <c r="AGJ4" s="258"/>
      <c r="AGK4" s="258"/>
      <c r="AGL4" s="258"/>
      <c r="AGM4" s="258"/>
      <c r="AGN4" s="258"/>
      <c r="AGO4" s="258"/>
      <c r="AGP4" s="258"/>
      <c r="AGQ4" s="258"/>
      <c r="AGR4" s="258"/>
      <c r="AGS4" s="258"/>
      <c r="AGT4" s="258"/>
      <c r="AGU4" s="258"/>
      <c r="AGV4" s="258"/>
      <c r="AGW4" s="258"/>
      <c r="AGX4" s="258"/>
      <c r="AGY4" s="258"/>
      <c r="AGZ4" s="258"/>
      <c r="AHA4" s="258"/>
    </row>
    <row r="5" spans="1:885" ht="28.8" x14ac:dyDescent="0.3">
      <c r="A5" s="621">
        <v>42219</v>
      </c>
      <c r="B5" s="303">
        <v>485186</v>
      </c>
      <c r="C5" s="269"/>
      <c r="D5" s="272" t="s">
        <v>337</v>
      </c>
      <c r="E5" s="269" t="s">
        <v>132</v>
      </c>
      <c r="F5" s="273" t="s">
        <v>338</v>
      </c>
      <c r="G5" s="269" t="s">
        <v>339</v>
      </c>
      <c r="H5" s="269"/>
      <c r="I5" s="269"/>
      <c r="J5" s="274" t="s">
        <v>340</v>
      </c>
      <c r="K5" s="628" t="s">
        <v>335</v>
      </c>
      <c r="L5" s="274" t="s">
        <v>341</v>
      </c>
      <c r="M5" s="605"/>
      <c r="N5" s="298">
        <v>42227</v>
      </c>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254"/>
      <c r="E6" s="249"/>
      <c r="F6" s="249"/>
      <c r="G6" s="249"/>
      <c r="H6" s="249"/>
      <c r="I6" s="249"/>
      <c r="J6" s="244"/>
      <c r="K6" s="253"/>
      <c r="L6" s="246"/>
      <c r="M6" s="604"/>
      <c r="N6" s="300"/>
      <c r="O6" s="243"/>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254"/>
      <c r="E8" s="249"/>
      <c r="F8" s="249"/>
      <c r="G8" s="249"/>
      <c r="H8" s="249"/>
      <c r="I8" s="249"/>
      <c r="J8" s="246"/>
      <c r="K8" s="253"/>
      <c r="L8" s="244"/>
      <c r="M8" s="248"/>
      <c r="N8" s="297"/>
      <c r="O8" s="243"/>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243"/>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243"/>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258"/>
      <c r="Q13" s="258"/>
      <c r="R13" s="258"/>
      <c r="S13" s="258"/>
      <c r="T13" s="258"/>
      <c r="U13" s="258"/>
      <c r="V13" s="258"/>
      <c r="W13" s="258"/>
      <c r="X13" s="258"/>
      <c r="Y13" s="258"/>
      <c r="Z13" s="258"/>
      <c r="AA13" s="258"/>
      <c r="AB13" s="258"/>
      <c r="AC13" s="258"/>
      <c r="AD13" s="258"/>
      <c r="AE13" s="258"/>
      <c r="AF13" s="258"/>
      <c r="AG13" s="258"/>
      <c r="AH13" s="258"/>
      <c r="AI13" s="258"/>
      <c r="AJ13" s="258"/>
      <c r="AK13" s="258"/>
      <c r="AL13" s="258"/>
      <c r="AM13" s="258"/>
      <c r="AN13" s="258"/>
      <c r="AO13" s="258"/>
      <c r="AP13" s="258"/>
      <c r="AQ13" s="258"/>
      <c r="AR13" s="258"/>
      <c r="AS13" s="258"/>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243"/>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243"/>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Y20" sqref="Y20"/>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390</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42296</v>
      </c>
      <c r="E2" s="685"/>
      <c r="F2" s="686"/>
      <c r="G2" s="687">
        <f>D2+1</f>
        <v>42297</v>
      </c>
      <c r="H2" s="688"/>
      <c r="I2" s="689"/>
      <c r="J2" s="684">
        <f>G2+1</f>
        <v>42298</v>
      </c>
      <c r="K2" s="685"/>
      <c r="L2" s="686"/>
      <c r="M2" s="684">
        <f>J2+1</f>
        <v>42299</v>
      </c>
      <c r="N2" s="685"/>
      <c r="O2" s="686"/>
      <c r="P2" s="684">
        <f>M2+1</f>
        <v>42300</v>
      </c>
      <c r="Q2" s="685"/>
      <c r="R2" s="686"/>
      <c r="S2" s="663" t="s">
        <v>23</v>
      </c>
      <c r="T2" s="664"/>
      <c r="U2" s="665"/>
      <c r="V2" s="683"/>
      <c r="W2" s="666" t="s">
        <v>368</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22" t="s">
        <v>17</v>
      </c>
      <c r="B4" s="451" t="s">
        <v>372</v>
      </c>
      <c r="C4" s="348">
        <f>'Week Ending 10-16-2015 '!V4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10-16-2015 '!W4+'Week Ending 10-23-2015'!S4</f>
        <v>182</v>
      </c>
      <c r="X4" s="224">
        <f>'Week Ending 10-16-2015 '!X4+'Week Ending 10-23-2015'!T4</f>
        <v>173</v>
      </c>
      <c r="Y4" s="225">
        <f>'Week Ending 10-16-2015 '!Y4+'Week Ending 10-23-2015'!U4</f>
        <v>9</v>
      </c>
      <c r="Z4" s="4"/>
      <c r="AA4" s="4"/>
      <c r="AB4" s="4"/>
    </row>
    <row r="5" spans="1:28" ht="29.4" customHeight="1" x14ac:dyDescent="0.3">
      <c r="A5" s="659"/>
      <c r="B5" s="478" t="s">
        <v>373</v>
      </c>
      <c r="C5" s="475">
        <f>'Week Ending 10-16-2015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10-16-2015 '!W5+'Week Ending 10-23-2015'!S5</f>
        <v>0</v>
      </c>
      <c r="X5" s="220">
        <f>'Week Ending 10-16-2015 '!X5+'Week Ending 10-23-2015'!T5</f>
        <v>0</v>
      </c>
      <c r="Y5" s="231">
        <f>'Week Ending 10-16-2015 '!Y5+'Week Ending 10-23-2015'!U5</f>
        <v>0</v>
      </c>
      <c r="Z5" s="4"/>
      <c r="AA5" s="4"/>
      <c r="AB5" s="4"/>
    </row>
    <row r="6" spans="1:28" ht="30" customHeight="1" x14ac:dyDescent="0.3">
      <c r="A6" s="149" t="s">
        <v>374</v>
      </c>
      <c r="B6" s="337" t="s">
        <v>376</v>
      </c>
      <c r="C6" s="335">
        <f>'Week Ending 10-16-2015 '!V6</f>
        <v>0</v>
      </c>
      <c r="D6" s="117">
        <v>16</v>
      </c>
      <c r="E6" s="530">
        <v>11</v>
      </c>
      <c r="F6" s="530"/>
      <c r="G6" s="117">
        <v>1</v>
      </c>
      <c r="H6" s="530">
        <v>1</v>
      </c>
      <c r="I6" s="530"/>
      <c r="J6" s="117">
        <v>6</v>
      </c>
      <c r="K6" s="530">
        <v>11</v>
      </c>
      <c r="L6" s="530"/>
      <c r="M6" s="117">
        <v>1</v>
      </c>
      <c r="N6" s="530">
        <v>1</v>
      </c>
      <c r="O6" s="530"/>
      <c r="P6" s="117">
        <v>6</v>
      </c>
      <c r="Q6" s="530">
        <v>6</v>
      </c>
      <c r="R6" s="530"/>
      <c r="S6" s="98">
        <f t="shared" si="0"/>
        <v>30</v>
      </c>
      <c r="T6" s="98">
        <f>SUM(E6,H6,K6,N6,Q6)</f>
        <v>30</v>
      </c>
      <c r="U6" s="98">
        <f>SUM(F6,I6,L6,O6,R6)</f>
        <v>0</v>
      </c>
      <c r="V6" s="336">
        <f t="shared" si="1"/>
        <v>0</v>
      </c>
      <c r="W6" s="218">
        <f>'Week Ending 10-16-2015 '!W6+'Week Ending 10-23-2015'!S6</f>
        <v>75</v>
      </c>
      <c r="X6" s="218">
        <f>'Week Ending 10-16-2015 '!X6+'Week Ending 10-23-2015'!T6</f>
        <v>75</v>
      </c>
      <c r="Y6" s="227">
        <f>'Week Ending 10-16-2015 '!Y6+'Week Ending 10-23-2015'!U6</f>
        <v>0</v>
      </c>
      <c r="Z6" s="4"/>
      <c r="AA6" s="4"/>
      <c r="AB6" s="4"/>
    </row>
    <row r="7" spans="1:28" ht="30" customHeight="1" thickBot="1" x14ac:dyDescent="0.35">
      <c r="A7" s="553" t="s">
        <v>375</v>
      </c>
      <c r="B7" s="554" t="s">
        <v>377</v>
      </c>
      <c r="C7" s="103">
        <f>'Week Ending 10-16-2015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10-16-2015 '!W7+'Week Ending 10-23-2015'!S7</f>
        <v>0</v>
      </c>
      <c r="X7" s="221">
        <f>'Week Ending 10-16-2015 '!X7+'Week Ending 10-23-2015'!T7</f>
        <v>0</v>
      </c>
      <c r="Y7" s="233">
        <f>'Week Ending 10-16-2015 '!Y7+'Week Ending 10-23-2015'!U7</f>
        <v>0</v>
      </c>
      <c r="Z7" s="4"/>
      <c r="AA7" s="4"/>
      <c r="AB7" s="4"/>
    </row>
    <row r="8" spans="1:28" ht="44.4" customHeight="1" x14ac:dyDescent="0.3">
      <c r="A8" s="669" t="s">
        <v>16</v>
      </c>
      <c r="B8" s="479" t="s">
        <v>378</v>
      </c>
      <c r="C8" s="480">
        <f>'Week Ending 10-16-2015 '!V8</f>
        <v>180</v>
      </c>
      <c r="D8" s="467">
        <v>5</v>
      </c>
      <c r="E8" s="538"/>
      <c r="F8" s="538"/>
      <c r="G8" s="467"/>
      <c r="H8" s="538"/>
      <c r="I8" s="538"/>
      <c r="J8" s="467"/>
      <c r="K8" s="538"/>
      <c r="L8" s="538"/>
      <c r="M8" s="467"/>
      <c r="N8" s="538"/>
      <c r="O8" s="538"/>
      <c r="P8" s="467"/>
      <c r="Q8" s="538"/>
      <c r="R8" s="538"/>
      <c r="S8" s="52">
        <f t="shared" si="0"/>
        <v>5</v>
      </c>
      <c r="T8" s="52">
        <f t="shared" si="0"/>
        <v>0</v>
      </c>
      <c r="U8" s="52">
        <f t="shared" si="0"/>
        <v>0</v>
      </c>
      <c r="V8" s="481">
        <f t="shared" si="1"/>
        <v>185</v>
      </c>
      <c r="W8" s="220">
        <f>'Week Ending 10-16-2015 '!W8+'Week Ending 10-23-2015'!S8</f>
        <v>218</v>
      </c>
      <c r="X8" s="220">
        <f>'Week Ending 10-16-2015 '!X8+'Week Ending 10-23-2015'!T8</f>
        <v>33</v>
      </c>
      <c r="Y8" s="231">
        <f>'Week Ending 10-16-2015 '!Y8+'Week Ending 10-23-2015'!U8</f>
        <v>0</v>
      </c>
      <c r="Z8" s="4"/>
      <c r="AA8" s="4"/>
      <c r="AB8" s="4"/>
    </row>
    <row r="9" spans="1:28" ht="32.4" customHeight="1" x14ac:dyDescent="0.3">
      <c r="A9" s="670"/>
      <c r="B9" s="482" t="s">
        <v>379</v>
      </c>
      <c r="C9" s="480">
        <f>'Week Ending 10-16-2015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10-16-2015 '!W9+'Week Ending 10-23-2015'!S9</f>
        <v>0</v>
      </c>
      <c r="X9" s="220">
        <f>'Week Ending 10-16-2015 '!X9+'Week Ending 10-23-2015'!T9</f>
        <v>0</v>
      </c>
      <c r="Y9" s="231">
        <f>'Week Ending 10-16-2015 '!Y9+'Week Ending 10-23-2015'!U9</f>
        <v>0</v>
      </c>
      <c r="Z9" s="4"/>
      <c r="AA9" s="4"/>
      <c r="AB9" s="4"/>
    </row>
    <row r="10" spans="1:28" ht="37.950000000000003" customHeight="1" x14ac:dyDescent="0.3">
      <c r="A10" s="155" t="s">
        <v>380</v>
      </c>
      <c r="B10" s="339" t="s">
        <v>381</v>
      </c>
      <c r="C10" s="338">
        <f>'Week Ending 10-16-2015 '!V10</f>
        <v>142</v>
      </c>
      <c r="D10" s="128">
        <v>1</v>
      </c>
      <c r="E10" s="540">
        <v>1</v>
      </c>
      <c r="F10" s="540"/>
      <c r="G10" s="128">
        <v>1</v>
      </c>
      <c r="H10" s="540">
        <v>22</v>
      </c>
      <c r="I10" s="540"/>
      <c r="J10" s="128">
        <v>2</v>
      </c>
      <c r="K10" s="540">
        <v>123</v>
      </c>
      <c r="L10" s="540"/>
      <c r="M10" s="128">
        <v>7</v>
      </c>
      <c r="N10" s="540">
        <v>7</v>
      </c>
      <c r="O10" s="540"/>
      <c r="P10" s="128"/>
      <c r="Q10" s="540"/>
      <c r="R10" s="540"/>
      <c r="S10" s="98">
        <f t="shared" si="0"/>
        <v>11</v>
      </c>
      <c r="T10" s="98">
        <f>SUM(E10,H10,K10,N10,Q10)</f>
        <v>153</v>
      </c>
      <c r="U10" s="98">
        <f t="shared" si="0"/>
        <v>0</v>
      </c>
      <c r="V10" s="336">
        <f t="shared" si="1"/>
        <v>0</v>
      </c>
      <c r="W10" s="218">
        <f>'Week Ending 10-16-2015 '!W10+'Week Ending 10-23-2015'!S10</f>
        <v>195</v>
      </c>
      <c r="X10" s="218">
        <f>'Week Ending 10-16-2015 '!X10+'Week Ending 10-23-2015'!T10</f>
        <v>195</v>
      </c>
      <c r="Y10" s="227">
        <f>'Week Ending 10-16-2015 '!Y10+'Week Ending 10-23-2015'!U10</f>
        <v>0</v>
      </c>
      <c r="Z10" s="4"/>
      <c r="AA10" s="4"/>
      <c r="AB10" s="4"/>
    </row>
    <row r="11" spans="1:28" ht="30" customHeight="1" thickBot="1" x14ac:dyDescent="0.35">
      <c r="A11" s="379" t="s">
        <v>382</v>
      </c>
      <c r="B11" s="356" t="s">
        <v>383</v>
      </c>
      <c r="C11" s="357">
        <f>'Week Ending 10-16-2015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10-16-2015 '!W11+'Week Ending 10-23-2015'!S11</f>
        <v>0</v>
      </c>
      <c r="X11" s="219">
        <f>'Week Ending 10-16-2015 '!X11+'Week Ending 10-23-2015'!T11</f>
        <v>0</v>
      </c>
      <c r="Y11" s="229">
        <f>'Week Ending 10-16-2015 '!Y11+'Week Ending 10-23-2015'!U11</f>
        <v>0</v>
      </c>
      <c r="Z11" s="4"/>
      <c r="AA11" s="4"/>
      <c r="AB11" s="4"/>
    </row>
    <row r="12" spans="1:28" ht="39.6" customHeight="1" x14ac:dyDescent="0.3">
      <c r="A12" s="671" t="s">
        <v>20</v>
      </c>
      <c r="B12" s="359" t="s">
        <v>384</v>
      </c>
      <c r="C12" s="360">
        <f>'Week Ending 10-16-2015 '!V12</f>
        <v>0</v>
      </c>
      <c r="D12" s="135">
        <v>6</v>
      </c>
      <c r="E12" s="544">
        <v>4</v>
      </c>
      <c r="F12" s="544">
        <v>2</v>
      </c>
      <c r="G12" s="135">
        <v>11</v>
      </c>
      <c r="H12" s="544">
        <v>5</v>
      </c>
      <c r="I12" s="544">
        <v>6</v>
      </c>
      <c r="J12" s="135">
        <v>4</v>
      </c>
      <c r="K12" s="544">
        <v>3</v>
      </c>
      <c r="L12" s="544">
        <v>1</v>
      </c>
      <c r="M12" s="135"/>
      <c r="N12" s="544"/>
      <c r="O12" s="544"/>
      <c r="P12" s="135"/>
      <c r="Q12" s="544"/>
      <c r="R12" s="544"/>
      <c r="S12" s="44">
        <f t="shared" si="0"/>
        <v>21</v>
      </c>
      <c r="T12" s="44">
        <f>SUM(E12,H12,K12,N12,Q12)</f>
        <v>12</v>
      </c>
      <c r="U12" s="44">
        <f>SUM(F12,I12,L12,O12,R12)</f>
        <v>9</v>
      </c>
      <c r="V12" s="349">
        <f t="shared" si="1"/>
        <v>0</v>
      </c>
      <c r="W12" s="224">
        <f>'Week Ending 10-16-2015 '!W12+'Week Ending 10-23-2015'!S12</f>
        <v>56</v>
      </c>
      <c r="X12" s="224">
        <f>'Week Ending 10-16-2015 '!X12+'Week Ending 10-23-2015'!T12</f>
        <v>34</v>
      </c>
      <c r="Y12" s="225">
        <f>'Week Ending 10-16-2015 '!Y12+'Week Ending 10-23-2015'!U12</f>
        <v>22</v>
      </c>
      <c r="Z12" s="4"/>
      <c r="AA12" s="4"/>
      <c r="AB12" s="4"/>
    </row>
    <row r="13" spans="1:28" ht="39.6" customHeight="1" x14ac:dyDescent="0.3">
      <c r="A13" s="672"/>
      <c r="B13" s="346" t="s">
        <v>385</v>
      </c>
      <c r="C13" s="340">
        <f>'Week Ending 10-16-2015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10-16-2015 '!W13+'Week Ending 10-23-2015'!S13</f>
        <v>0</v>
      </c>
      <c r="X13" s="218">
        <f>'Week Ending 10-16-2015 '!X13+'Week Ending 10-23-2015'!T13</f>
        <v>0</v>
      </c>
      <c r="Y13" s="227">
        <f>'Week Ending 10-16-2015 '!Y13+'Week Ending 10-23-2015'!U13</f>
        <v>0</v>
      </c>
      <c r="Z13" s="4"/>
      <c r="AA13" s="4"/>
      <c r="AB13" s="4"/>
    </row>
    <row r="14" spans="1:28" ht="30" customHeight="1" x14ac:dyDescent="0.3">
      <c r="A14" s="159" t="s">
        <v>386</v>
      </c>
      <c r="B14" s="341" t="s">
        <v>387</v>
      </c>
      <c r="C14" s="340">
        <f>'Week Ending 10-16-2015 '!V14</f>
        <v>0</v>
      </c>
      <c r="D14" s="139">
        <v>4</v>
      </c>
      <c r="E14" s="546">
        <v>3</v>
      </c>
      <c r="F14" s="546"/>
      <c r="G14" s="139"/>
      <c r="H14" s="546"/>
      <c r="I14" s="546"/>
      <c r="J14" s="139">
        <v>4</v>
      </c>
      <c r="K14" s="546">
        <v>5</v>
      </c>
      <c r="L14" s="546"/>
      <c r="M14" s="139">
        <v>10</v>
      </c>
      <c r="N14" s="546">
        <v>10</v>
      </c>
      <c r="O14" s="546"/>
      <c r="P14" s="139"/>
      <c r="Q14" s="546"/>
      <c r="R14" s="546"/>
      <c r="S14" s="98">
        <f t="shared" si="0"/>
        <v>18</v>
      </c>
      <c r="T14" s="98">
        <f t="shared" si="0"/>
        <v>18</v>
      </c>
      <c r="U14" s="98">
        <f t="shared" si="0"/>
        <v>0</v>
      </c>
      <c r="V14" s="336">
        <f t="shared" si="1"/>
        <v>0</v>
      </c>
      <c r="W14" s="218">
        <f>'Week Ending 10-16-2015 '!W14+'Week Ending 10-23-2015'!S14</f>
        <v>71</v>
      </c>
      <c r="X14" s="218">
        <f>'Week Ending 10-16-2015 '!X14+'Week Ending 10-23-2015'!T14</f>
        <v>71</v>
      </c>
      <c r="Y14" s="227">
        <f>'Week Ending 10-16-2015 '!Y14+'Week Ending 10-23-2015'!U14</f>
        <v>0</v>
      </c>
      <c r="Z14" s="4"/>
      <c r="AA14" s="4"/>
      <c r="AB14" s="4"/>
    </row>
    <row r="15" spans="1:28" ht="30.6" customHeight="1" thickBot="1" x14ac:dyDescent="0.35">
      <c r="A15" s="461" t="s">
        <v>388</v>
      </c>
      <c r="B15" s="483" t="s">
        <v>389</v>
      </c>
      <c r="C15" s="484">
        <f>'Week Ending 10-16-2015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10-16-2015 '!W15+'Week Ending 10-23-2015'!S15</f>
        <v>0</v>
      </c>
      <c r="X15" s="221">
        <f>'Week Ending 10-16-2015 '!X15+'Week Ending 10-23-2015'!T15</f>
        <v>0</v>
      </c>
      <c r="Y15" s="233">
        <f>'Week Ending 10-16-2015 '!Y15+'Week Ending 10-23-2015'!U15</f>
        <v>0</v>
      </c>
      <c r="Z15" s="4"/>
      <c r="AA15" s="4"/>
      <c r="AB15" s="4"/>
    </row>
    <row r="16" spans="1:28" ht="21.6" customHeight="1" thickBot="1" x14ac:dyDescent="0.35">
      <c r="A16" s="381" t="s">
        <v>153</v>
      </c>
      <c r="B16" s="365" t="s">
        <v>154</v>
      </c>
      <c r="C16" s="366">
        <f>'Week Ending 10-16-2015 '!V16</f>
        <v>0</v>
      </c>
      <c r="D16" s="417">
        <v>1</v>
      </c>
      <c r="E16" s="550"/>
      <c r="F16" s="550"/>
      <c r="G16" s="417"/>
      <c r="H16" s="550">
        <v>1</v>
      </c>
      <c r="I16" s="550"/>
      <c r="J16" s="417"/>
      <c r="K16" s="550"/>
      <c r="L16" s="550"/>
      <c r="M16" s="417"/>
      <c r="N16" s="550"/>
      <c r="O16" s="550"/>
      <c r="P16" s="417"/>
      <c r="Q16" s="550"/>
      <c r="R16" s="550"/>
      <c r="S16" s="316">
        <f t="shared" si="0"/>
        <v>1</v>
      </c>
      <c r="T16" s="316">
        <f t="shared" si="0"/>
        <v>1</v>
      </c>
      <c r="U16" s="316">
        <f t="shared" si="0"/>
        <v>0</v>
      </c>
      <c r="V16" s="367">
        <f t="shared" si="1"/>
        <v>0</v>
      </c>
      <c r="W16" s="368">
        <f>'Week Ending 10-16-2015 '!W16+'Week Ending 10-23-2015'!S16</f>
        <v>11</v>
      </c>
      <c r="X16" s="368">
        <f>'Week Ending 10-16-2015 '!X16+'Week Ending 10-23-2015'!T16</f>
        <v>11</v>
      </c>
      <c r="Y16" s="449">
        <f>'Week Ending 10-16-2015 '!Y16+'Week Ending 10-23-2015'!U16</f>
        <v>0</v>
      </c>
      <c r="Z16" s="4"/>
      <c r="AA16" s="4"/>
      <c r="AB16" s="4"/>
    </row>
    <row r="17" spans="1:28" ht="15.6" customHeight="1" thickBot="1" x14ac:dyDescent="0.35">
      <c r="A17" s="432" t="s">
        <v>2</v>
      </c>
      <c r="B17" s="433"/>
      <c r="C17" s="434">
        <f t="shared" ref="C17:Y17" si="2">SUM(C4:C16)</f>
        <v>322</v>
      </c>
      <c r="D17" s="435">
        <f t="shared" si="2"/>
        <v>33</v>
      </c>
      <c r="E17" s="454">
        <f t="shared" si="2"/>
        <v>19</v>
      </c>
      <c r="F17" s="435">
        <f t="shared" si="2"/>
        <v>2</v>
      </c>
      <c r="G17" s="435">
        <f t="shared" si="2"/>
        <v>13</v>
      </c>
      <c r="H17" s="455">
        <f t="shared" si="2"/>
        <v>29</v>
      </c>
      <c r="I17" s="456">
        <f t="shared" si="2"/>
        <v>6</v>
      </c>
      <c r="J17" s="456">
        <f t="shared" si="2"/>
        <v>16</v>
      </c>
      <c r="K17" s="454">
        <f t="shared" si="2"/>
        <v>142</v>
      </c>
      <c r="L17" s="435">
        <f t="shared" si="2"/>
        <v>1</v>
      </c>
      <c r="M17" s="435">
        <f t="shared" si="2"/>
        <v>18</v>
      </c>
      <c r="N17" s="454">
        <f t="shared" si="2"/>
        <v>18</v>
      </c>
      <c r="O17" s="435">
        <f t="shared" si="2"/>
        <v>0</v>
      </c>
      <c r="P17" s="435">
        <f t="shared" si="2"/>
        <v>6</v>
      </c>
      <c r="Q17" s="454">
        <f t="shared" si="2"/>
        <v>6</v>
      </c>
      <c r="R17" s="435">
        <f t="shared" si="2"/>
        <v>0</v>
      </c>
      <c r="S17" s="313">
        <f t="shared" si="2"/>
        <v>86</v>
      </c>
      <c r="T17" s="313">
        <f t="shared" si="2"/>
        <v>214</v>
      </c>
      <c r="U17" s="313">
        <f t="shared" si="2"/>
        <v>9</v>
      </c>
      <c r="V17" s="436">
        <f t="shared" si="2"/>
        <v>185</v>
      </c>
      <c r="W17" s="222">
        <f t="shared" si="2"/>
        <v>808</v>
      </c>
      <c r="X17" s="222">
        <f t="shared" si="2"/>
        <v>592</v>
      </c>
      <c r="Y17" s="235">
        <f t="shared" si="2"/>
        <v>31</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2" priority="2" operator="equal">
      <formula>0</formula>
    </cfRule>
  </conditionalFormatting>
  <conditionalFormatting sqref="V1:V17">
    <cfRule type="cellIs" dxfId="101" priority="1" operator="equal">
      <formula>0</formula>
    </cfRule>
  </conditionalFormatting>
  <pageMargins left="0.7" right="0.7" top="0.75" bottom="0.75" header="0.3" footer="0.3"/>
  <pageSetup scale="55"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D7" sqref="D7"/>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G8" sqref="G8"/>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E4" sqref="E4"/>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3" workbookViewId="0">
      <selection activeCell="M5" sqref="M5"/>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58.2" customHeight="1" x14ac:dyDescent="0.3">
      <c r="A3" s="595">
        <v>42194</v>
      </c>
      <c r="B3" s="256">
        <v>508566</v>
      </c>
      <c r="C3" s="268">
        <v>235096</v>
      </c>
      <c r="D3" s="249" t="s">
        <v>82</v>
      </c>
      <c r="E3" s="249" t="s">
        <v>82</v>
      </c>
      <c r="F3" s="249" t="s">
        <v>269</v>
      </c>
      <c r="G3" s="249" t="s">
        <v>270</v>
      </c>
      <c r="H3" s="249"/>
      <c r="I3" s="253"/>
      <c r="J3" s="596" t="s">
        <v>271</v>
      </c>
      <c r="K3" s="253" t="s">
        <v>272</v>
      </c>
      <c r="L3" s="244" t="s">
        <v>277</v>
      </c>
      <c r="M3" s="604" t="s">
        <v>300</v>
      </c>
      <c r="N3" s="302">
        <v>42201</v>
      </c>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64.95" customHeight="1" x14ac:dyDescent="0.3">
      <c r="A4" s="595">
        <v>42194</v>
      </c>
      <c r="B4" s="181"/>
      <c r="C4" s="598">
        <v>18835698</v>
      </c>
      <c r="D4" s="269" t="s">
        <v>297</v>
      </c>
      <c r="E4" s="269" t="s">
        <v>82</v>
      </c>
      <c r="F4" s="269" t="s">
        <v>278</v>
      </c>
      <c r="G4" s="269" t="s">
        <v>274</v>
      </c>
      <c r="H4" s="269"/>
      <c r="I4" s="269"/>
      <c r="J4" s="269" t="s">
        <v>275</v>
      </c>
      <c r="K4" s="269" t="s">
        <v>273</v>
      </c>
      <c r="L4" s="270" t="s">
        <v>276</v>
      </c>
      <c r="M4" s="605" t="s">
        <v>301</v>
      </c>
      <c r="N4" s="298">
        <v>42206</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138.6" customHeight="1" x14ac:dyDescent="0.3">
      <c r="A5" s="595">
        <v>42208</v>
      </c>
      <c r="B5" s="2">
        <v>498658</v>
      </c>
      <c r="C5" s="598">
        <v>18827484</v>
      </c>
      <c r="D5" s="254" t="s">
        <v>82</v>
      </c>
      <c r="E5" s="254" t="s">
        <v>82</v>
      </c>
      <c r="F5" s="254" t="s">
        <v>303</v>
      </c>
      <c r="G5" s="254" t="s">
        <v>304</v>
      </c>
      <c r="H5" s="254"/>
      <c r="I5" s="254"/>
      <c r="J5" s="601" t="s">
        <v>305</v>
      </c>
      <c r="K5" s="264" t="s">
        <v>306</v>
      </c>
      <c r="L5" s="259" t="s">
        <v>307</v>
      </c>
      <c r="M5" s="259" t="s">
        <v>308</v>
      </c>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605"/>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604"/>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605"/>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4"/>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4"/>
      <c r="M11" s="248"/>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73"/>
      <c r="M12" s="278"/>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4"/>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0"/>
      <c r="M14" s="606"/>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604"/>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605"/>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4"/>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591"/>
      <c r="M19" s="607"/>
      <c r="N19" s="333"/>
      <c r="O19" s="240"/>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178"/>
      <c r="B24" s="176"/>
      <c r="C24" s="176"/>
      <c r="D24" s="178"/>
      <c r="E24" s="176"/>
      <c r="F24" s="176"/>
      <c r="G24" s="176"/>
      <c r="H24" s="177"/>
      <c r="I24" s="176"/>
      <c r="J24" s="176"/>
      <c r="K24" s="176"/>
      <c r="L24" s="178"/>
      <c r="M24" s="608"/>
      <c r="N24" s="177"/>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240"/>
      <c r="B28" s="294"/>
      <c r="C28" s="240"/>
      <c r="D28" s="240"/>
      <c r="E28" s="240"/>
      <c r="F28" s="240"/>
      <c r="G28" s="240"/>
      <c r="H28" s="240"/>
      <c r="I28" s="240"/>
      <c r="J28" s="240"/>
      <c r="K28" s="240"/>
      <c r="L28" s="591"/>
      <c r="M28" s="609"/>
      <c r="N28" s="304"/>
      <c r="O28" s="240"/>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78"/>
      <c r="B34" s="176"/>
      <c r="C34" s="176"/>
      <c r="D34" s="178"/>
      <c r="E34" s="176"/>
      <c r="F34" s="176"/>
      <c r="G34" s="176"/>
      <c r="H34" s="177"/>
      <c r="I34" s="176"/>
      <c r="J34" s="176"/>
      <c r="K34" s="176"/>
      <c r="L34" s="178"/>
      <c r="M34" s="608"/>
      <c r="N34" s="177"/>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row r="37" spans="1:14" s="181" customFormat="1" ht="30" customHeight="1" x14ac:dyDescent="0.3">
      <c r="A37" s="183"/>
      <c r="D37" s="183"/>
      <c r="H37" s="182"/>
      <c r="L37" s="178"/>
      <c r="M37" s="608"/>
      <c r="N37" s="182"/>
    </row>
  </sheetData>
  <dataValidations count="2">
    <dataValidation type="list" allowBlank="1" showInputMessage="1" showErrorMessage="1" sqref="C1:C2 C6:C1048576">
      <formula1>"IVL,Non-Congressional SHOP,Congressional (SHOP)"</formula1>
    </dataValidation>
    <dataValidation type="date" allowBlank="1" showInputMessage="1" showErrorMessage="1" sqref="A20:A1048576 A1:A2 A6:A18">
      <formula1>42036</formula1>
      <formula2>42063</formula2>
    </dataValidation>
  </dataValidations>
  <pageMargins left="0.7" right="0.7" top="0.75" bottom="0.75" header="0.3" footer="0.3"/>
  <pageSetup scale="48"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D9" sqref="D9"/>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M9" sqref="M9"/>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F1" workbookViewId="0">
      <selection activeCell="K3" sqref="K3"/>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t="s">
        <v>203</v>
      </c>
      <c r="G3" s="249"/>
      <c r="H3" s="249"/>
      <c r="I3" s="253"/>
      <c r="J3" s="246" t="s">
        <v>204</v>
      </c>
      <c r="K3" s="253" t="s">
        <v>205</v>
      </c>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7" workbookViewId="0">
      <selection activeCell="C14" sqref="C14"/>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89" customHeight="1" x14ac:dyDescent="0.3">
      <c r="A3" s="242">
        <v>42041</v>
      </c>
      <c r="B3" s="256"/>
      <c r="C3" s="249" t="s">
        <v>80</v>
      </c>
      <c r="D3" s="249" t="s">
        <v>81</v>
      </c>
      <c r="E3" s="249" t="s">
        <v>82</v>
      </c>
      <c r="F3" s="249"/>
      <c r="G3" s="249"/>
      <c r="H3" s="249"/>
      <c r="I3" s="253"/>
      <c r="J3" s="246" t="s">
        <v>83</v>
      </c>
      <c r="K3" s="253" t="s">
        <v>84</v>
      </c>
      <c r="L3" s="243"/>
      <c r="M3" s="249" t="s">
        <v>85</v>
      </c>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v>42044</v>
      </c>
      <c r="B4" s="268">
        <v>348548</v>
      </c>
      <c r="C4" s="269">
        <v>155413</v>
      </c>
      <c r="D4" s="269" t="s">
        <v>81</v>
      </c>
      <c r="E4" s="269" t="s">
        <v>82</v>
      </c>
      <c r="F4" s="269" t="s">
        <v>86</v>
      </c>
      <c r="G4" s="269" t="s">
        <v>87</v>
      </c>
      <c r="H4" s="269" t="s">
        <v>88</v>
      </c>
      <c r="I4" s="269" t="s">
        <v>89</v>
      </c>
      <c r="J4" s="269" t="s">
        <v>90</v>
      </c>
      <c r="K4" s="269" t="s">
        <v>91</v>
      </c>
      <c r="L4" s="270" t="s">
        <v>92</v>
      </c>
      <c r="M4" s="268" t="s">
        <v>93</v>
      </c>
      <c r="N4" s="298">
        <v>42055</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v>42052</v>
      </c>
      <c r="B5" s="255">
        <v>374923</v>
      </c>
      <c r="C5" s="254">
        <v>160373</v>
      </c>
      <c r="D5" s="254" t="s">
        <v>81</v>
      </c>
      <c r="E5" s="254" t="s">
        <v>82</v>
      </c>
      <c r="F5" s="254" t="s">
        <v>94</v>
      </c>
      <c r="G5" s="254" t="s">
        <v>95</v>
      </c>
      <c r="H5" s="254" t="s">
        <v>96</v>
      </c>
      <c r="I5" s="254"/>
      <c r="J5" s="263" t="s">
        <v>97</v>
      </c>
      <c r="K5" s="264" t="s">
        <v>98</v>
      </c>
      <c r="L5" s="259" t="s">
        <v>99</v>
      </c>
      <c r="M5" s="254" t="s">
        <v>93</v>
      </c>
      <c r="N5" s="299">
        <v>42052</v>
      </c>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ht="57.6" x14ac:dyDescent="0.3">
      <c r="A6" s="267">
        <v>42053</v>
      </c>
      <c r="B6" s="268">
        <v>381805</v>
      </c>
      <c r="C6" s="269" t="s">
        <v>80</v>
      </c>
      <c r="D6" s="272" t="s">
        <v>81</v>
      </c>
      <c r="E6" s="269" t="s">
        <v>82</v>
      </c>
      <c r="F6" s="273" t="s">
        <v>100</v>
      </c>
      <c r="G6" s="269"/>
      <c r="H6" s="269"/>
      <c r="I6" s="269"/>
      <c r="J6" s="274" t="s">
        <v>101</v>
      </c>
      <c r="K6" s="273" t="s">
        <v>102</v>
      </c>
      <c r="L6" s="274" t="s">
        <v>103</v>
      </c>
      <c r="M6" s="268" t="s">
        <v>93</v>
      </c>
      <c r="N6" s="298">
        <v>42056</v>
      </c>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v>42053</v>
      </c>
      <c r="B7" s="253" t="s">
        <v>104</v>
      </c>
      <c r="C7" s="253" t="s">
        <v>105</v>
      </c>
      <c r="D7" s="254" t="s">
        <v>81</v>
      </c>
      <c r="E7" s="249" t="s">
        <v>82</v>
      </c>
      <c r="F7" s="249"/>
      <c r="G7" s="249"/>
      <c r="H7" s="249"/>
      <c r="I7" s="249"/>
      <c r="J7" s="244" t="s">
        <v>106</v>
      </c>
      <c r="K7" s="253" t="s">
        <v>102</v>
      </c>
      <c r="L7" s="246" t="s">
        <v>103</v>
      </c>
      <c r="M7" s="249" t="s">
        <v>93</v>
      </c>
      <c r="N7" s="300" t="s">
        <v>107</v>
      </c>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v>42053</v>
      </c>
      <c r="B8" s="269">
        <v>381172</v>
      </c>
      <c r="C8" s="269">
        <v>183111</v>
      </c>
      <c r="D8" s="272" t="s">
        <v>81</v>
      </c>
      <c r="E8" s="269" t="s">
        <v>82</v>
      </c>
      <c r="F8" s="269" t="s">
        <v>108</v>
      </c>
      <c r="G8" s="269" t="s">
        <v>109</v>
      </c>
      <c r="H8" s="269"/>
      <c r="I8" s="269"/>
      <c r="J8" s="275" t="s">
        <v>110</v>
      </c>
      <c r="K8" s="276" t="s">
        <v>111</v>
      </c>
      <c r="L8" s="270" t="s">
        <v>112</v>
      </c>
      <c r="M8" s="269" t="s">
        <v>113</v>
      </c>
      <c r="N8" s="301">
        <v>42061</v>
      </c>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v>42054</v>
      </c>
      <c r="B9" s="256"/>
      <c r="C9" s="253" t="s">
        <v>114</v>
      </c>
      <c r="D9" s="254" t="s">
        <v>81</v>
      </c>
      <c r="E9" s="249" t="s">
        <v>82</v>
      </c>
      <c r="F9" s="249"/>
      <c r="G9" s="249"/>
      <c r="H9" s="249"/>
      <c r="I9" s="249"/>
      <c r="J9" s="246" t="s">
        <v>115</v>
      </c>
      <c r="K9" s="253" t="s">
        <v>116</v>
      </c>
      <c r="L9" s="243"/>
      <c r="M9" s="248" t="s">
        <v>117</v>
      </c>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v>42054</v>
      </c>
      <c r="B10" s="269"/>
      <c r="C10" s="273" t="s">
        <v>118</v>
      </c>
      <c r="D10" s="273" t="s">
        <v>119</v>
      </c>
      <c r="E10" s="269" t="s">
        <v>120</v>
      </c>
      <c r="F10" s="273" t="s">
        <v>121</v>
      </c>
      <c r="G10" s="273" t="s">
        <v>122</v>
      </c>
      <c r="H10" s="273" t="s">
        <v>96</v>
      </c>
      <c r="I10" s="273" t="s">
        <v>96</v>
      </c>
      <c r="J10" s="278" t="s">
        <v>123</v>
      </c>
      <c r="K10" s="273" t="s">
        <v>124</v>
      </c>
      <c r="L10" s="278" t="s">
        <v>125</v>
      </c>
      <c r="M10" s="278" t="s">
        <v>155</v>
      </c>
      <c r="N10" s="318">
        <v>42069</v>
      </c>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v>42054</v>
      </c>
      <c r="B11" s="265">
        <v>358355</v>
      </c>
      <c r="C11" s="249">
        <v>165614</v>
      </c>
      <c r="D11" s="249" t="s">
        <v>81</v>
      </c>
      <c r="E11" s="249" t="s">
        <v>82</v>
      </c>
      <c r="F11" s="249" t="s">
        <v>126</v>
      </c>
      <c r="G11" s="249" t="s">
        <v>127</v>
      </c>
      <c r="H11" s="249" t="s">
        <v>126</v>
      </c>
      <c r="I11" s="249" t="s">
        <v>128</v>
      </c>
      <c r="J11" s="250" t="s">
        <v>129</v>
      </c>
      <c r="K11" s="262" t="s">
        <v>102</v>
      </c>
      <c r="L11" s="243"/>
      <c r="M11" s="244" t="s">
        <v>130</v>
      </c>
      <c r="N11" s="302">
        <v>42054</v>
      </c>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v>42055</v>
      </c>
      <c r="B12" s="268">
        <v>371745</v>
      </c>
      <c r="C12" s="269">
        <v>10001174</v>
      </c>
      <c r="D12" s="269" t="s">
        <v>131</v>
      </c>
      <c r="E12" s="269" t="s">
        <v>132</v>
      </c>
      <c r="F12" s="269" t="s">
        <v>133</v>
      </c>
      <c r="G12" s="269" t="s">
        <v>134</v>
      </c>
      <c r="H12" s="269" t="s">
        <v>133</v>
      </c>
      <c r="I12" s="269" t="s">
        <v>135</v>
      </c>
      <c r="J12" s="274" t="s">
        <v>136</v>
      </c>
      <c r="K12" s="273" t="s">
        <v>91</v>
      </c>
      <c r="L12" s="269" t="s">
        <v>137</v>
      </c>
      <c r="M12" s="274" t="s">
        <v>93</v>
      </c>
      <c r="N12" s="298">
        <v>42060</v>
      </c>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v>42055</v>
      </c>
      <c r="B13" s="256"/>
      <c r="C13" s="249" t="s">
        <v>138</v>
      </c>
      <c r="D13" s="249" t="s">
        <v>81</v>
      </c>
      <c r="E13" s="249" t="s">
        <v>82</v>
      </c>
      <c r="F13" s="249" t="s">
        <v>139</v>
      </c>
      <c r="G13" s="249"/>
      <c r="H13" s="249"/>
      <c r="I13" s="249"/>
      <c r="J13" s="244" t="s">
        <v>140</v>
      </c>
      <c r="K13" s="257" t="s">
        <v>116</v>
      </c>
      <c r="L13" s="243" t="s">
        <v>141</v>
      </c>
      <c r="M13" s="248" t="s">
        <v>142</v>
      </c>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v>42041</v>
      </c>
      <c r="B14" s="268"/>
      <c r="C14" s="269" t="s">
        <v>80</v>
      </c>
      <c r="D14" s="269"/>
      <c r="E14" s="269" t="s">
        <v>82</v>
      </c>
      <c r="F14" s="269"/>
      <c r="G14" s="269"/>
      <c r="H14" s="269"/>
      <c r="I14" s="273"/>
      <c r="J14" s="274" t="s">
        <v>83</v>
      </c>
      <c r="K14" s="273" t="s">
        <v>143</v>
      </c>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v>42053</v>
      </c>
      <c r="B15" s="256">
        <v>381805</v>
      </c>
      <c r="C15" s="249" t="s">
        <v>80</v>
      </c>
      <c r="D15" s="249"/>
      <c r="E15" s="249" t="s">
        <v>82</v>
      </c>
      <c r="F15" s="253" t="s">
        <v>100</v>
      </c>
      <c r="G15" s="249"/>
      <c r="H15" s="249"/>
      <c r="I15" s="249"/>
      <c r="J15" s="246" t="s">
        <v>101</v>
      </c>
      <c r="K15" s="257" t="s">
        <v>102</v>
      </c>
      <c r="L15" s="261" t="s">
        <v>103</v>
      </c>
      <c r="M15" s="256" t="s">
        <v>93</v>
      </c>
      <c r="N15" s="302">
        <v>42056</v>
      </c>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v>42053</v>
      </c>
      <c r="B16" s="280" t="s">
        <v>104</v>
      </c>
      <c r="C16" s="269" t="s">
        <v>144</v>
      </c>
      <c r="D16" s="269"/>
      <c r="E16" s="269" t="s">
        <v>82</v>
      </c>
      <c r="F16" s="269"/>
      <c r="G16" s="269"/>
      <c r="H16" s="269"/>
      <c r="I16" s="269"/>
      <c r="J16" s="270" t="s">
        <v>106</v>
      </c>
      <c r="K16" s="280" t="s">
        <v>102</v>
      </c>
      <c r="L16" s="278" t="s">
        <v>103</v>
      </c>
      <c r="M16" s="268" t="s">
        <v>93</v>
      </c>
      <c r="N16" s="298">
        <v>42054</v>
      </c>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v>42055</v>
      </c>
      <c r="B17" s="256"/>
      <c r="C17" s="249" t="s">
        <v>138</v>
      </c>
      <c r="D17" s="249"/>
      <c r="E17" s="249" t="s">
        <v>82</v>
      </c>
      <c r="F17" s="249" t="s">
        <v>139</v>
      </c>
      <c r="G17" s="249"/>
      <c r="H17" s="249"/>
      <c r="I17" s="249"/>
      <c r="J17" s="244" t="s">
        <v>140</v>
      </c>
      <c r="K17" s="257" t="s">
        <v>145</v>
      </c>
      <c r="L17" s="243" t="s">
        <v>141</v>
      </c>
      <c r="M17" s="248" t="s">
        <v>142</v>
      </c>
      <c r="N17" s="297"/>
      <c r="O17" s="243"/>
    </row>
    <row r="18" spans="1:15" ht="30" customHeight="1" x14ac:dyDescent="0.3">
      <c r="A18" s="239">
        <v>42061</v>
      </c>
      <c r="B18" s="288"/>
      <c r="C18" s="289">
        <v>11000012</v>
      </c>
      <c r="D18" s="289" t="s">
        <v>146</v>
      </c>
      <c r="E18" s="289" t="s">
        <v>147</v>
      </c>
      <c r="F18" s="289" t="s">
        <v>148</v>
      </c>
      <c r="G18" s="289" t="s">
        <v>149</v>
      </c>
      <c r="H18" s="289"/>
      <c r="I18" s="289"/>
      <c r="J18" s="290" t="s">
        <v>150</v>
      </c>
      <c r="K18" s="289" t="s">
        <v>151</v>
      </c>
      <c r="L18" s="291" t="s">
        <v>152</v>
      </c>
      <c r="M18" s="334" t="s">
        <v>93</v>
      </c>
      <c r="N18" s="333">
        <v>42075</v>
      </c>
      <c r="O18" s="292"/>
    </row>
    <row r="19" spans="1:15" s="181" customFormat="1" ht="30" customHeight="1" x14ac:dyDescent="0.3">
      <c r="A19" s="382">
        <v>42083</v>
      </c>
      <c r="B19" s="257">
        <v>393526</v>
      </c>
      <c r="C19" s="383">
        <v>232817</v>
      </c>
      <c r="D19" s="240" t="s">
        <v>173</v>
      </c>
      <c r="E19" s="383" t="s">
        <v>132</v>
      </c>
      <c r="F19" s="240" t="s">
        <v>174</v>
      </c>
      <c r="G19" s="240" t="s">
        <v>175</v>
      </c>
      <c r="H19" s="240"/>
      <c r="I19" s="240"/>
      <c r="J19" s="293" t="s">
        <v>176</v>
      </c>
      <c r="K19" s="294" t="s">
        <v>177</v>
      </c>
      <c r="L19" s="240" t="s">
        <v>137</v>
      </c>
      <c r="M19" s="383" t="s">
        <v>93</v>
      </c>
      <c r="N19" s="333">
        <v>42085</v>
      </c>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H9" sqref="H9"/>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673" t="s">
        <v>21</v>
      </c>
      <c r="B1" s="675" t="s">
        <v>14</v>
      </c>
      <c r="C1" s="677" t="s">
        <v>48</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674"/>
      <c r="B2" s="676"/>
      <c r="C2" s="678"/>
      <c r="D2" s="684">
        <v>42058</v>
      </c>
      <c r="E2" s="685"/>
      <c r="F2" s="686"/>
      <c r="G2" s="687">
        <f>D2+1</f>
        <v>42059</v>
      </c>
      <c r="H2" s="688"/>
      <c r="I2" s="689"/>
      <c r="J2" s="684">
        <f>G2+1</f>
        <v>42060</v>
      </c>
      <c r="K2" s="685"/>
      <c r="L2" s="686"/>
      <c r="M2" s="684">
        <f>J2+1</f>
        <v>42061</v>
      </c>
      <c r="N2" s="685"/>
      <c r="O2" s="686"/>
      <c r="P2" s="684">
        <f>M2+1</f>
        <v>42062</v>
      </c>
      <c r="Q2" s="685"/>
      <c r="R2" s="686"/>
      <c r="S2" s="663" t="s">
        <v>23</v>
      </c>
      <c r="T2" s="664"/>
      <c r="U2" s="665"/>
      <c r="V2" s="683"/>
      <c r="W2" s="718" t="s">
        <v>56</v>
      </c>
      <c r="X2" s="719"/>
      <c r="Y2" s="720"/>
    </row>
    <row r="3" spans="1:27" ht="27.6" customHeight="1" thickBot="1" x14ac:dyDescent="0.35">
      <c r="A3" s="674"/>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147" t="s">
        <v>17</v>
      </c>
      <c r="B4" s="148" t="s">
        <v>25</v>
      </c>
      <c r="C4" s="60">
        <f>'Week Ending 2-20-2015'!V4</f>
        <v>1446</v>
      </c>
      <c r="D4" s="112">
        <v>128</v>
      </c>
      <c r="E4" s="68">
        <v>1103</v>
      </c>
      <c r="F4" s="68"/>
      <c r="G4" s="113"/>
      <c r="H4" s="68">
        <v>414</v>
      </c>
      <c r="I4" s="68">
        <v>27</v>
      </c>
      <c r="J4" s="113"/>
      <c r="K4" s="68">
        <v>22</v>
      </c>
      <c r="L4" s="68"/>
      <c r="M4" s="113">
        <v>25</v>
      </c>
      <c r="N4" s="68">
        <v>30</v>
      </c>
      <c r="O4" s="113"/>
      <c r="P4" s="68">
        <v>2</v>
      </c>
      <c r="Q4" s="68">
        <v>5</v>
      </c>
      <c r="R4" s="114"/>
      <c r="S4" s="43">
        <f t="shared" ref="S4:U13" si="0">SUM(D4,G4,J4,M4,P4)</f>
        <v>155</v>
      </c>
      <c r="T4" s="44">
        <f t="shared" si="0"/>
        <v>1574</v>
      </c>
      <c r="U4" s="208">
        <f t="shared" si="0"/>
        <v>27</v>
      </c>
      <c r="V4" s="215">
        <f t="shared" ref="V4:V13" si="1">C4+(S4-T4-U4)</f>
        <v>0</v>
      </c>
      <c r="W4" s="223">
        <f>'Week Ending 2-13-2015 '!S4+'Week Ending 2-20-2015'!S4+'Week Ending 2-27-2015'!S4</f>
        <v>3869</v>
      </c>
      <c r="X4" s="224">
        <f>'Week Ending 2-13-2015 '!T4+'Week Ending 2-20-2015'!T4+'Week Ending 2-27-2015'!T4</f>
        <v>3842</v>
      </c>
      <c r="Y4" s="225">
        <f>'Week Ending 2-13-2015 '!U4+'Week Ending 2-20-2015'!U4+'Week Ending 2-27-2015'!U4</f>
        <v>27</v>
      </c>
    </row>
    <row r="5" spans="1:27" ht="30" customHeight="1" x14ac:dyDescent="0.3">
      <c r="A5" s="149" t="s">
        <v>26</v>
      </c>
      <c r="B5" s="150" t="s">
        <v>30</v>
      </c>
      <c r="C5" s="99">
        <f>'Week Ending 2-20-2015'!V5</f>
        <v>3</v>
      </c>
      <c r="D5" s="115"/>
      <c r="E5" s="116">
        <v>3</v>
      </c>
      <c r="F5" s="116"/>
      <c r="G5" s="117"/>
      <c r="H5" s="116"/>
      <c r="I5" s="116"/>
      <c r="J5" s="117">
        <v>40</v>
      </c>
      <c r="K5" s="116">
        <v>5</v>
      </c>
      <c r="L5" s="116"/>
      <c r="M5" s="117">
        <v>9</v>
      </c>
      <c r="N5" s="116">
        <v>2</v>
      </c>
      <c r="O5" s="117"/>
      <c r="P5" s="116">
        <v>10</v>
      </c>
      <c r="Q5" s="116">
        <v>25</v>
      </c>
      <c r="R5" s="118"/>
      <c r="S5" s="100">
        <f t="shared" si="0"/>
        <v>59</v>
      </c>
      <c r="T5" s="96">
        <f t="shared" si="0"/>
        <v>35</v>
      </c>
      <c r="U5" s="209">
        <f t="shared" si="0"/>
        <v>0</v>
      </c>
      <c r="V5" s="107">
        <f t="shared" si="1"/>
        <v>27</v>
      </c>
      <c r="W5" s="226">
        <f>'Week Ending 2-13-2015 '!S5+'Week Ending 2-20-2015'!S5+'Week Ending 2-27-2015'!S5</f>
        <v>374</v>
      </c>
      <c r="X5" s="218">
        <f>'Week Ending 2-13-2015 '!T5+'Week Ending 2-20-2015'!T5+'Week Ending 2-27-2015'!T5</f>
        <v>348</v>
      </c>
      <c r="Y5" s="227">
        <f>'Week Ending 2-13-2015 '!U5+'Week Ending 2-20-2015'!U5+'Week Ending 2-27-2015'!U5</f>
        <v>0</v>
      </c>
      <c r="AA5" s="4"/>
    </row>
    <row r="6" spans="1:27" ht="30" customHeight="1" thickBot="1" x14ac:dyDescent="0.35">
      <c r="A6" s="151" t="s">
        <v>32</v>
      </c>
      <c r="B6" s="152" t="s">
        <v>31</v>
      </c>
      <c r="C6" s="103">
        <f>'Week Ending 2-20-2015'!V6</f>
        <v>60</v>
      </c>
      <c r="D6" s="119"/>
      <c r="E6" s="120">
        <v>1</v>
      </c>
      <c r="F6" s="120"/>
      <c r="G6" s="121"/>
      <c r="H6" s="120">
        <v>41</v>
      </c>
      <c r="I6" s="120"/>
      <c r="J6" s="121">
        <v>25</v>
      </c>
      <c r="K6" s="120">
        <v>39</v>
      </c>
      <c r="L6" s="120"/>
      <c r="M6" s="121">
        <v>2</v>
      </c>
      <c r="N6" s="120">
        <v>2</v>
      </c>
      <c r="O6" s="121"/>
      <c r="P6" s="120">
        <v>42</v>
      </c>
      <c r="Q6" s="120">
        <v>43</v>
      </c>
      <c r="R6" s="122"/>
      <c r="S6" s="56">
        <f t="shared" si="0"/>
        <v>69</v>
      </c>
      <c r="T6" s="48">
        <f t="shared" si="0"/>
        <v>126</v>
      </c>
      <c r="U6" s="210">
        <f t="shared" si="0"/>
        <v>0</v>
      </c>
      <c r="V6" s="216">
        <f t="shared" si="1"/>
        <v>3</v>
      </c>
      <c r="W6" s="228">
        <f>'Week Ending 2-13-2015 '!S6+'Week Ending 2-20-2015'!S6+'Week Ending 2-27-2015'!S6</f>
        <v>174</v>
      </c>
      <c r="X6" s="219">
        <f>'Week Ending 2-13-2015 '!T6+'Week Ending 2-20-2015'!T6+'Week Ending 2-27-2015'!T6</f>
        <v>171</v>
      </c>
      <c r="Y6" s="229">
        <f>'Week Ending 2-13-2015 '!U6+'Week Ending 2-20-2015'!U6+'Week Ending 2-27-2015'!U6</f>
        <v>0</v>
      </c>
      <c r="AA6" s="4"/>
    </row>
    <row r="7" spans="1:27" ht="51" customHeight="1" x14ac:dyDescent="0.3">
      <c r="A7" s="153" t="s">
        <v>16</v>
      </c>
      <c r="B7" s="154" t="s">
        <v>38</v>
      </c>
      <c r="C7" s="62">
        <f>'Week Ending 2-20-2015'!V7</f>
        <v>0</v>
      </c>
      <c r="D7" s="123"/>
      <c r="E7" s="76"/>
      <c r="F7" s="76"/>
      <c r="G7" s="124">
        <v>5</v>
      </c>
      <c r="H7" s="76">
        <v>5</v>
      </c>
      <c r="I7" s="76"/>
      <c r="J7" s="124">
        <v>5</v>
      </c>
      <c r="K7" s="76">
        <v>3</v>
      </c>
      <c r="L7" s="76"/>
      <c r="M7" s="124"/>
      <c r="N7" s="76"/>
      <c r="O7" s="124"/>
      <c r="P7" s="76"/>
      <c r="Q7" s="76">
        <v>2</v>
      </c>
      <c r="R7" s="125"/>
      <c r="S7" s="101">
        <f t="shared" si="0"/>
        <v>10</v>
      </c>
      <c r="T7" s="44">
        <f t="shared" si="0"/>
        <v>10</v>
      </c>
      <c r="U7" s="208">
        <f t="shared" si="0"/>
        <v>0</v>
      </c>
      <c r="V7" s="217">
        <f t="shared" si="1"/>
        <v>0</v>
      </c>
      <c r="W7" s="230">
        <f>'Week Ending 2-13-2015 '!S7+'Week Ending 2-20-2015'!S7+'Week Ending 2-27-2015'!S7</f>
        <v>112</v>
      </c>
      <c r="X7" s="220">
        <f>'Week Ending 2-13-2015 '!T7+'Week Ending 2-20-2015'!T7+'Week Ending 2-27-2015'!T7</f>
        <v>100</v>
      </c>
      <c r="Y7" s="231">
        <f>'Week Ending 2-13-2015 '!U7+'Week Ending 2-20-2015'!U7+'Week Ending 2-27-2015'!U7</f>
        <v>12</v>
      </c>
    </row>
    <row r="8" spans="1:27" ht="37.950000000000003" customHeight="1" x14ac:dyDescent="0.3">
      <c r="A8" s="155" t="s">
        <v>33</v>
      </c>
      <c r="B8" s="156" t="s">
        <v>29</v>
      </c>
      <c r="C8" s="104">
        <f>'Week Ending 2-20-2015'!V8</f>
        <v>0</v>
      </c>
      <c r="D8" s="126"/>
      <c r="E8" s="127"/>
      <c r="F8" s="127"/>
      <c r="G8" s="128"/>
      <c r="H8" s="127"/>
      <c r="I8" s="127"/>
      <c r="J8" s="128">
        <v>9</v>
      </c>
      <c r="K8" s="127">
        <v>9</v>
      </c>
      <c r="L8" s="127"/>
      <c r="M8" s="128">
        <v>3</v>
      </c>
      <c r="N8" s="127"/>
      <c r="O8" s="128"/>
      <c r="P8" s="127"/>
      <c r="Q8" s="127">
        <v>3</v>
      </c>
      <c r="R8" s="129"/>
      <c r="S8" s="102">
        <f t="shared" si="0"/>
        <v>12</v>
      </c>
      <c r="T8" s="98">
        <f t="shared" si="0"/>
        <v>12</v>
      </c>
      <c r="U8" s="211">
        <f t="shared" si="0"/>
        <v>0</v>
      </c>
      <c r="V8" s="107">
        <f t="shared" si="1"/>
        <v>0</v>
      </c>
      <c r="W8" s="226">
        <f>'Week Ending 2-13-2015 '!S8+'Week Ending 2-20-2015'!S8+'Week Ending 2-27-2015'!S8</f>
        <v>29</v>
      </c>
      <c r="X8" s="218">
        <f>'Week Ending 2-13-2015 '!T8+'Week Ending 2-20-2015'!T8+'Week Ending 2-27-2015'!T8</f>
        <v>36</v>
      </c>
      <c r="Y8" s="227">
        <f>'Week Ending 2-13-2015 '!U8+'Week Ending 2-20-2015'!U8+'Week Ending 2-27-2015'!U8</f>
        <v>0</v>
      </c>
    </row>
    <row r="9" spans="1:27" ht="30" customHeight="1" thickBot="1" x14ac:dyDescent="0.35">
      <c r="A9" s="155" t="s">
        <v>27</v>
      </c>
      <c r="B9" s="156" t="s">
        <v>28</v>
      </c>
      <c r="C9" s="108">
        <f>'Week Ending 2-20-2015'!V9</f>
        <v>0</v>
      </c>
      <c r="D9" s="130"/>
      <c r="E9" s="131"/>
      <c r="F9" s="131"/>
      <c r="G9" s="132">
        <v>26</v>
      </c>
      <c r="H9" s="131">
        <v>26</v>
      </c>
      <c r="I9" s="131"/>
      <c r="J9" s="132">
        <v>7</v>
      </c>
      <c r="K9" s="131">
        <v>7</v>
      </c>
      <c r="L9" s="131"/>
      <c r="M9" s="132"/>
      <c r="N9" s="131"/>
      <c r="O9" s="132"/>
      <c r="P9" s="131"/>
      <c r="Q9" s="131"/>
      <c r="R9" s="133"/>
      <c r="S9" s="109">
        <f t="shared" si="0"/>
        <v>33</v>
      </c>
      <c r="T9" s="57">
        <f t="shared" si="0"/>
        <v>33</v>
      </c>
      <c r="U9" s="212">
        <f t="shared" si="0"/>
        <v>0</v>
      </c>
      <c r="V9" s="216">
        <f t="shared" si="1"/>
        <v>0</v>
      </c>
      <c r="W9" s="228">
        <f>'Week Ending 2-13-2015 '!S9+'Week Ending 2-20-2015'!S9+'Week Ending 2-27-2015'!S9</f>
        <v>116</v>
      </c>
      <c r="X9" s="219">
        <f>'Week Ending 2-13-2015 '!T9+'Week Ending 2-20-2015'!T9+'Week Ending 2-27-2015'!T9</f>
        <v>116</v>
      </c>
      <c r="Y9" s="229">
        <f>'Week Ending 2-13-2015 '!U9+'Week Ending 2-20-2015'!U9+'Week Ending 2-27-2015'!U9</f>
        <v>0</v>
      </c>
    </row>
    <row r="10" spans="1:27" ht="39.6" customHeight="1" x14ac:dyDescent="0.3">
      <c r="A10" s="157" t="s">
        <v>20</v>
      </c>
      <c r="B10" s="158" t="s">
        <v>11</v>
      </c>
      <c r="C10" s="64">
        <f>'Week Ending 2-20-2015'!V10</f>
        <v>6</v>
      </c>
      <c r="D10" s="134">
        <v>23</v>
      </c>
      <c r="E10" s="84">
        <v>13</v>
      </c>
      <c r="F10" s="84">
        <v>9</v>
      </c>
      <c r="G10" s="135">
        <v>10</v>
      </c>
      <c r="H10" s="84">
        <v>7</v>
      </c>
      <c r="I10" s="84">
        <v>3</v>
      </c>
      <c r="J10" s="135">
        <v>25</v>
      </c>
      <c r="K10" s="84">
        <v>17</v>
      </c>
      <c r="L10" s="84">
        <v>8</v>
      </c>
      <c r="M10" s="135">
        <v>13</v>
      </c>
      <c r="N10" s="84">
        <v>18</v>
      </c>
      <c r="O10" s="135">
        <v>2</v>
      </c>
      <c r="P10" s="84">
        <v>21</v>
      </c>
      <c r="Q10" s="84">
        <v>19</v>
      </c>
      <c r="R10" s="136">
        <v>2</v>
      </c>
      <c r="S10" s="43">
        <f t="shared" si="0"/>
        <v>92</v>
      </c>
      <c r="T10" s="44">
        <f t="shared" si="0"/>
        <v>74</v>
      </c>
      <c r="U10" s="207">
        <f t="shared" si="0"/>
        <v>24</v>
      </c>
      <c r="V10" s="217">
        <f t="shared" si="1"/>
        <v>0</v>
      </c>
      <c r="W10" s="230">
        <f>'Week Ending 2-13-2015 '!S10+'Week Ending 2-20-2015'!S10+'Week Ending 2-27-2015'!S10</f>
        <v>728</v>
      </c>
      <c r="X10" s="220">
        <f>'Week Ending 2-13-2015 '!T10+'Week Ending 2-20-2015'!T10+'Week Ending 2-27-2015'!T10</f>
        <v>686</v>
      </c>
      <c r="Y10" s="231">
        <f>'Week Ending 2-13-2015 '!U10+'Week Ending 2-20-2015'!U10+'Week Ending 2-27-2015'!U10</f>
        <v>42</v>
      </c>
    </row>
    <row r="11" spans="1:27" ht="30" customHeight="1" x14ac:dyDescent="0.3">
      <c r="A11" s="159" t="s">
        <v>34</v>
      </c>
      <c r="B11" s="160" t="s">
        <v>36</v>
      </c>
      <c r="C11" s="111">
        <f>'Week Ending 2-20-2015'!V11</f>
        <v>0</v>
      </c>
      <c r="D11" s="137"/>
      <c r="E11" s="138"/>
      <c r="F11" s="138"/>
      <c r="G11" s="139"/>
      <c r="H11" s="138"/>
      <c r="I11" s="138"/>
      <c r="J11" s="139">
        <v>25</v>
      </c>
      <c r="K11" s="138">
        <v>4</v>
      </c>
      <c r="L11" s="138"/>
      <c r="M11" s="139"/>
      <c r="N11" s="138">
        <v>16</v>
      </c>
      <c r="O11" s="139"/>
      <c r="P11" s="138"/>
      <c r="Q11" s="138">
        <v>5</v>
      </c>
      <c r="R11" s="140"/>
      <c r="S11" s="100">
        <f t="shared" si="0"/>
        <v>25</v>
      </c>
      <c r="T11" s="98">
        <f t="shared" si="0"/>
        <v>25</v>
      </c>
      <c r="U11" s="211">
        <f t="shared" si="0"/>
        <v>0</v>
      </c>
      <c r="V11" s="107">
        <f t="shared" si="1"/>
        <v>0</v>
      </c>
      <c r="W11" s="226">
        <f>'Week Ending 2-13-2015 '!S11+'Week Ending 2-20-2015'!S11+'Week Ending 2-27-2015'!S11</f>
        <v>62</v>
      </c>
      <c r="X11" s="218">
        <f>'Week Ending 2-13-2015 '!T11+'Week Ending 2-20-2015'!T11+'Week Ending 2-27-2015'!T11</f>
        <v>62</v>
      </c>
      <c r="Y11" s="227">
        <f>'Week Ending 2-13-2015 '!U11+'Week Ending 2-20-2015'!U11+'Week Ending 2-27-2015'!U11</f>
        <v>0</v>
      </c>
    </row>
    <row r="12" spans="1:27" ht="30" customHeight="1" thickBot="1" x14ac:dyDescent="0.35">
      <c r="A12" s="159" t="s">
        <v>35</v>
      </c>
      <c r="B12" s="161" t="s">
        <v>37</v>
      </c>
      <c r="C12" s="110">
        <f>'Week Ending 2-20-2015'!V12</f>
        <v>10</v>
      </c>
      <c r="D12" s="141">
        <v>11</v>
      </c>
      <c r="E12" s="142"/>
      <c r="F12" s="142"/>
      <c r="G12" s="143">
        <v>4</v>
      </c>
      <c r="H12" s="142">
        <v>4</v>
      </c>
      <c r="I12" s="142"/>
      <c r="J12" s="143">
        <v>20</v>
      </c>
      <c r="K12" s="142">
        <v>28</v>
      </c>
      <c r="L12" s="142"/>
      <c r="M12" s="143"/>
      <c r="N12" s="142">
        <v>13</v>
      </c>
      <c r="O12" s="143"/>
      <c r="P12" s="142"/>
      <c r="Q12" s="142"/>
      <c r="R12" s="144"/>
      <c r="S12" s="56">
        <f t="shared" si="0"/>
        <v>35</v>
      </c>
      <c r="T12" s="57">
        <f t="shared" si="0"/>
        <v>45</v>
      </c>
      <c r="U12" s="212">
        <f t="shared" si="0"/>
        <v>0</v>
      </c>
      <c r="V12" s="216">
        <f t="shared" si="1"/>
        <v>0</v>
      </c>
      <c r="W12" s="228">
        <f>'Week Ending 2-13-2015 '!S12+'Week Ending 2-20-2015'!S12+'Week Ending 2-27-2015'!S12</f>
        <v>56</v>
      </c>
      <c r="X12" s="219">
        <f>'Week Ending 2-13-2015 '!T12+'Week Ending 2-20-2015'!T12+'Week Ending 2-27-2015'!T12</f>
        <v>56</v>
      </c>
      <c r="Y12" s="229">
        <f>'Week Ending 2-13-2015 '!U12+'Week Ending 2-20-2015'!U12+'Week Ending 2-27-2015'!U12</f>
        <v>0</v>
      </c>
    </row>
    <row r="13" spans="1:27" ht="21.6" customHeight="1" thickBot="1" x14ac:dyDescent="0.35">
      <c r="A13" s="162" t="s">
        <v>1</v>
      </c>
      <c r="B13" s="163" t="s">
        <v>22</v>
      </c>
      <c r="C13" s="66">
        <f>'Week Ending 2-20-2015'!V13</f>
        <v>0</v>
      </c>
      <c r="D13" s="145"/>
      <c r="E13" s="92"/>
      <c r="F13" s="92"/>
      <c r="G13" s="146"/>
      <c r="H13" s="92"/>
      <c r="I13" s="92"/>
      <c r="J13" s="146"/>
      <c r="K13" s="92"/>
      <c r="L13" s="92"/>
      <c r="M13" s="146"/>
      <c r="N13" s="92"/>
      <c r="O13" s="146"/>
      <c r="P13" s="92"/>
      <c r="Q13" s="92"/>
      <c r="R13" s="94"/>
      <c r="S13" s="56">
        <f t="shared" si="0"/>
        <v>0</v>
      </c>
      <c r="T13" s="57">
        <f t="shared" si="0"/>
        <v>0</v>
      </c>
      <c r="U13" s="212">
        <f t="shared" si="0"/>
        <v>0</v>
      </c>
      <c r="V13" s="216">
        <f t="shared" si="1"/>
        <v>0</v>
      </c>
      <c r="W13" s="232">
        <f>'Week Ending 2-13-2015 '!S13+'Week Ending 2-20-2015'!S13+'Week Ending 2-27-2015'!S13</f>
        <v>0</v>
      </c>
      <c r="X13" s="221">
        <f>'Week Ending 2-13-2015 '!T13+'Week Ending 2-20-2015'!T13+'Week Ending 2-27-2015'!T13</f>
        <v>0</v>
      </c>
      <c r="Y13" s="233">
        <f>'Week Ending 2-13-2015 '!U13+'Week Ending 2-20-2015'!U13+'Week Ending 2-27-2015'!U13</f>
        <v>0</v>
      </c>
    </row>
    <row r="14" spans="1:27" ht="15.6" customHeight="1" thickBot="1" x14ac:dyDescent="0.35">
      <c r="A14" s="164" t="s">
        <v>2</v>
      </c>
      <c r="B14" s="165"/>
      <c r="C14" s="34">
        <f t="shared" ref="C14:V14" si="2">SUM(C4:C13)</f>
        <v>1525</v>
      </c>
      <c r="D14" s="35">
        <f t="shared" si="2"/>
        <v>162</v>
      </c>
      <c r="E14" s="36">
        <f t="shared" si="2"/>
        <v>1120</v>
      </c>
      <c r="F14" s="37">
        <f t="shared" si="2"/>
        <v>9</v>
      </c>
      <c r="G14" s="37">
        <f t="shared" si="2"/>
        <v>45</v>
      </c>
      <c r="H14" s="38">
        <f t="shared" si="2"/>
        <v>497</v>
      </c>
      <c r="I14" s="39">
        <f t="shared" si="2"/>
        <v>30</v>
      </c>
      <c r="J14" s="39">
        <f t="shared" si="2"/>
        <v>156</v>
      </c>
      <c r="K14" s="36">
        <f t="shared" si="2"/>
        <v>134</v>
      </c>
      <c r="L14" s="37">
        <f t="shared" si="2"/>
        <v>8</v>
      </c>
      <c r="M14" s="37">
        <f t="shared" si="2"/>
        <v>52</v>
      </c>
      <c r="N14" s="36">
        <f t="shared" si="2"/>
        <v>81</v>
      </c>
      <c r="O14" s="37">
        <f t="shared" si="2"/>
        <v>2</v>
      </c>
      <c r="P14" s="37">
        <f t="shared" si="2"/>
        <v>75</v>
      </c>
      <c r="Q14" s="36">
        <f t="shared" si="2"/>
        <v>102</v>
      </c>
      <c r="R14" s="40">
        <f t="shared" si="2"/>
        <v>2</v>
      </c>
      <c r="S14" s="41">
        <f t="shared" si="2"/>
        <v>490</v>
      </c>
      <c r="T14" s="41">
        <f t="shared" si="2"/>
        <v>1934</v>
      </c>
      <c r="U14" s="213">
        <f t="shared" si="2"/>
        <v>51</v>
      </c>
      <c r="V14" s="214">
        <f t="shared" si="2"/>
        <v>30</v>
      </c>
      <c r="W14" s="234">
        <f>SUM(W4:W13)</f>
        <v>5520</v>
      </c>
      <c r="X14" s="222">
        <f>SUM(X4:X13)</f>
        <v>5417</v>
      </c>
      <c r="Y14" s="235">
        <f>SUM(Y4:Y13)</f>
        <v>81</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W2:Y2"/>
    <mergeCell ref="A1:A3"/>
    <mergeCell ref="B1:B3"/>
    <mergeCell ref="C1:C3"/>
    <mergeCell ref="D1:R1"/>
    <mergeCell ref="V1:V3"/>
    <mergeCell ref="D2:F2"/>
    <mergeCell ref="G2:I2"/>
    <mergeCell ref="J2:L2"/>
    <mergeCell ref="M2:O2"/>
    <mergeCell ref="P2:R2"/>
    <mergeCell ref="S2:U2"/>
  </mergeCells>
  <conditionalFormatting sqref="V4 V7 V10 V13:V14">
    <cfRule type="cellIs" dxfId="19" priority="5" operator="equal">
      <formula>0</formula>
    </cfRule>
  </conditionalFormatting>
  <conditionalFormatting sqref="V5:V6">
    <cfRule type="cellIs" dxfId="18" priority="4" operator="equal">
      <formula>0</formula>
    </cfRule>
  </conditionalFormatting>
  <conditionalFormatting sqref="V8:V9">
    <cfRule type="cellIs" dxfId="17" priority="3" operator="equal">
      <formula>0</formula>
    </cfRule>
  </conditionalFormatting>
  <conditionalFormatting sqref="V11:V12">
    <cfRule type="cellIs" dxfId="16" priority="2" operator="equal">
      <formula>0</formula>
    </cfRule>
  </conditionalFormatting>
  <conditionalFormatting sqref="V1:V14">
    <cfRule type="cellIs" dxfId="15" priority="1" operator="equal">
      <formula>0</formula>
    </cfRule>
  </conditionalFormatting>
  <pageMargins left="0.7" right="0.7" top="0.75" bottom="0.75" header="0.3" footer="0.3"/>
  <pageSetup scale="55"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activeCell="K4" sqref="K4"/>
    </sheetView>
  </sheetViews>
  <sheetFormatPr defaultColWidth="8.88671875" defaultRowHeight="14.4" x14ac:dyDescent="0.3"/>
  <cols>
    <col min="1" max="1" width="11.33203125" style="189" customWidth="1"/>
    <col min="2" max="2" width="12.88671875" style="2" customWidth="1"/>
    <col min="3" max="3" width="16.5546875" style="2" customWidth="1"/>
    <col min="4" max="4" width="11.33203125" style="189" customWidth="1"/>
    <col min="5" max="7" width="17.5546875" style="2" customWidth="1"/>
    <col min="8" max="8" width="10.33203125" style="190" customWidth="1"/>
    <col min="9" max="9" width="43.33203125" style="2" customWidth="1"/>
    <col min="10" max="11" width="14.88671875" style="2" customWidth="1"/>
    <col min="12" max="12" width="16.33203125" style="189" customWidth="1"/>
    <col min="13" max="13" width="12.6640625" style="189" customWidth="1"/>
    <col min="14" max="14" width="39.6640625" style="2" customWidth="1"/>
    <col min="15" max="16384" width="8.88671875" style="2"/>
  </cols>
  <sheetData>
    <row r="1" spans="1:14" s="169" customFormat="1" ht="30" customHeight="1" thickBot="1" x14ac:dyDescent="0.35">
      <c r="A1" s="166" t="s">
        <v>40</v>
      </c>
      <c r="B1" s="167" t="s">
        <v>41</v>
      </c>
      <c r="C1" s="167" t="s">
        <v>46</v>
      </c>
      <c r="D1" s="195" t="s">
        <v>51</v>
      </c>
      <c r="E1" s="167" t="s">
        <v>49</v>
      </c>
      <c r="F1" s="167" t="s">
        <v>50</v>
      </c>
      <c r="G1" s="167" t="s">
        <v>52</v>
      </c>
      <c r="H1" s="167" t="s">
        <v>47</v>
      </c>
      <c r="I1" s="167" t="s">
        <v>42</v>
      </c>
      <c r="J1" s="167" t="s">
        <v>44</v>
      </c>
      <c r="K1" s="167" t="s">
        <v>55</v>
      </c>
      <c r="L1" s="167" t="s">
        <v>54</v>
      </c>
      <c r="M1" s="167" t="s">
        <v>43</v>
      </c>
      <c r="N1" s="168" t="s">
        <v>45</v>
      </c>
    </row>
    <row r="2" spans="1:14" ht="30" customHeight="1" x14ac:dyDescent="0.3">
      <c r="A2" s="170"/>
      <c r="B2" s="171"/>
      <c r="C2" s="171"/>
      <c r="D2" s="196"/>
      <c r="E2" s="171"/>
      <c r="F2" s="171"/>
      <c r="G2" s="171"/>
      <c r="H2" s="172"/>
      <c r="I2" s="171"/>
      <c r="J2" s="171"/>
      <c r="K2" s="171"/>
      <c r="L2" s="173"/>
      <c r="M2" s="173"/>
      <c r="N2" s="174"/>
    </row>
    <row r="3" spans="1:14" ht="30" customHeight="1" x14ac:dyDescent="0.3">
      <c r="A3" s="175"/>
      <c r="B3" s="176"/>
      <c r="C3" s="176"/>
      <c r="D3" s="197"/>
      <c r="E3" s="176"/>
      <c r="F3" s="176"/>
      <c r="G3" s="176"/>
      <c r="H3" s="177"/>
      <c r="I3" s="176"/>
      <c r="J3" s="176"/>
      <c r="K3" s="176"/>
      <c r="L3" s="178"/>
      <c r="M3" s="178"/>
      <c r="N3" s="179"/>
    </row>
    <row r="4" spans="1:14" ht="30" customHeight="1" x14ac:dyDescent="0.3">
      <c r="A4" s="175"/>
      <c r="B4" s="176"/>
      <c r="C4" s="176"/>
      <c r="D4" s="197"/>
      <c r="E4" s="176"/>
      <c r="F4" s="176"/>
      <c r="G4" s="176"/>
      <c r="H4" s="177"/>
      <c r="I4" s="176"/>
      <c r="J4" s="176"/>
      <c r="K4" s="176"/>
      <c r="L4" s="178"/>
      <c r="M4" s="191"/>
      <c r="N4" s="179"/>
    </row>
    <row r="5" spans="1:14" ht="30" customHeight="1" x14ac:dyDescent="0.3">
      <c r="A5" s="175"/>
      <c r="B5" s="176"/>
      <c r="C5" s="176"/>
      <c r="D5" s="197"/>
      <c r="E5" s="176"/>
      <c r="F5" s="176"/>
      <c r="G5" s="176"/>
      <c r="H5" s="177"/>
      <c r="I5" s="176"/>
      <c r="J5" s="176"/>
      <c r="K5" s="176"/>
      <c r="L5" s="178"/>
      <c r="M5" s="191"/>
      <c r="N5" s="179"/>
    </row>
    <row r="6" spans="1:14" ht="30" customHeight="1" x14ac:dyDescent="0.3">
      <c r="A6" s="175"/>
      <c r="B6" s="176"/>
      <c r="C6" s="176"/>
      <c r="D6" s="197"/>
      <c r="E6" s="176"/>
      <c r="F6" s="176"/>
      <c r="G6" s="176"/>
      <c r="H6" s="177"/>
      <c r="I6" s="176"/>
      <c r="J6" s="176"/>
      <c r="K6" s="176"/>
      <c r="L6" s="178"/>
      <c r="M6" s="191"/>
      <c r="N6" s="179"/>
    </row>
    <row r="7" spans="1:14" ht="30" customHeight="1" x14ac:dyDescent="0.3">
      <c r="A7" s="175"/>
      <c r="B7" s="176"/>
      <c r="C7" s="176"/>
      <c r="D7" s="197"/>
      <c r="E7" s="176"/>
      <c r="F7" s="176"/>
      <c r="G7" s="176"/>
      <c r="H7" s="177"/>
      <c r="I7" s="176"/>
      <c r="J7" s="176"/>
      <c r="K7" s="176"/>
      <c r="L7" s="178"/>
      <c r="M7" s="191"/>
      <c r="N7" s="179"/>
    </row>
    <row r="8" spans="1:14" ht="30" customHeight="1" x14ac:dyDescent="0.3">
      <c r="A8" s="175"/>
      <c r="B8" s="176"/>
      <c r="C8" s="176"/>
      <c r="D8" s="197"/>
      <c r="E8" s="176"/>
      <c r="F8" s="176"/>
      <c r="G8" s="176"/>
      <c r="H8" s="177"/>
      <c r="I8" s="176"/>
      <c r="J8" s="176"/>
      <c r="K8" s="176"/>
      <c r="L8" s="178"/>
      <c r="M8" s="191"/>
      <c r="N8" s="179"/>
    </row>
    <row r="9" spans="1:14" ht="30" customHeight="1" x14ac:dyDescent="0.3">
      <c r="A9" s="175"/>
      <c r="B9" s="176"/>
      <c r="C9" s="176"/>
      <c r="D9" s="197"/>
      <c r="E9" s="176"/>
      <c r="F9" s="176"/>
      <c r="G9" s="176"/>
      <c r="H9" s="177"/>
      <c r="I9" s="176"/>
      <c r="J9" s="176"/>
      <c r="K9" s="176"/>
      <c r="L9" s="178"/>
      <c r="M9" s="191"/>
      <c r="N9" s="179"/>
    </row>
    <row r="10" spans="1:14" ht="30" customHeight="1" x14ac:dyDescent="0.3">
      <c r="A10" s="175"/>
      <c r="B10" s="176"/>
      <c r="C10" s="176"/>
      <c r="D10" s="197"/>
      <c r="E10" s="176"/>
      <c r="F10" s="176"/>
      <c r="G10" s="176"/>
      <c r="H10" s="177"/>
      <c r="I10" s="176"/>
      <c r="J10" s="176"/>
      <c r="K10" s="176"/>
      <c r="L10" s="178"/>
      <c r="M10" s="191"/>
      <c r="N10" s="179"/>
    </row>
    <row r="11" spans="1:14" ht="30" customHeight="1" x14ac:dyDescent="0.3">
      <c r="A11" s="175"/>
      <c r="B11" s="176"/>
      <c r="C11" s="176"/>
      <c r="D11" s="197"/>
      <c r="E11" s="176"/>
      <c r="F11" s="176"/>
      <c r="G11" s="176"/>
      <c r="H11" s="177"/>
      <c r="I11" s="176"/>
      <c r="J11" s="176"/>
      <c r="K11" s="176"/>
      <c r="L11" s="178"/>
      <c r="M11" s="191"/>
      <c r="N11" s="179"/>
    </row>
    <row r="12" spans="1:14" ht="30" customHeight="1" x14ac:dyDescent="0.3">
      <c r="A12" s="175"/>
      <c r="B12" s="176"/>
      <c r="C12" s="176"/>
      <c r="D12" s="197"/>
      <c r="E12" s="176"/>
      <c r="F12" s="176"/>
      <c r="G12" s="176"/>
      <c r="H12" s="177"/>
      <c r="I12" s="176"/>
      <c r="J12" s="176"/>
      <c r="K12" s="176"/>
      <c r="L12" s="178"/>
      <c r="M12" s="191"/>
      <c r="N12" s="179"/>
    </row>
    <row r="13" spans="1:14" ht="30" customHeight="1" x14ac:dyDescent="0.3">
      <c r="A13" s="175"/>
      <c r="B13" s="176"/>
      <c r="C13" s="176"/>
      <c r="D13" s="197"/>
      <c r="E13" s="176"/>
      <c r="F13" s="176"/>
      <c r="G13" s="176"/>
      <c r="H13" s="177"/>
      <c r="I13" s="176"/>
      <c r="J13" s="176"/>
      <c r="K13" s="176"/>
      <c r="L13" s="178"/>
      <c r="M13" s="191"/>
      <c r="N13" s="179"/>
    </row>
    <row r="14" spans="1:14" ht="30" customHeight="1" x14ac:dyDescent="0.3">
      <c r="A14" s="175"/>
      <c r="B14" s="176"/>
      <c r="C14" s="176"/>
      <c r="D14" s="197"/>
      <c r="E14" s="176"/>
      <c r="F14" s="176"/>
      <c r="G14" s="176"/>
      <c r="H14" s="177"/>
      <c r="I14" s="176"/>
      <c r="J14" s="176"/>
      <c r="K14" s="176"/>
      <c r="L14" s="178"/>
      <c r="M14" s="191"/>
      <c r="N14" s="179"/>
    </row>
    <row r="15" spans="1:14" ht="30" customHeight="1" x14ac:dyDescent="0.3">
      <c r="A15" s="175"/>
      <c r="B15" s="176"/>
      <c r="C15" s="176"/>
      <c r="D15" s="197"/>
      <c r="E15" s="176"/>
      <c r="F15" s="176"/>
      <c r="G15" s="176"/>
      <c r="H15" s="177"/>
      <c r="I15" s="176"/>
      <c r="J15" s="176"/>
      <c r="K15" s="176"/>
      <c r="L15" s="178"/>
      <c r="M15" s="191"/>
      <c r="N15" s="179"/>
    </row>
    <row r="16" spans="1:14" ht="30" customHeight="1" x14ac:dyDescent="0.3">
      <c r="A16" s="175"/>
      <c r="B16" s="176"/>
      <c r="C16" s="176"/>
      <c r="D16" s="197"/>
      <c r="E16" s="176"/>
      <c r="F16" s="176"/>
      <c r="G16" s="176"/>
      <c r="H16" s="177"/>
      <c r="I16" s="176"/>
      <c r="J16" s="176"/>
      <c r="K16" s="176"/>
      <c r="L16" s="178"/>
      <c r="M16" s="191"/>
      <c r="N16" s="179"/>
    </row>
    <row r="17" spans="1:14" ht="30" customHeight="1" x14ac:dyDescent="0.3">
      <c r="A17" s="175"/>
      <c r="B17" s="176"/>
      <c r="C17" s="176"/>
      <c r="D17" s="197"/>
      <c r="E17" s="176"/>
      <c r="F17" s="176"/>
      <c r="G17" s="176"/>
      <c r="H17" s="177"/>
      <c r="I17" s="176"/>
      <c r="J17" s="176"/>
      <c r="K17" s="176"/>
      <c r="L17" s="178"/>
      <c r="M17" s="191"/>
      <c r="N17" s="179"/>
    </row>
    <row r="18" spans="1:14" ht="30" customHeight="1" x14ac:dyDescent="0.3">
      <c r="A18" s="175"/>
      <c r="B18" s="176"/>
      <c r="C18" s="176"/>
      <c r="D18" s="197"/>
      <c r="E18" s="176"/>
      <c r="F18" s="176"/>
      <c r="G18" s="176"/>
      <c r="H18" s="177"/>
      <c r="I18" s="176"/>
      <c r="J18" s="176"/>
      <c r="K18" s="176"/>
      <c r="L18" s="178"/>
      <c r="M18" s="191"/>
      <c r="N18" s="179"/>
    </row>
    <row r="19" spans="1:14" ht="30" customHeight="1" x14ac:dyDescent="0.3">
      <c r="A19" s="175"/>
      <c r="B19" s="176"/>
      <c r="C19" s="176"/>
      <c r="D19" s="197"/>
      <c r="E19" s="176"/>
      <c r="F19" s="176"/>
      <c r="G19" s="176"/>
      <c r="H19" s="177"/>
      <c r="I19" s="176"/>
      <c r="J19" s="176"/>
      <c r="K19" s="176"/>
      <c r="L19" s="178"/>
      <c r="M19" s="191"/>
      <c r="N19" s="179"/>
    </row>
    <row r="20" spans="1:14" ht="30" customHeight="1" x14ac:dyDescent="0.3">
      <c r="A20" s="175"/>
      <c r="B20" s="176"/>
      <c r="C20" s="176"/>
      <c r="D20" s="197"/>
      <c r="E20" s="176"/>
      <c r="F20" s="176"/>
      <c r="G20" s="176"/>
      <c r="H20" s="177"/>
      <c r="I20" s="176"/>
      <c r="J20" s="176"/>
      <c r="K20" s="176"/>
      <c r="L20" s="178"/>
      <c r="M20" s="191"/>
      <c r="N20" s="179"/>
    </row>
    <row r="21" spans="1:14" ht="30" customHeight="1" x14ac:dyDescent="0.3">
      <c r="A21" s="175"/>
      <c r="B21" s="176"/>
      <c r="C21" s="176"/>
      <c r="D21" s="197"/>
      <c r="E21" s="176"/>
      <c r="F21" s="176"/>
      <c r="G21" s="176"/>
      <c r="H21" s="177"/>
      <c r="I21" s="176"/>
      <c r="J21" s="176"/>
      <c r="K21" s="176"/>
      <c r="L21" s="178"/>
      <c r="M21" s="191"/>
      <c r="N21" s="179"/>
    </row>
    <row r="22" spans="1:14" ht="30" customHeight="1" x14ac:dyDescent="0.3">
      <c r="A22" s="175"/>
      <c r="B22" s="176"/>
      <c r="C22" s="176"/>
      <c r="D22" s="197"/>
      <c r="E22" s="176"/>
      <c r="F22" s="176"/>
      <c r="G22" s="176"/>
      <c r="H22" s="177"/>
      <c r="I22" s="176"/>
      <c r="J22" s="176"/>
      <c r="K22" s="176"/>
      <c r="L22" s="178"/>
      <c r="M22" s="191"/>
      <c r="N22" s="179"/>
    </row>
    <row r="23" spans="1:14" ht="30" customHeight="1" x14ac:dyDescent="0.3">
      <c r="A23" s="175"/>
      <c r="B23" s="176"/>
      <c r="C23" s="176"/>
      <c r="D23" s="197"/>
      <c r="E23" s="176"/>
      <c r="F23" s="176"/>
      <c r="G23" s="176"/>
      <c r="H23" s="177"/>
      <c r="I23" s="176"/>
      <c r="J23" s="176"/>
      <c r="K23" s="176"/>
      <c r="L23" s="178"/>
      <c r="M23" s="191"/>
      <c r="N23" s="179"/>
    </row>
    <row r="24" spans="1:14" ht="30" customHeight="1" x14ac:dyDescent="0.3">
      <c r="A24" s="175"/>
      <c r="B24" s="176"/>
      <c r="C24" s="176"/>
      <c r="D24" s="197"/>
      <c r="E24" s="176"/>
      <c r="F24" s="176"/>
      <c r="G24" s="176"/>
      <c r="H24" s="177"/>
      <c r="I24" s="176"/>
      <c r="J24" s="176"/>
      <c r="K24" s="176"/>
      <c r="L24" s="178"/>
      <c r="M24" s="191"/>
      <c r="N24" s="179"/>
    </row>
    <row r="25" spans="1:14" ht="30" customHeight="1" x14ac:dyDescent="0.3">
      <c r="A25" s="175"/>
      <c r="B25" s="176"/>
      <c r="C25" s="176"/>
      <c r="D25" s="197"/>
      <c r="E25" s="176"/>
      <c r="F25" s="176"/>
      <c r="G25" s="176"/>
      <c r="H25" s="177"/>
      <c r="I25" s="176"/>
      <c r="J25" s="176"/>
      <c r="K25" s="176"/>
      <c r="L25" s="178"/>
      <c r="M25" s="191"/>
      <c r="N25" s="179"/>
    </row>
    <row r="26" spans="1:14" ht="30" customHeight="1" x14ac:dyDescent="0.3">
      <c r="A26" s="175"/>
      <c r="B26" s="176"/>
      <c r="C26" s="176"/>
      <c r="D26" s="197"/>
      <c r="E26" s="176"/>
      <c r="F26" s="176"/>
      <c r="G26" s="176"/>
      <c r="H26" s="177"/>
      <c r="I26" s="176"/>
      <c r="J26" s="176"/>
      <c r="K26" s="176"/>
      <c r="L26" s="178"/>
      <c r="M26" s="191"/>
      <c r="N26" s="179"/>
    </row>
    <row r="27" spans="1:14" ht="30" customHeight="1" x14ac:dyDescent="0.3">
      <c r="A27" s="175"/>
      <c r="B27" s="176"/>
      <c r="C27" s="176"/>
      <c r="D27" s="197"/>
      <c r="E27" s="176"/>
      <c r="F27" s="176"/>
      <c r="G27" s="176"/>
      <c r="H27" s="177"/>
      <c r="I27" s="176"/>
      <c r="J27" s="176"/>
      <c r="K27" s="176"/>
      <c r="L27" s="178"/>
      <c r="M27" s="191"/>
      <c r="N27" s="179"/>
    </row>
    <row r="28" spans="1:14" ht="30" customHeight="1" x14ac:dyDescent="0.3">
      <c r="A28" s="175"/>
      <c r="B28" s="176"/>
      <c r="C28" s="176"/>
      <c r="D28" s="197"/>
      <c r="E28" s="176"/>
      <c r="F28" s="176"/>
      <c r="G28" s="176"/>
      <c r="H28" s="177"/>
      <c r="I28" s="176"/>
      <c r="J28" s="176"/>
      <c r="K28" s="176"/>
      <c r="L28" s="178"/>
      <c r="M28" s="191"/>
      <c r="N28" s="179"/>
    </row>
    <row r="29" spans="1:14" ht="30" customHeight="1" x14ac:dyDescent="0.3">
      <c r="A29" s="175"/>
      <c r="B29" s="176"/>
      <c r="C29" s="176"/>
      <c r="D29" s="197"/>
      <c r="E29" s="176"/>
      <c r="F29" s="176"/>
      <c r="G29" s="176"/>
      <c r="H29" s="177"/>
      <c r="I29" s="176"/>
      <c r="J29" s="176"/>
      <c r="K29" s="176"/>
      <c r="L29" s="178"/>
      <c r="M29" s="191"/>
      <c r="N29" s="179"/>
    </row>
    <row r="30" spans="1:14" ht="30" customHeight="1" x14ac:dyDescent="0.3">
      <c r="A30" s="175"/>
      <c r="B30" s="176"/>
      <c r="C30" s="176"/>
      <c r="D30" s="197"/>
      <c r="E30" s="176"/>
      <c r="F30" s="176"/>
      <c r="G30" s="176"/>
      <c r="H30" s="177"/>
      <c r="I30" s="176"/>
      <c r="J30" s="176"/>
      <c r="K30" s="176"/>
      <c r="L30" s="178"/>
      <c r="M30" s="191"/>
      <c r="N30" s="179"/>
    </row>
    <row r="31" spans="1:14" ht="30" customHeight="1" x14ac:dyDescent="0.3">
      <c r="A31" s="175"/>
      <c r="B31" s="176"/>
      <c r="C31" s="176"/>
      <c r="D31" s="197"/>
      <c r="E31" s="176"/>
      <c r="F31" s="176"/>
      <c r="G31" s="176"/>
      <c r="H31" s="177"/>
      <c r="I31" s="176"/>
      <c r="J31" s="176"/>
      <c r="K31" s="176"/>
      <c r="L31" s="178"/>
      <c r="M31" s="191"/>
      <c r="N31" s="179"/>
    </row>
    <row r="32" spans="1:14" ht="30" customHeight="1" x14ac:dyDescent="0.3">
      <c r="A32" s="175"/>
      <c r="B32" s="176"/>
      <c r="C32" s="176"/>
      <c r="D32" s="197"/>
      <c r="E32" s="176"/>
      <c r="F32" s="176"/>
      <c r="G32" s="176"/>
      <c r="H32" s="177"/>
      <c r="I32" s="176"/>
      <c r="J32" s="176"/>
      <c r="K32" s="176"/>
      <c r="L32" s="178"/>
      <c r="M32" s="191"/>
      <c r="N32" s="179"/>
    </row>
    <row r="33" spans="1:14" ht="30" customHeight="1" x14ac:dyDescent="0.3">
      <c r="A33" s="175"/>
      <c r="B33" s="176"/>
      <c r="C33" s="176"/>
      <c r="D33" s="197"/>
      <c r="E33" s="176"/>
      <c r="F33" s="176"/>
      <c r="G33" s="176"/>
      <c r="H33" s="177"/>
      <c r="I33" s="176"/>
      <c r="J33" s="176"/>
      <c r="K33" s="176"/>
      <c r="L33" s="178"/>
      <c r="M33" s="178"/>
      <c r="N33" s="179"/>
    </row>
    <row r="34" spans="1:14" ht="30" customHeight="1" x14ac:dyDescent="0.3">
      <c r="A34" s="175"/>
      <c r="B34" s="176"/>
      <c r="C34" s="176"/>
      <c r="D34" s="197"/>
      <c r="E34" s="176"/>
      <c r="F34" s="176"/>
      <c r="G34" s="176"/>
      <c r="H34" s="177"/>
      <c r="I34" s="176"/>
      <c r="J34" s="176"/>
      <c r="K34" s="176"/>
      <c r="L34" s="178"/>
      <c r="M34" s="191"/>
      <c r="N34" s="179"/>
    </row>
    <row r="35" spans="1:14" ht="30" customHeight="1" x14ac:dyDescent="0.3">
      <c r="A35" s="180"/>
      <c r="B35" s="181"/>
      <c r="C35" s="181"/>
      <c r="D35" s="198"/>
      <c r="E35" s="181"/>
      <c r="F35" s="181"/>
      <c r="G35" s="181"/>
      <c r="H35" s="182"/>
      <c r="I35" s="181"/>
      <c r="J35" s="181"/>
      <c r="K35" s="181"/>
      <c r="L35" s="183"/>
      <c r="M35" s="191"/>
      <c r="N35" s="184"/>
    </row>
    <row r="36" spans="1:14" ht="30" customHeight="1" x14ac:dyDescent="0.3">
      <c r="A36" s="180"/>
      <c r="B36" s="181"/>
      <c r="C36" s="181"/>
      <c r="D36" s="198"/>
      <c r="E36" s="181"/>
      <c r="F36" s="181"/>
      <c r="G36" s="181"/>
      <c r="H36" s="182"/>
      <c r="I36" s="181"/>
      <c r="J36" s="181"/>
      <c r="K36" s="181"/>
      <c r="L36" s="183"/>
      <c r="M36" s="191"/>
      <c r="N36" s="184"/>
    </row>
    <row r="37" spans="1:14" ht="30" customHeight="1" thickBot="1" x14ac:dyDescent="0.35">
      <c r="A37" s="185"/>
      <c r="B37" s="186"/>
      <c r="C37" s="186"/>
      <c r="D37" s="199"/>
      <c r="E37" s="186"/>
      <c r="F37" s="186"/>
      <c r="G37" s="186"/>
      <c r="H37" s="187"/>
      <c r="I37" s="186"/>
      <c r="J37" s="192"/>
      <c r="K37" s="192"/>
      <c r="L37" s="193"/>
      <c r="M37" s="194"/>
      <c r="N37" s="188"/>
    </row>
  </sheetData>
  <dataValidations count="2">
    <dataValidation type="date" allowBlank="1" showInputMessage="1" showErrorMessage="1" sqref="A1: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371</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42289</v>
      </c>
      <c r="E2" s="685"/>
      <c r="F2" s="686"/>
      <c r="G2" s="687">
        <f>D2+1</f>
        <v>42290</v>
      </c>
      <c r="H2" s="688"/>
      <c r="I2" s="689"/>
      <c r="J2" s="684">
        <f>G2+1</f>
        <v>42291</v>
      </c>
      <c r="K2" s="685"/>
      <c r="L2" s="686"/>
      <c r="M2" s="684">
        <f>J2+1</f>
        <v>42292</v>
      </c>
      <c r="N2" s="685"/>
      <c r="O2" s="686"/>
      <c r="P2" s="684">
        <f>M2+1</f>
        <v>42293</v>
      </c>
      <c r="Q2" s="685"/>
      <c r="R2" s="686"/>
      <c r="S2" s="663" t="s">
        <v>23</v>
      </c>
      <c r="T2" s="664"/>
      <c r="U2" s="665"/>
      <c r="V2" s="683"/>
      <c r="W2" s="666" t="s">
        <v>368</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25">
      <c r="A4" s="522" t="s">
        <v>17</v>
      </c>
      <c r="B4" s="451" t="s">
        <v>372</v>
      </c>
      <c r="C4" s="348">
        <f>'Week Ending 10-09-2015'!V4</f>
        <v>0</v>
      </c>
      <c r="D4" s="459"/>
      <c r="E4" s="524"/>
      <c r="F4" s="524"/>
      <c r="G4" s="459"/>
      <c r="H4" s="524"/>
      <c r="I4" s="524"/>
      <c r="J4" s="459">
        <v>0</v>
      </c>
      <c r="K4" s="524">
        <v>0</v>
      </c>
      <c r="L4" s="524">
        <v>0</v>
      </c>
      <c r="M4" s="459"/>
      <c r="N4" s="524"/>
      <c r="O4" s="524"/>
      <c r="P4" s="459"/>
      <c r="Q4" s="524"/>
      <c r="R4" s="524"/>
      <c r="S4" s="452">
        <f t="shared" ref="S4:U16" si="0">SUM(D4,G4,J4,M4,P4)</f>
        <v>0</v>
      </c>
      <c r="T4" s="452">
        <f t="shared" si="0"/>
        <v>0</v>
      </c>
      <c r="U4" s="452">
        <f t="shared" si="0"/>
        <v>0</v>
      </c>
      <c r="V4" s="453">
        <f t="shared" ref="V4:V16" si="1">C4+(S4-T4-U4)</f>
        <v>0</v>
      </c>
      <c r="W4" s="224">
        <f>'Week Ending 10-09-2015'!W4+'Week Ending 10-09-2015'!W5+'Week Ending 10-16-2015 '!S4</f>
        <v>182</v>
      </c>
      <c r="X4" s="224">
        <f>'Week Ending 10-09-2015'!X4+'Week Ending 10-09-2015'!X5+'Week Ending 10-16-2015 '!T4</f>
        <v>173</v>
      </c>
      <c r="Y4" s="225">
        <f>'Week Ending 10-09-2015'!Y4+'Week Ending 10-09-2015'!Y5+'Week Ending 10-16-2015 '!U4</f>
        <v>9</v>
      </c>
      <c r="Z4" s="4"/>
      <c r="AA4" s="4"/>
      <c r="AB4" s="4"/>
    </row>
    <row r="5" spans="1:28" ht="29.4" customHeight="1" x14ac:dyDescent="0.25">
      <c r="A5" s="658"/>
      <c r="B5" s="478" t="s">
        <v>373</v>
      </c>
      <c r="C5" s="475">
        <v>0</v>
      </c>
      <c r="D5" s="488"/>
      <c r="E5" s="527"/>
      <c r="F5" s="527"/>
      <c r="G5" s="488"/>
      <c r="H5" s="527"/>
      <c r="I5" s="527"/>
      <c r="J5" s="488">
        <v>0</v>
      </c>
      <c r="K5" s="527">
        <v>0</v>
      </c>
      <c r="L5" s="527">
        <v>0</v>
      </c>
      <c r="M5" s="488"/>
      <c r="N5" s="527"/>
      <c r="O5" s="527"/>
      <c r="P5" s="488"/>
      <c r="Q5" s="527"/>
      <c r="R5" s="527"/>
      <c r="S5" s="476">
        <f t="shared" si="0"/>
        <v>0</v>
      </c>
      <c r="T5" s="476">
        <f t="shared" si="0"/>
        <v>0</v>
      </c>
      <c r="U5" s="476">
        <f t="shared" si="0"/>
        <v>0</v>
      </c>
      <c r="V5" s="477">
        <f t="shared" si="1"/>
        <v>0</v>
      </c>
      <c r="W5" s="220">
        <f>S5</f>
        <v>0</v>
      </c>
      <c r="X5" s="220">
        <f>T5</f>
        <v>0</v>
      </c>
      <c r="Y5" s="231">
        <f>U5</f>
        <v>0</v>
      </c>
      <c r="Z5" s="4"/>
      <c r="AA5" s="4"/>
      <c r="AB5" s="4"/>
    </row>
    <row r="6" spans="1:28" ht="30" customHeight="1" x14ac:dyDescent="0.25">
      <c r="A6" s="149" t="s">
        <v>374</v>
      </c>
      <c r="B6" s="337" t="s">
        <v>376</v>
      </c>
      <c r="C6" s="335">
        <v>0</v>
      </c>
      <c r="D6" s="117"/>
      <c r="E6" s="530"/>
      <c r="F6" s="530"/>
      <c r="G6" s="117">
        <v>3</v>
      </c>
      <c r="H6" s="530">
        <v>3</v>
      </c>
      <c r="I6" s="530"/>
      <c r="J6" s="117">
        <v>0</v>
      </c>
      <c r="K6" s="530">
        <v>0</v>
      </c>
      <c r="L6" s="530">
        <v>0</v>
      </c>
      <c r="M6" s="117">
        <v>1</v>
      </c>
      <c r="N6" s="530">
        <v>1</v>
      </c>
      <c r="O6" s="530"/>
      <c r="P6" s="117">
        <v>6</v>
      </c>
      <c r="Q6" s="530">
        <v>6</v>
      </c>
      <c r="R6" s="530"/>
      <c r="S6" s="98">
        <f t="shared" si="0"/>
        <v>10</v>
      </c>
      <c r="T6" s="98">
        <f>SUM(E6,H6,K6,N6,Q6)</f>
        <v>10</v>
      </c>
      <c r="U6" s="98">
        <f>SUM(F6,I6,L6,O6,R6)</f>
        <v>0</v>
      </c>
      <c r="V6" s="336">
        <f t="shared" si="1"/>
        <v>0</v>
      </c>
      <c r="W6" s="218">
        <f>'Week Ending 10-09-2015'!W6+'Week Ending 10-09-2015'!W7+'Week Ending 10-16-2015 '!S6</f>
        <v>45</v>
      </c>
      <c r="X6" s="218">
        <f>'Week Ending 10-09-2015'!X6+'Week Ending 10-09-2015'!X7+'Week Ending 10-16-2015 '!T6</f>
        <v>45</v>
      </c>
      <c r="Y6" s="227">
        <f>'Week Ending 10-09-2015'!Y6+'Week Ending 10-09-2015'!Y7+'Week Ending 10-16-2015 '!U6</f>
        <v>0</v>
      </c>
      <c r="Z6" s="4"/>
      <c r="AA6" s="4"/>
      <c r="AB6" s="4"/>
    </row>
    <row r="7" spans="1:28" ht="30" customHeight="1" thickBot="1" x14ac:dyDescent="0.3">
      <c r="A7" s="553" t="s">
        <v>375</v>
      </c>
      <c r="B7" s="554" t="s">
        <v>377</v>
      </c>
      <c r="C7" s="103">
        <v>0</v>
      </c>
      <c r="D7" s="121"/>
      <c r="E7" s="555"/>
      <c r="F7" s="556"/>
      <c r="G7" s="121"/>
      <c r="H7" s="555"/>
      <c r="I7" s="556"/>
      <c r="J7" s="121">
        <v>0</v>
      </c>
      <c r="K7" s="555">
        <v>0</v>
      </c>
      <c r="L7" s="556">
        <v>0</v>
      </c>
      <c r="M7" s="121"/>
      <c r="N7" s="555"/>
      <c r="O7" s="556"/>
      <c r="P7" s="121"/>
      <c r="Q7" s="555"/>
      <c r="R7" s="556"/>
      <c r="S7" s="561">
        <f t="shared" si="0"/>
        <v>0</v>
      </c>
      <c r="T7" s="561">
        <f t="shared" si="0"/>
        <v>0</v>
      </c>
      <c r="U7" s="561">
        <f t="shared" si="0"/>
        <v>0</v>
      </c>
      <c r="V7" s="562">
        <f t="shared" si="1"/>
        <v>0</v>
      </c>
      <c r="W7" s="221">
        <f>S7</f>
        <v>0</v>
      </c>
      <c r="X7" s="221">
        <f>T7</f>
        <v>0</v>
      </c>
      <c r="Y7" s="233">
        <f>U7</f>
        <v>0</v>
      </c>
      <c r="Z7" s="4"/>
      <c r="AA7" s="4"/>
      <c r="AB7" s="4"/>
    </row>
    <row r="8" spans="1:28" ht="44.4" customHeight="1" x14ac:dyDescent="0.3">
      <c r="A8" s="669" t="s">
        <v>16</v>
      </c>
      <c r="B8" s="479" t="s">
        <v>378</v>
      </c>
      <c r="C8" s="480">
        <v>0</v>
      </c>
      <c r="D8" s="467"/>
      <c r="E8" s="538"/>
      <c r="F8" s="538"/>
      <c r="G8" s="467">
        <v>5</v>
      </c>
      <c r="H8" s="538">
        <v>5</v>
      </c>
      <c r="I8" s="538"/>
      <c r="J8" s="467">
        <v>0</v>
      </c>
      <c r="K8" s="538">
        <v>0</v>
      </c>
      <c r="L8" s="538">
        <v>0</v>
      </c>
      <c r="M8" s="467">
        <v>180</v>
      </c>
      <c r="N8" s="538"/>
      <c r="O8" s="538"/>
      <c r="P8" s="467"/>
      <c r="Q8" s="538"/>
      <c r="R8" s="538"/>
      <c r="S8" s="52">
        <f t="shared" si="0"/>
        <v>185</v>
      </c>
      <c r="T8" s="52">
        <f t="shared" si="0"/>
        <v>5</v>
      </c>
      <c r="U8" s="52">
        <f t="shared" si="0"/>
        <v>0</v>
      </c>
      <c r="V8" s="481">
        <f t="shared" si="1"/>
        <v>180</v>
      </c>
      <c r="W8" s="220">
        <f>'Week Ending 10-09-2015'!W8+'Week Ending 10-09-2015'!W9+'Week Ending 10-16-2015 '!S8</f>
        <v>213</v>
      </c>
      <c r="X8" s="220">
        <f>'Week Ending 10-09-2015'!X8+'Week Ending 10-09-2015'!X9+'Week Ending 10-16-2015 '!T8</f>
        <v>33</v>
      </c>
      <c r="Y8" s="231">
        <f>'Week Ending 10-09-2015'!Y8+'Week Ending 10-09-2015'!Y9+'Week Ending 10-16-2015 '!U8</f>
        <v>0</v>
      </c>
      <c r="Z8" s="4"/>
      <c r="AA8" s="4"/>
      <c r="AB8" s="4"/>
    </row>
    <row r="9" spans="1:28" ht="32.4" customHeight="1" x14ac:dyDescent="0.3">
      <c r="A9" s="670"/>
      <c r="B9" s="482" t="s">
        <v>379</v>
      </c>
      <c r="C9" s="480">
        <v>0</v>
      </c>
      <c r="D9" s="467"/>
      <c r="E9" s="538"/>
      <c r="F9" s="538"/>
      <c r="G9" s="467"/>
      <c r="H9" s="538"/>
      <c r="I9" s="538"/>
      <c r="J9" s="467">
        <v>0</v>
      </c>
      <c r="K9" s="538">
        <v>0</v>
      </c>
      <c r="L9" s="538">
        <v>0</v>
      </c>
      <c r="M9" s="467"/>
      <c r="N9" s="538"/>
      <c r="O9" s="538"/>
      <c r="P9" s="467"/>
      <c r="Q9" s="538"/>
      <c r="R9" s="538"/>
      <c r="S9" s="52">
        <f t="shared" si="0"/>
        <v>0</v>
      </c>
      <c r="T9" s="52">
        <f t="shared" si="0"/>
        <v>0</v>
      </c>
      <c r="U9" s="52">
        <f t="shared" si="0"/>
        <v>0</v>
      </c>
      <c r="V9" s="481">
        <f t="shared" si="1"/>
        <v>0</v>
      </c>
      <c r="W9" s="220">
        <f>S9</f>
        <v>0</v>
      </c>
      <c r="X9" s="220">
        <f>T9</f>
        <v>0</v>
      </c>
      <c r="Y9" s="231">
        <f>U9</f>
        <v>0</v>
      </c>
      <c r="Z9" s="4"/>
      <c r="AA9" s="4"/>
      <c r="AB9" s="4"/>
    </row>
    <row r="10" spans="1:28" ht="37.950000000000003" customHeight="1" x14ac:dyDescent="0.25">
      <c r="A10" s="155" t="s">
        <v>380</v>
      </c>
      <c r="B10" s="339" t="s">
        <v>381</v>
      </c>
      <c r="C10" s="338">
        <v>0</v>
      </c>
      <c r="D10" s="128"/>
      <c r="E10" s="540"/>
      <c r="F10" s="540"/>
      <c r="G10" s="128"/>
      <c r="H10" s="540"/>
      <c r="I10" s="540"/>
      <c r="J10" s="128">
        <v>0</v>
      </c>
      <c r="K10" s="540">
        <v>0</v>
      </c>
      <c r="L10" s="540">
        <v>0</v>
      </c>
      <c r="M10" s="128">
        <v>145</v>
      </c>
      <c r="N10" s="540">
        <v>3</v>
      </c>
      <c r="O10" s="540"/>
      <c r="P10" s="128">
        <v>1</v>
      </c>
      <c r="Q10" s="540">
        <v>1</v>
      </c>
      <c r="R10" s="540"/>
      <c r="S10" s="98">
        <f t="shared" si="0"/>
        <v>146</v>
      </c>
      <c r="T10" s="98">
        <f>SUM(E10,H10,K10,N10,Q10)</f>
        <v>4</v>
      </c>
      <c r="U10" s="98">
        <f t="shared" si="0"/>
        <v>0</v>
      </c>
      <c r="V10" s="336">
        <f t="shared" si="1"/>
        <v>142</v>
      </c>
      <c r="W10" s="218">
        <f>'Week Ending 10-09-2015'!W10+'Week Ending 10-09-2015'!W11+'Week Ending 10-16-2015 '!S10</f>
        <v>184</v>
      </c>
      <c r="X10" s="218">
        <f>'Week Ending 10-09-2015'!X10+'Week Ending 10-09-2015'!X11+'Week Ending 10-16-2015 '!T10</f>
        <v>42</v>
      </c>
      <c r="Y10" s="227">
        <f>'Week Ending 10-09-2015'!Y10+'Week Ending 10-09-2015'!Y11+'Week Ending 10-16-2015 '!U10</f>
        <v>0</v>
      </c>
      <c r="Z10" s="4"/>
      <c r="AA10" s="4"/>
      <c r="AB10" s="4"/>
    </row>
    <row r="11" spans="1:28" ht="30" customHeight="1" thickBot="1" x14ac:dyDescent="0.35">
      <c r="A11" s="379" t="s">
        <v>382</v>
      </c>
      <c r="B11" s="356" t="s">
        <v>383</v>
      </c>
      <c r="C11" s="357">
        <v>0</v>
      </c>
      <c r="D11" s="414"/>
      <c r="E11" s="542"/>
      <c r="F11" s="542"/>
      <c r="G11" s="414"/>
      <c r="H11" s="542"/>
      <c r="I11" s="542"/>
      <c r="J11" s="414">
        <v>0</v>
      </c>
      <c r="K11" s="542">
        <v>0</v>
      </c>
      <c r="L11" s="542">
        <v>0</v>
      </c>
      <c r="M11" s="414"/>
      <c r="N11" s="542"/>
      <c r="O11" s="542"/>
      <c r="P11" s="414"/>
      <c r="Q11" s="542"/>
      <c r="R11" s="542"/>
      <c r="S11" s="48">
        <f t="shared" si="0"/>
        <v>0</v>
      </c>
      <c r="T11" s="48">
        <f t="shared" si="0"/>
        <v>0</v>
      </c>
      <c r="U11" s="48">
        <f t="shared" si="0"/>
        <v>0</v>
      </c>
      <c r="V11" s="358">
        <f t="shared" si="1"/>
        <v>0</v>
      </c>
      <c r="W11" s="219">
        <f>S11</f>
        <v>0</v>
      </c>
      <c r="X11" s="219">
        <f>T11</f>
        <v>0</v>
      </c>
      <c r="Y11" s="229">
        <f>U11</f>
        <v>0</v>
      </c>
      <c r="Z11" s="4"/>
      <c r="AA11" s="4"/>
      <c r="AB11" s="4"/>
    </row>
    <row r="12" spans="1:28" ht="39.6" customHeight="1" x14ac:dyDescent="0.3">
      <c r="A12" s="671" t="s">
        <v>20</v>
      </c>
      <c r="B12" s="359" t="s">
        <v>384</v>
      </c>
      <c r="C12" s="360">
        <v>0</v>
      </c>
      <c r="D12" s="135"/>
      <c r="E12" s="544"/>
      <c r="F12" s="544"/>
      <c r="G12" s="135"/>
      <c r="H12" s="544"/>
      <c r="I12" s="544"/>
      <c r="J12" s="135">
        <v>0</v>
      </c>
      <c r="K12" s="544">
        <v>0</v>
      </c>
      <c r="L12" s="544">
        <v>0</v>
      </c>
      <c r="M12" s="135"/>
      <c r="N12" s="544"/>
      <c r="O12" s="544"/>
      <c r="P12" s="135">
        <v>5</v>
      </c>
      <c r="Q12" s="544">
        <v>1</v>
      </c>
      <c r="R12" s="544">
        <v>4</v>
      </c>
      <c r="S12" s="44">
        <f t="shared" si="0"/>
        <v>5</v>
      </c>
      <c r="T12" s="44">
        <f>SUM(E12,H12,K12,N12,Q12)</f>
        <v>1</v>
      </c>
      <c r="U12" s="44">
        <f>SUM(F12,I12,L12,O12,R12)</f>
        <v>4</v>
      </c>
      <c r="V12" s="349">
        <f t="shared" si="1"/>
        <v>0</v>
      </c>
      <c r="W12" s="224">
        <f>'Week Ending 10-09-2015'!W12+'Week Ending 10-09-2015'!W13+'Week Ending 10-16-2015 '!S12</f>
        <v>35</v>
      </c>
      <c r="X12" s="224">
        <f>'Week Ending 10-09-2015'!X12+'Week Ending 10-09-2015'!X13+'Week Ending 10-16-2015 '!T12</f>
        <v>22</v>
      </c>
      <c r="Y12" s="225">
        <f>'Week Ending 10-09-2015'!Y12+'Week Ending 10-09-2015'!Y13+'Week Ending 10-16-2015 '!U12</f>
        <v>13</v>
      </c>
      <c r="Z12" s="4"/>
      <c r="AA12" s="4"/>
      <c r="AB12" s="4"/>
    </row>
    <row r="13" spans="1:28" ht="39.6" customHeight="1" x14ac:dyDescent="0.3">
      <c r="A13" s="672"/>
      <c r="B13" s="346" t="s">
        <v>385</v>
      </c>
      <c r="C13" s="340">
        <v>0</v>
      </c>
      <c r="D13" s="139"/>
      <c r="E13" s="546"/>
      <c r="F13" s="546"/>
      <c r="G13" s="139"/>
      <c r="H13" s="546"/>
      <c r="I13" s="546"/>
      <c r="J13" s="139">
        <v>0</v>
      </c>
      <c r="K13" s="546">
        <v>0</v>
      </c>
      <c r="L13" s="546">
        <v>0</v>
      </c>
      <c r="M13" s="139"/>
      <c r="N13" s="546"/>
      <c r="O13" s="546"/>
      <c r="P13" s="139"/>
      <c r="Q13" s="546"/>
      <c r="R13" s="546"/>
      <c r="S13" s="98">
        <f t="shared" si="0"/>
        <v>0</v>
      </c>
      <c r="T13" s="98">
        <f>SUM(E13,H13,K13,N13,Q13)</f>
        <v>0</v>
      </c>
      <c r="U13" s="98">
        <f>SUM(F13,I13,L13,O13,R13)</f>
        <v>0</v>
      </c>
      <c r="V13" s="336">
        <f t="shared" si="1"/>
        <v>0</v>
      </c>
      <c r="W13" s="218">
        <f>S13</f>
        <v>0</v>
      </c>
      <c r="X13" s="218">
        <f>T13</f>
        <v>0</v>
      </c>
      <c r="Y13" s="227">
        <f>U13</f>
        <v>0</v>
      </c>
      <c r="Z13" s="4"/>
      <c r="AA13" s="4"/>
      <c r="AB13" s="4"/>
    </row>
    <row r="14" spans="1:28" ht="30" customHeight="1" x14ac:dyDescent="0.3">
      <c r="A14" s="159" t="s">
        <v>386</v>
      </c>
      <c r="B14" s="341" t="s">
        <v>387</v>
      </c>
      <c r="C14" s="340">
        <v>0</v>
      </c>
      <c r="D14" s="139"/>
      <c r="E14" s="546"/>
      <c r="F14" s="546"/>
      <c r="G14" s="139"/>
      <c r="H14" s="546"/>
      <c r="I14" s="546"/>
      <c r="J14" s="139">
        <v>0</v>
      </c>
      <c r="K14" s="546">
        <v>0</v>
      </c>
      <c r="L14" s="546">
        <v>0</v>
      </c>
      <c r="M14" s="139">
        <v>4</v>
      </c>
      <c r="N14" s="546">
        <v>4</v>
      </c>
      <c r="O14" s="546"/>
      <c r="P14" s="139">
        <v>5</v>
      </c>
      <c r="Q14" s="546">
        <v>5</v>
      </c>
      <c r="R14" s="546"/>
      <c r="S14" s="98">
        <f t="shared" si="0"/>
        <v>9</v>
      </c>
      <c r="T14" s="98">
        <f t="shared" si="0"/>
        <v>9</v>
      </c>
      <c r="U14" s="98">
        <f t="shared" si="0"/>
        <v>0</v>
      </c>
      <c r="V14" s="336">
        <f t="shared" si="1"/>
        <v>0</v>
      </c>
      <c r="W14" s="218">
        <f>'Week Ending 10-09-2015'!W14+'Week Ending 10-09-2015'!W15+'Week Ending 10-16-2015 '!S14</f>
        <v>53</v>
      </c>
      <c r="X14" s="218">
        <f>'Week Ending 10-09-2015'!X14+'Week Ending 10-09-2015'!X15+'Week Ending 10-16-2015 '!T14</f>
        <v>53</v>
      </c>
      <c r="Y14" s="227">
        <f>'Week Ending 10-09-2015'!Y14+'Week Ending 10-09-2015'!Y15+'Week Ending 10-16-2015 '!U14</f>
        <v>0</v>
      </c>
      <c r="Z14" s="4"/>
      <c r="AA14" s="4"/>
      <c r="AB14" s="4"/>
    </row>
    <row r="15" spans="1:28" ht="30.6" customHeight="1" thickBot="1" x14ac:dyDescent="0.35">
      <c r="A15" s="461" t="s">
        <v>388</v>
      </c>
      <c r="B15" s="483" t="s">
        <v>389</v>
      </c>
      <c r="C15" s="484">
        <v>0</v>
      </c>
      <c r="D15" s="143"/>
      <c r="E15" s="548"/>
      <c r="F15" s="548"/>
      <c r="G15" s="143"/>
      <c r="H15" s="548"/>
      <c r="I15" s="548"/>
      <c r="J15" s="143">
        <v>0</v>
      </c>
      <c r="K15" s="548">
        <v>0</v>
      </c>
      <c r="L15" s="548">
        <v>0</v>
      </c>
      <c r="M15" s="143"/>
      <c r="N15" s="548"/>
      <c r="O15" s="548"/>
      <c r="P15" s="143"/>
      <c r="Q15" s="548"/>
      <c r="R15" s="548"/>
      <c r="S15" s="57">
        <f t="shared" si="0"/>
        <v>0</v>
      </c>
      <c r="T15" s="57">
        <f t="shared" si="0"/>
        <v>0</v>
      </c>
      <c r="U15" s="57">
        <f t="shared" si="0"/>
        <v>0</v>
      </c>
      <c r="V15" s="485">
        <f t="shared" si="1"/>
        <v>0</v>
      </c>
      <c r="W15" s="221">
        <f>S15</f>
        <v>0</v>
      </c>
      <c r="X15" s="221">
        <f>T15</f>
        <v>0</v>
      </c>
      <c r="Y15" s="233">
        <f>U15</f>
        <v>0</v>
      </c>
      <c r="Z15" s="4"/>
      <c r="AA15" s="4"/>
      <c r="AB15" s="4"/>
    </row>
    <row r="16" spans="1:28" ht="21.6" customHeight="1" thickBot="1" x14ac:dyDescent="0.35">
      <c r="A16" s="381" t="s">
        <v>153</v>
      </c>
      <c r="B16" s="365" t="s">
        <v>154</v>
      </c>
      <c r="C16" s="366">
        <v>0</v>
      </c>
      <c r="D16" s="417"/>
      <c r="E16" s="550"/>
      <c r="F16" s="550"/>
      <c r="G16" s="417"/>
      <c r="H16" s="550"/>
      <c r="I16" s="550"/>
      <c r="J16" s="417">
        <v>0</v>
      </c>
      <c r="K16" s="550">
        <v>0</v>
      </c>
      <c r="L16" s="550">
        <v>0</v>
      </c>
      <c r="M16" s="417"/>
      <c r="N16" s="550"/>
      <c r="O16" s="550"/>
      <c r="P16" s="417">
        <v>1</v>
      </c>
      <c r="Q16" s="550">
        <v>1</v>
      </c>
      <c r="R16" s="550"/>
      <c r="S16" s="316">
        <f t="shared" si="0"/>
        <v>1</v>
      </c>
      <c r="T16" s="316">
        <f t="shared" si="0"/>
        <v>1</v>
      </c>
      <c r="U16" s="316">
        <f t="shared" si="0"/>
        <v>0</v>
      </c>
      <c r="V16" s="367">
        <f t="shared" si="1"/>
        <v>0</v>
      </c>
      <c r="W16" s="368">
        <f>'Week Ending 10-09-2015'!W16+'Week Ending 10-16-2015 '!S16</f>
        <v>10</v>
      </c>
      <c r="X16" s="368">
        <f>'Week Ending 10-09-2015'!X16+'Week Ending 10-16-2015 '!T16</f>
        <v>10</v>
      </c>
      <c r="Y16" s="449">
        <f>'Week Ending 10-09-2015'!Y16+'Week Ending 10-16-2015 '!U16</f>
        <v>0</v>
      </c>
      <c r="Z16" s="4"/>
      <c r="AA16" s="4"/>
      <c r="AB16" s="4"/>
    </row>
    <row r="17" spans="1:28" ht="15.6" customHeight="1" thickBot="1" x14ac:dyDescent="0.35">
      <c r="A17" s="432" t="s">
        <v>2</v>
      </c>
      <c r="B17" s="433"/>
      <c r="C17" s="434">
        <f t="shared" ref="C17:Y17" si="2">SUM(C4:C16)</f>
        <v>0</v>
      </c>
      <c r="D17" s="435">
        <f t="shared" si="2"/>
        <v>0</v>
      </c>
      <c r="E17" s="454">
        <f t="shared" si="2"/>
        <v>0</v>
      </c>
      <c r="F17" s="435">
        <f t="shared" si="2"/>
        <v>0</v>
      </c>
      <c r="G17" s="435">
        <f t="shared" si="2"/>
        <v>8</v>
      </c>
      <c r="H17" s="455">
        <f t="shared" si="2"/>
        <v>8</v>
      </c>
      <c r="I17" s="456">
        <f t="shared" si="2"/>
        <v>0</v>
      </c>
      <c r="J17" s="456">
        <f t="shared" si="2"/>
        <v>0</v>
      </c>
      <c r="K17" s="454">
        <f t="shared" si="2"/>
        <v>0</v>
      </c>
      <c r="L17" s="435">
        <f t="shared" si="2"/>
        <v>0</v>
      </c>
      <c r="M17" s="435">
        <f t="shared" si="2"/>
        <v>330</v>
      </c>
      <c r="N17" s="454">
        <f t="shared" si="2"/>
        <v>8</v>
      </c>
      <c r="O17" s="435">
        <f t="shared" si="2"/>
        <v>0</v>
      </c>
      <c r="P17" s="435">
        <f t="shared" si="2"/>
        <v>18</v>
      </c>
      <c r="Q17" s="454">
        <f t="shared" si="2"/>
        <v>14</v>
      </c>
      <c r="R17" s="435">
        <f t="shared" si="2"/>
        <v>4</v>
      </c>
      <c r="S17" s="313">
        <f t="shared" si="2"/>
        <v>356</v>
      </c>
      <c r="T17" s="313">
        <f t="shared" si="2"/>
        <v>30</v>
      </c>
      <c r="U17" s="313">
        <f t="shared" si="2"/>
        <v>4</v>
      </c>
      <c r="V17" s="436">
        <f t="shared" si="2"/>
        <v>322</v>
      </c>
      <c r="W17" s="222">
        <f t="shared" si="2"/>
        <v>722</v>
      </c>
      <c r="X17" s="222">
        <f t="shared" si="2"/>
        <v>378</v>
      </c>
      <c r="Y17" s="235">
        <f t="shared" si="2"/>
        <v>22</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0" priority="2" operator="equal">
      <formula>0</formula>
    </cfRule>
  </conditionalFormatting>
  <conditionalFormatting sqref="V1:V17">
    <cfRule type="cellIs" dxfId="99" priority="1" operator="equal">
      <formula>0</formula>
    </cfRule>
  </conditionalFormatting>
  <pageMargins left="0.7" right="0.7" top="0.75" bottom="0.75" header="0.3" footer="0.3"/>
  <pageSetup scale="55" orientation="landscape" r:id="rId1"/>
  <ignoredErrors>
    <ignoredError sqref="W6:X6 W8:X8 W10:X10 W12:X12 W14:X14" formula="1"/>
    <ignoredError sqref="Y4:Y5 Y7 Y9 Y11 Y13 Y15:Y17" unlockedFormula="1"/>
    <ignoredError sqref="Y6 Y8 Y10 Y12 Y14" formula="1" unlockedFormula="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J10" sqref="J10"/>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673" t="s">
        <v>21</v>
      </c>
      <c r="B1" s="675" t="s">
        <v>14</v>
      </c>
      <c r="C1" s="677" t="s">
        <v>39</v>
      </c>
      <c r="D1" s="679" t="s">
        <v>8</v>
      </c>
      <c r="E1" s="680"/>
      <c r="F1" s="680"/>
      <c r="G1" s="680"/>
      <c r="H1" s="680"/>
      <c r="I1" s="680"/>
      <c r="J1" s="680"/>
      <c r="K1" s="680"/>
      <c r="L1" s="680"/>
      <c r="M1" s="680"/>
      <c r="N1" s="680"/>
      <c r="O1" s="680"/>
      <c r="P1" s="680"/>
      <c r="Q1" s="680"/>
      <c r="R1" s="681"/>
      <c r="S1" s="200"/>
      <c r="T1" s="200"/>
      <c r="U1" s="200"/>
      <c r="V1" s="682" t="s">
        <v>3</v>
      </c>
    </row>
    <row r="2" spans="1:24" ht="19.2" customHeight="1" thickBot="1" x14ac:dyDescent="0.35">
      <c r="A2" s="674"/>
      <c r="B2" s="676"/>
      <c r="C2" s="678"/>
      <c r="D2" s="684">
        <v>42051</v>
      </c>
      <c r="E2" s="685"/>
      <c r="F2" s="686"/>
      <c r="G2" s="687">
        <f>D2+1</f>
        <v>42052</v>
      </c>
      <c r="H2" s="688"/>
      <c r="I2" s="689"/>
      <c r="J2" s="684">
        <f>G2+1</f>
        <v>42053</v>
      </c>
      <c r="K2" s="685"/>
      <c r="L2" s="686"/>
      <c r="M2" s="684">
        <f>J2+1</f>
        <v>42054</v>
      </c>
      <c r="N2" s="685"/>
      <c r="O2" s="686"/>
      <c r="P2" s="684">
        <f>M2+1</f>
        <v>42055</v>
      </c>
      <c r="Q2" s="685"/>
      <c r="R2" s="686"/>
      <c r="S2" s="663" t="s">
        <v>23</v>
      </c>
      <c r="T2" s="664"/>
      <c r="U2" s="665"/>
      <c r="V2" s="683"/>
    </row>
    <row r="3" spans="1:24" ht="27.6" customHeight="1" thickBot="1" x14ac:dyDescent="0.35">
      <c r="A3" s="674"/>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12</v>
      </c>
      <c r="V3" s="683"/>
    </row>
    <row r="4" spans="1:24" ht="42.6" customHeight="1" x14ac:dyDescent="0.3">
      <c r="A4" s="147" t="s">
        <v>17</v>
      </c>
      <c r="B4" s="148" t="s">
        <v>25</v>
      </c>
      <c r="C4" s="60">
        <f>'Week Ending 2-13-2015 '!V4</f>
        <v>1140</v>
      </c>
      <c r="D4" s="112"/>
      <c r="E4" s="68">
        <v>132</v>
      </c>
      <c r="F4" s="68"/>
      <c r="G4" s="113"/>
      <c r="H4" s="68"/>
      <c r="I4" s="68"/>
      <c r="J4" s="113">
        <v>2460</v>
      </c>
      <c r="K4" s="68"/>
      <c r="L4" s="68"/>
      <c r="M4" s="113"/>
      <c r="N4" s="68">
        <v>274</v>
      </c>
      <c r="O4" s="113"/>
      <c r="P4" s="68"/>
      <c r="Q4" s="68">
        <v>1748</v>
      </c>
      <c r="R4" s="114"/>
      <c r="S4" s="43">
        <f t="shared" ref="S4:U13" si="0">SUM(D4,G4,J4,M4,P4)</f>
        <v>2460</v>
      </c>
      <c r="T4" s="44">
        <f t="shared" si="0"/>
        <v>2154</v>
      </c>
      <c r="U4" s="45">
        <f t="shared" si="0"/>
        <v>0</v>
      </c>
      <c r="V4" s="46">
        <f>C4+(S4-T4-U4)</f>
        <v>1446</v>
      </c>
      <c r="W4" s="3"/>
      <c r="X4" s="4"/>
    </row>
    <row r="5" spans="1:24" ht="30" customHeight="1" x14ac:dyDescent="0.3">
      <c r="A5" s="149" t="s">
        <v>26</v>
      </c>
      <c r="B5" s="150" t="s">
        <v>30</v>
      </c>
      <c r="C5" s="99">
        <f>'Week Ending 2-13-2015 '!V5</f>
        <v>38</v>
      </c>
      <c r="D5" s="115"/>
      <c r="E5" s="116">
        <v>38</v>
      </c>
      <c r="F5" s="116"/>
      <c r="G5" s="117">
        <v>16</v>
      </c>
      <c r="H5" s="116">
        <v>5</v>
      </c>
      <c r="I5" s="116"/>
      <c r="J5" s="117">
        <v>7</v>
      </c>
      <c r="K5" s="116">
        <v>5</v>
      </c>
      <c r="L5" s="116"/>
      <c r="M5" s="117">
        <v>1</v>
      </c>
      <c r="N5" s="116">
        <v>3</v>
      </c>
      <c r="O5" s="117"/>
      <c r="P5" s="116">
        <v>11</v>
      </c>
      <c r="Q5" s="116">
        <v>19</v>
      </c>
      <c r="R5" s="118"/>
      <c r="S5" s="100">
        <f t="shared" si="0"/>
        <v>35</v>
      </c>
      <c r="T5" s="96">
        <f t="shared" si="0"/>
        <v>70</v>
      </c>
      <c r="U5" s="97">
        <f t="shared" si="0"/>
        <v>0</v>
      </c>
      <c r="V5" s="107">
        <f t="shared" ref="V5:V13" si="1">C5+(S5-T5-U5)</f>
        <v>3</v>
      </c>
      <c r="X5" s="4"/>
    </row>
    <row r="6" spans="1:24" ht="30" customHeight="1" thickBot="1" x14ac:dyDescent="0.35">
      <c r="A6" s="151" t="s">
        <v>32</v>
      </c>
      <c r="B6" s="152" t="s">
        <v>31</v>
      </c>
      <c r="C6" s="103">
        <f>'Week Ending 2-13-2015 '!V6</f>
        <v>0</v>
      </c>
      <c r="D6" s="119">
        <v>4</v>
      </c>
      <c r="E6" s="120"/>
      <c r="F6" s="120"/>
      <c r="G6" s="121"/>
      <c r="H6" s="120">
        <v>4</v>
      </c>
      <c r="I6" s="120"/>
      <c r="J6" s="121"/>
      <c r="K6" s="120"/>
      <c r="L6" s="120"/>
      <c r="M6" s="121">
        <v>2</v>
      </c>
      <c r="N6" s="120"/>
      <c r="O6" s="121"/>
      <c r="P6" s="120">
        <v>59</v>
      </c>
      <c r="Q6" s="120">
        <v>1</v>
      </c>
      <c r="R6" s="122"/>
      <c r="S6" s="56">
        <f t="shared" si="0"/>
        <v>65</v>
      </c>
      <c r="T6" s="48">
        <f t="shared" si="0"/>
        <v>5</v>
      </c>
      <c r="U6" s="49">
        <f t="shared" si="0"/>
        <v>0</v>
      </c>
      <c r="V6" s="95">
        <f t="shared" si="1"/>
        <v>60</v>
      </c>
      <c r="X6" s="4"/>
    </row>
    <row r="7" spans="1:24" ht="51" customHeight="1" x14ac:dyDescent="0.3">
      <c r="A7" s="153" t="s">
        <v>16</v>
      </c>
      <c r="B7" s="154" t="s">
        <v>38</v>
      </c>
      <c r="C7" s="62">
        <f>'Week Ending 2-13-2015 '!V7</f>
        <v>0</v>
      </c>
      <c r="D7" s="123"/>
      <c r="E7" s="76"/>
      <c r="F7" s="76"/>
      <c r="G7" s="124">
        <v>90</v>
      </c>
      <c r="H7" s="76"/>
      <c r="I7" s="76"/>
      <c r="J7" s="124"/>
      <c r="K7" s="76"/>
      <c r="L7" s="76"/>
      <c r="M7" s="124">
        <v>10</v>
      </c>
      <c r="N7" s="76">
        <v>81</v>
      </c>
      <c r="O7" s="124">
        <v>12</v>
      </c>
      <c r="P7" s="76"/>
      <c r="Q7" s="76">
        <v>7</v>
      </c>
      <c r="R7" s="125"/>
      <c r="S7" s="101">
        <f t="shared" si="0"/>
        <v>100</v>
      </c>
      <c r="T7" s="44">
        <f t="shared" si="0"/>
        <v>88</v>
      </c>
      <c r="U7" s="44">
        <f t="shared" si="0"/>
        <v>12</v>
      </c>
      <c r="V7" s="46">
        <f t="shared" si="1"/>
        <v>0</v>
      </c>
      <c r="W7" s="3"/>
      <c r="X7" s="4"/>
    </row>
    <row r="8" spans="1:24" ht="37.950000000000003" customHeight="1" x14ac:dyDescent="0.3">
      <c r="A8" s="155" t="s">
        <v>33</v>
      </c>
      <c r="B8" s="156" t="s">
        <v>29</v>
      </c>
      <c r="C8" s="104">
        <f>'Week Ending 2-13-2015 '!V8</f>
        <v>1</v>
      </c>
      <c r="D8" s="126"/>
      <c r="E8" s="127">
        <v>1</v>
      </c>
      <c r="F8" s="127"/>
      <c r="G8" s="128"/>
      <c r="H8" s="127"/>
      <c r="I8" s="127"/>
      <c r="J8" s="128">
        <v>0</v>
      </c>
      <c r="K8" s="127"/>
      <c r="L8" s="127"/>
      <c r="M8" s="128"/>
      <c r="N8" s="127"/>
      <c r="O8" s="128"/>
      <c r="P8" s="127"/>
      <c r="Q8" s="127"/>
      <c r="R8" s="129"/>
      <c r="S8" s="102">
        <f t="shared" si="0"/>
        <v>0</v>
      </c>
      <c r="T8" s="98">
        <f t="shared" si="0"/>
        <v>1</v>
      </c>
      <c r="U8" s="105">
        <f t="shared" si="0"/>
        <v>0</v>
      </c>
      <c r="V8" s="106">
        <f t="shared" si="1"/>
        <v>0</v>
      </c>
      <c r="X8" s="4"/>
    </row>
    <row r="9" spans="1:24" ht="30" customHeight="1" thickBot="1" x14ac:dyDescent="0.35">
      <c r="A9" s="155" t="s">
        <v>27</v>
      </c>
      <c r="B9" s="156" t="s">
        <v>28</v>
      </c>
      <c r="C9" s="108">
        <f>'Week Ending 2-13-2015 '!V9</f>
        <v>0</v>
      </c>
      <c r="D9" s="130"/>
      <c r="E9" s="131"/>
      <c r="F9" s="131"/>
      <c r="G9" s="132"/>
      <c r="H9" s="131"/>
      <c r="I9" s="131"/>
      <c r="J9" s="132">
        <v>0</v>
      </c>
      <c r="K9" s="131"/>
      <c r="L9" s="131"/>
      <c r="M9" s="132">
        <v>75</v>
      </c>
      <c r="N9" s="131">
        <v>75</v>
      </c>
      <c r="O9" s="132"/>
      <c r="P9" s="131">
        <v>8</v>
      </c>
      <c r="Q9" s="131">
        <v>8</v>
      </c>
      <c r="R9" s="133"/>
      <c r="S9" s="109">
        <f t="shared" si="0"/>
        <v>83</v>
      </c>
      <c r="T9" s="57">
        <f t="shared" si="0"/>
        <v>83</v>
      </c>
      <c r="U9" s="58">
        <f t="shared" si="0"/>
        <v>0</v>
      </c>
      <c r="V9" s="59">
        <f t="shared" si="1"/>
        <v>0</v>
      </c>
      <c r="X9" s="4"/>
    </row>
    <row r="10" spans="1:24" ht="39.6" customHeight="1" x14ac:dyDescent="0.3">
      <c r="A10" s="157" t="s">
        <v>20</v>
      </c>
      <c r="B10" s="158" t="s">
        <v>11</v>
      </c>
      <c r="C10" s="64">
        <f>'Week Ending 2-13-2015 '!V10</f>
        <v>0</v>
      </c>
      <c r="D10" s="134">
        <v>16</v>
      </c>
      <c r="E10" s="84">
        <v>13</v>
      </c>
      <c r="F10" s="84">
        <v>3</v>
      </c>
      <c r="G10" s="135">
        <v>6</v>
      </c>
      <c r="H10" s="84">
        <v>6</v>
      </c>
      <c r="I10" s="84"/>
      <c r="J10" s="135">
        <v>12</v>
      </c>
      <c r="K10" s="84">
        <v>9</v>
      </c>
      <c r="L10" s="84"/>
      <c r="M10" s="135">
        <v>18</v>
      </c>
      <c r="N10" s="84">
        <v>15</v>
      </c>
      <c r="O10" s="135"/>
      <c r="P10" s="84">
        <v>12</v>
      </c>
      <c r="Q10" s="84">
        <v>8</v>
      </c>
      <c r="R10" s="136">
        <v>4</v>
      </c>
      <c r="S10" s="43">
        <f t="shared" si="0"/>
        <v>64</v>
      </c>
      <c r="T10" s="44">
        <f t="shared" si="0"/>
        <v>51</v>
      </c>
      <c r="U10" s="55">
        <f t="shared" si="0"/>
        <v>7</v>
      </c>
      <c r="V10" s="46">
        <f t="shared" si="1"/>
        <v>6</v>
      </c>
      <c r="W10" s="3"/>
      <c r="X10" s="4"/>
    </row>
    <row r="11" spans="1:24" ht="30" customHeight="1" x14ac:dyDescent="0.3">
      <c r="A11" s="159" t="s">
        <v>34</v>
      </c>
      <c r="B11" s="160" t="s">
        <v>36</v>
      </c>
      <c r="C11" s="111">
        <f>'Week Ending 2-13-2015 '!V11</f>
        <v>0</v>
      </c>
      <c r="D11" s="137">
        <v>2</v>
      </c>
      <c r="E11" s="138"/>
      <c r="F11" s="138"/>
      <c r="G11" s="139"/>
      <c r="H11" s="138"/>
      <c r="I11" s="138"/>
      <c r="J11" s="139"/>
      <c r="K11" s="138">
        <v>2</v>
      </c>
      <c r="L11" s="138"/>
      <c r="M11" s="139"/>
      <c r="N11" s="138"/>
      <c r="O11" s="139"/>
      <c r="P11" s="138">
        <v>5</v>
      </c>
      <c r="Q11" s="138">
        <v>5</v>
      </c>
      <c r="R11" s="140"/>
      <c r="S11" s="100">
        <f t="shared" si="0"/>
        <v>7</v>
      </c>
      <c r="T11" s="98">
        <f t="shared" si="0"/>
        <v>7</v>
      </c>
      <c r="U11" s="105">
        <f t="shared" si="0"/>
        <v>0</v>
      </c>
      <c r="V11" s="106">
        <f t="shared" si="1"/>
        <v>0</v>
      </c>
      <c r="X11" s="4"/>
    </row>
    <row r="12" spans="1:24" ht="30" customHeight="1" thickBot="1" x14ac:dyDescent="0.35">
      <c r="A12" s="159" t="s">
        <v>35</v>
      </c>
      <c r="B12" s="161" t="s">
        <v>37</v>
      </c>
      <c r="C12" s="110">
        <f>'Week Ending 2-13-2015 '!V12</f>
        <v>0</v>
      </c>
      <c r="D12" s="141"/>
      <c r="E12" s="142"/>
      <c r="F12" s="142"/>
      <c r="G12" s="143">
        <v>10</v>
      </c>
      <c r="H12" s="142"/>
      <c r="I12" s="142"/>
      <c r="J12" s="143"/>
      <c r="K12" s="142"/>
      <c r="L12" s="142"/>
      <c r="M12" s="143"/>
      <c r="N12" s="142"/>
      <c r="O12" s="143"/>
      <c r="P12" s="142">
        <v>4</v>
      </c>
      <c r="Q12" s="142">
        <v>4</v>
      </c>
      <c r="R12" s="144"/>
      <c r="S12" s="56">
        <f t="shared" si="0"/>
        <v>14</v>
      </c>
      <c r="T12" s="57">
        <f t="shared" si="0"/>
        <v>4</v>
      </c>
      <c r="U12" s="58">
        <f t="shared" si="0"/>
        <v>0</v>
      </c>
      <c r="V12" s="59">
        <f t="shared" si="1"/>
        <v>10</v>
      </c>
      <c r="X12" s="4"/>
    </row>
    <row r="13" spans="1:24" ht="21.6" customHeight="1" thickBot="1" x14ac:dyDescent="0.35">
      <c r="A13" s="162" t="s">
        <v>1</v>
      </c>
      <c r="B13" s="163" t="s">
        <v>22</v>
      </c>
      <c r="C13" s="66">
        <f>'Week Ending 2-13-2015 '!V13</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5">
      <c r="A14" s="164" t="s">
        <v>2</v>
      </c>
      <c r="B14" s="165"/>
      <c r="C14" s="34">
        <f t="shared" ref="C14:V14" si="2">SUM(C4:C13)</f>
        <v>1179</v>
      </c>
      <c r="D14" s="35">
        <f t="shared" si="2"/>
        <v>22</v>
      </c>
      <c r="E14" s="36">
        <f t="shared" si="2"/>
        <v>184</v>
      </c>
      <c r="F14" s="37">
        <f t="shared" si="2"/>
        <v>3</v>
      </c>
      <c r="G14" s="37">
        <f t="shared" si="2"/>
        <v>122</v>
      </c>
      <c r="H14" s="38">
        <f t="shared" si="2"/>
        <v>15</v>
      </c>
      <c r="I14" s="39">
        <f t="shared" si="2"/>
        <v>0</v>
      </c>
      <c r="J14" s="39">
        <f t="shared" si="2"/>
        <v>2479</v>
      </c>
      <c r="K14" s="36">
        <f t="shared" si="2"/>
        <v>16</v>
      </c>
      <c r="L14" s="37">
        <f t="shared" si="2"/>
        <v>0</v>
      </c>
      <c r="M14" s="37">
        <f t="shared" si="2"/>
        <v>106</v>
      </c>
      <c r="N14" s="36">
        <f t="shared" si="2"/>
        <v>448</v>
      </c>
      <c r="O14" s="37">
        <f t="shared" si="2"/>
        <v>12</v>
      </c>
      <c r="P14" s="37">
        <f t="shared" si="2"/>
        <v>99</v>
      </c>
      <c r="Q14" s="36">
        <f t="shared" si="2"/>
        <v>1800</v>
      </c>
      <c r="R14" s="40">
        <f t="shared" si="2"/>
        <v>4</v>
      </c>
      <c r="S14" s="41">
        <f t="shared" si="2"/>
        <v>2828</v>
      </c>
      <c r="T14" s="41">
        <f t="shared" si="2"/>
        <v>2463</v>
      </c>
      <c r="U14" s="41">
        <f t="shared" si="2"/>
        <v>19</v>
      </c>
      <c r="V14" s="42">
        <f t="shared" si="2"/>
        <v>1525</v>
      </c>
      <c r="X14" s="4"/>
    </row>
    <row r="15" spans="1:24" x14ac:dyDescent="0.3">
      <c r="A15" s="8"/>
      <c r="P15" s="9"/>
      <c r="Q15" s="9"/>
      <c r="R15" s="9"/>
      <c r="S15" s="30"/>
      <c r="T15" s="9"/>
      <c r="U15" s="9"/>
    </row>
    <row r="16" spans="1:24" x14ac:dyDescent="0.3">
      <c r="A16" s="8"/>
      <c r="C16" s="14"/>
      <c r="E16" s="4"/>
      <c r="F16" s="4"/>
      <c r="G16" s="4"/>
      <c r="H16" s="10"/>
      <c r="I16" s="10"/>
      <c r="J16" s="10"/>
      <c r="K16" s="4"/>
      <c r="L16" s="4"/>
      <c r="M16" s="4"/>
      <c r="N16" s="4"/>
      <c r="O16" s="4"/>
      <c r="P16" s="4"/>
      <c r="Q16" s="4"/>
      <c r="R16" s="4"/>
      <c r="S16" s="4"/>
      <c r="T16" s="4"/>
      <c r="U16" s="4"/>
      <c r="V16" s="4"/>
    </row>
    <row r="17" spans="1:3" x14ac:dyDescent="0.3">
      <c r="A17" s="8"/>
      <c r="C17" s="2"/>
    </row>
    <row r="18" spans="1:3" x14ac:dyDescent="0.3">
      <c r="A18" s="8"/>
    </row>
    <row r="19" spans="1:3" x14ac:dyDescent="0.3">
      <c r="A19" s="8"/>
    </row>
    <row r="20" spans="1:3" x14ac:dyDescent="0.3">
      <c r="A20" s="8"/>
    </row>
    <row r="21" spans="1:3" x14ac:dyDescent="0.3">
      <c r="A21" s="8"/>
    </row>
    <row r="22" spans="1:3" x14ac:dyDescent="0.3">
      <c r="A22" s="8"/>
    </row>
    <row r="23" spans="1:3" x14ac:dyDescent="0.3">
      <c r="A23" s="8"/>
    </row>
    <row r="24" spans="1:3" x14ac:dyDescent="0.3">
      <c r="A24" s="8"/>
    </row>
    <row r="25" spans="1:3" x14ac:dyDescent="0.3">
      <c r="A25" s="8"/>
    </row>
    <row r="26" spans="1:3"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14" priority="5" operator="equal">
      <formula>0</formula>
    </cfRule>
  </conditionalFormatting>
  <conditionalFormatting sqref="V5:V6">
    <cfRule type="cellIs" dxfId="13" priority="4" operator="equal">
      <formula>0</formula>
    </cfRule>
  </conditionalFormatting>
  <conditionalFormatting sqref="V8:V9">
    <cfRule type="cellIs" dxfId="12" priority="3" operator="equal">
      <formula>0</formula>
    </cfRule>
  </conditionalFormatting>
  <conditionalFormatting sqref="V11:V12">
    <cfRule type="cellIs" dxfId="11" priority="2" operator="equal">
      <formula>0</formula>
    </cfRule>
  </conditionalFormatting>
  <conditionalFormatting sqref="V1:V14">
    <cfRule type="cellIs" dxfId="10" priority="1" operator="equal">
      <formula>0</formula>
    </cfRule>
  </conditionalFormatting>
  <pageMargins left="0.7" right="0.7" top="0.75" bottom="0.75" header="0.3" footer="0.3"/>
  <pageSetup scale="55"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H17" sqref="H17"/>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700" t="s">
        <v>21</v>
      </c>
      <c r="B1" s="722" t="s">
        <v>14</v>
      </c>
      <c r="C1" s="724" t="s">
        <v>24</v>
      </c>
      <c r="D1" s="727" t="s">
        <v>8</v>
      </c>
      <c r="E1" s="728"/>
      <c r="F1" s="728"/>
      <c r="G1" s="728"/>
      <c r="H1" s="728"/>
      <c r="I1" s="728"/>
      <c r="J1" s="728"/>
      <c r="K1" s="728"/>
      <c r="L1" s="728"/>
      <c r="M1" s="728"/>
      <c r="N1" s="728"/>
      <c r="O1" s="728"/>
      <c r="P1" s="728"/>
      <c r="Q1" s="728"/>
      <c r="R1" s="729"/>
      <c r="S1" s="12"/>
      <c r="T1" s="12"/>
      <c r="U1" s="12"/>
      <c r="V1" s="730" t="s">
        <v>3</v>
      </c>
    </row>
    <row r="2" spans="1:24" ht="19.2" customHeight="1" thickBot="1" x14ac:dyDescent="0.35">
      <c r="A2" s="701"/>
      <c r="B2" s="723"/>
      <c r="C2" s="725"/>
      <c r="D2" s="684">
        <v>42044</v>
      </c>
      <c r="E2" s="685"/>
      <c r="F2" s="686"/>
      <c r="G2" s="687">
        <f>D2+1</f>
        <v>42045</v>
      </c>
      <c r="H2" s="688"/>
      <c r="I2" s="689"/>
      <c r="J2" s="684">
        <f>G2+1</f>
        <v>42046</v>
      </c>
      <c r="K2" s="685"/>
      <c r="L2" s="686"/>
      <c r="M2" s="684">
        <f>J2+1</f>
        <v>42047</v>
      </c>
      <c r="N2" s="685"/>
      <c r="O2" s="686"/>
      <c r="P2" s="684">
        <f>M2+1</f>
        <v>42048</v>
      </c>
      <c r="Q2" s="685"/>
      <c r="R2" s="686"/>
      <c r="S2" s="732" t="s">
        <v>23</v>
      </c>
      <c r="T2" s="733"/>
      <c r="U2" s="734"/>
      <c r="V2" s="731"/>
    </row>
    <row r="3" spans="1:24" ht="27.6" customHeight="1" thickBot="1" x14ac:dyDescent="0.35">
      <c r="A3" s="701"/>
      <c r="B3" s="723"/>
      <c r="C3" s="726"/>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1"/>
    </row>
    <row r="4" spans="1:24" ht="42.6" customHeight="1" x14ac:dyDescent="0.3">
      <c r="A4" s="147" t="s">
        <v>17</v>
      </c>
      <c r="B4" s="148" t="s">
        <v>25</v>
      </c>
      <c r="C4" s="60">
        <f>'Week Ending 2-6-2015 '!V4</f>
        <v>0</v>
      </c>
      <c r="D4" s="112">
        <v>1216</v>
      </c>
      <c r="E4" s="68"/>
      <c r="F4" s="68"/>
      <c r="G4" s="113"/>
      <c r="H4" s="68"/>
      <c r="I4" s="68"/>
      <c r="J4" s="113"/>
      <c r="K4" s="68">
        <v>41</v>
      </c>
      <c r="L4" s="68"/>
      <c r="M4" s="113"/>
      <c r="N4" s="68">
        <v>73</v>
      </c>
      <c r="O4" s="113"/>
      <c r="P4" s="68">
        <v>38</v>
      </c>
      <c r="Q4" s="68"/>
      <c r="R4" s="114"/>
      <c r="S4" s="43">
        <f t="shared" ref="S4:U13" si="0">SUM(D4,G4,J4,M4,P4)</f>
        <v>1254</v>
      </c>
      <c r="T4" s="44">
        <f t="shared" si="0"/>
        <v>114</v>
      </c>
      <c r="U4" s="45">
        <f t="shared" si="0"/>
        <v>0</v>
      </c>
      <c r="V4" s="46">
        <f>C4+(S4-T4-U4)</f>
        <v>1140</v>
      </c>
      <c r="W4" s="3"/>
      <c r="X4" s="4"/>
    </row>
    <row r="5" spans="1:24" ht="30" customHeight="1" x14ac:dyDescent="0.3">
      <c r="A5" s="149" t="s">
        <v>26</v>
      </c>
      <c r="B5" s="150" t="s">
        <v>30</v>
      </c>
      <c r="C5" s="99">
        <f>'Week Ending 2-6-2015 '!V5</f>
        <v>1</v>
      </c>
      <c r="D5" s="115">
        <v>104</v>
      </c>
      <c r="E5" s="116">
        <v>56</v>
      </c>
      <c r="F5" s="116"/>
      <c r="G5" s="117">
        <v>34</v>
      </c>
      <c r="H5" s="116">
        <v>68</v>
      </c>
      <c r="I5" s="116"/>
      <c r="J5" s="117">
        <v>52</v>
      </c>
      <c r="K5" s="116">
        <v>27</v>
      </c>
      <c r="L5" s="116"/>
      <c r="M5" s="117">
        <v>80</v>
      </c>
      <c r="N5" s="116">
        <v>59</v>
      </c>
      <c r="O5" s="117"/>
      <c r="P5" s="116">
        <v>10</v>
      </c>
      <c r="Q5" s="116">
        <v>33</v>
      </c>
      <c r="R5" s="118"/>
      <c r="S5" s="100">
        <f t="shared" si="0"/>
        <v>280</v>
      </c>
      <c r="T5" s="96">
        <f t="shared" si="0"/>
        <v>243</v>
      </c>
      <c r="U5" s="97">
        <f t="shared" si="0"/>
        <v>0</v>
      </c>
      <c r="V5" s="107">
        <f t="shared" ref="V5:V13" si="1">C5+(S5-T5-U5)</f>
        <v>38</v>
      </c>
      <c r="X5" s="4"/>
    </row>
    <row r="6" spans="1:24" ht="30" customHeight="1" thickBot="1" x14ac:dyDescent="0.35">
      <c r="A6" s="151" t="s">
        <v>32</v>
      </c>
      <c r="B6" s="152" t="s">
        <v>31</v>
      </c>
      <c r="C6" s="103">
        <v>0</v>
      </c>
      <c r="D6" s="119"/>
      <c r="E6" s="120"/>
      <c r="F6" s="120"/>
      <c r="G6" s="121"/>
      <c r="H6" s="120"/>
      <c r="I6" s="120"/>
      <c r="J6" s="121">
        <v>13</v>
      </c>
      <c r="K6" s="120"/>
      <c r="L6" s="120"/>
      <c r="M6" s="121">
        <v>12</v>
      </c>
      <c r="N6" s="120">
        <v>25</v>
      </c>
      <c r="O6" s="121"/>
      <c r="P6" s="120">
        <v>15</v>
      </c>
      <c r="Q6" s="120">
        <v>15</v>
      </c>
      <c r="R6" s="122"/>
      <c r="S6" s="56">
        <f t="shared" si="0"/>
        <v>40</v>
      </c>
      <c r="T6" s="48">
        <f t="shared" si="0"/>
        <v>40</v>
      </c>
      <c r="U6" s="49">
        <f t="shared" si="0"/>
        <v>0</v>
      </c>
      <c r="V6" s="95">
        <f t="shared" si="1"/>
        <v>0</v>
      </c>
      <c r="X6" s="4"/>
    </row>
    <row r="7" spans="1:24" ht="51" customHeight="1" x14ac:dyDescent="0.3">
      <c r="A7" s="153" t="s">
        <v>16</v>
      </c>
      <c r="B7" s="154" t="s">
        <v>38</v>
      </c>
      <c r="C7" s="62">
        <f>'Week Ending 2-6-2015 '!V6</f>
        <v>0</v>
      </c>
      <c r="D7" s="123">
        <v>2</v>
      </c>
      <c r="E7" s="76"/>
      <c r="F7" s="76"/>
      <c r="G7" s="124"/>
      <c r="H7" s="76"/>
      <c r="I7" s="76"/>
      <c r="J7" s="124"/>
      <c r="K7" s="76">
        <v>2</v>
      </c>
      <c r="L7" s="76"/>
      <c r="M7" s="124"/>
      <c r="N7" s="76"/>
      <c r="O7" s="124"/>
      <c r="P7" s="76"/>
      <c r="Q7" s="76"/>
      <c r="R7" s="125"/>
      <c r="S7" s="101">
        <f t="shared" si="0"/>
        <v>2</v>
      </c>
      <c r="T7" s="44">
        <f t="shared" si="0"/>
        <v>2</v>
      </c>
      <c r="U7" s="44">
        <f t="shared" si="0"/>
        <v>0</v>
      </c>
      <c r="V7" s="46">
        <f t="shared" si="1"/>
        <v>0</v>
      </c>
      <c r="W7" s="3"/>
      <c r="X7" s="4"/>
    </row>
    <row r="8" spans="1:24" ht="37.950000000000003" customHeight="1" x14ac:dyDescent="0.3">
      <c r="A8" s="155" t="s">
        <v>33</v>
      </c>
      <c r="B8" s="156" t="s">
        <v>29</v>
      </c>
      <c r="C8" s="104">
        <f>'Week Ending 2-6-2015 '!V7</f>
        <v>7</v>
      </c>
      <c r="D8" s="126">
        <v>16</v>
      </c>
      <c r="E8" s="127"/>
      <c r="F8" s="127"/>
      <c r="G8" s="128"/>
      <c r="H8" s="127">
        <v>23</v>
      </c>
      <c r="I8" s="127"/>
      <c r="J8" s="128"/>
      <c r="K8" s="127"/>
      <c r="L8" s="127"/>
      <c r="M8" s="128"/>
      <c r="N8" s="127"/>
      <c r="O8" s="128"/>
      <c r="P8" s="127">
        <v>1</v>
      </c>
      <c r="Q8" s="127"/>
      <c r="R8" s="129"/>
      <c r="S8" s="102">
        <f t="shared" si="0"/>
        <v>17</v>
      </c>
      <c r="T8" s="98">
        <f t="shared" si="0"/>
        <v>23</v>
      </c>
      <c r="U8" s="105">
        <f t="shared" si="0"/>
        <v>0</v>
      </c>
      <c r="V8" s="106">
        <f t="shared" si="1"/>
        <v>1</v>
      </c>
      <c r="X8" s="4"/>
    </row>
    <row r="9" spans="1:24" ht="30" customHeight="1" thickBot="1" x14ac:dyDescent="0.35">
      <c r="A9" s="155" t="s">
        <v>27</v>
      </c>
      <c r="B9" s="156" t="s">
        <v>28</v>
      </c>
      <c r="C9" s="108">
        <v>0</v>
      </c>
      <c r="D9" s="130"/>
      <c r="E9" s="131"/>
      <c r="F9" s="131"/>
      <c r="G9" s="132"/>
      <c r="H9" s="131"/>
      <c r="I9" s="131"/>
      <c r="J9" s="132"/>
      <c r="K9" s="131"/>
      <c r="L9" s="131"/>
      <c r="M9" s="132"/>
      <c r="N9" s="131"/>
      <c r="O9" s="132"/>
      <c r="P9" s="131"/>
      <c r="Q9" s="131"/>
      <c r="R9" s="133"/>
      <c r="S9" s="109">
        <f t="shared" si="0"/>
        <v>0</v>
      </c>
      <c r="T9" s="57">
        <f t="shared" si="0"/>
        <v>0</v>
      </c>
      <c r="U9" s="58">
        <f t="shared" si="0"/>
        <v>0</v>
      </c>
      <c r="V9" s="59">
        <f t="shared" si="1"/>
        <v>0</v>
      </c>
      <c r="X9" s="4"/>
    </row>
    <row r="10" spans="1:24" ht="39.6" customHeight="1" x14ac:dyDescent="0.3">
      <c r="A10" s="157" t="s">
        <v>20</v>
      </c>
      <c r="B10" s="158" t="s">
        <v>11</v>
      </c>
      <c r="C10" s="64">
        <f>'Week Ending 2-6-2015 '!V8</f>
        <v>0</v>
      </c>
      <c r="D10" s="134">
        <v>240</v>
      </c>
      <c r="E10" s="84">
        <v>162</v>
      </c>
      <c r="F10" s="84"/>
      <c r="G10" s="135">
        <v>257</v>
      </c>
      <c r="H10" s="84">
        <v>327</v>
      </c>
      <c r="I10" s="84"/>
      <c r="J10" s="135">
        <v>39</v>
      </c>
      <c r="K10" s="84">
        <v>26</v>
      </c>
      <c r="L10" s="84">
        <v>11</v>
      </c>
      <c r="M10" s="135">
        <v>18</v>
      </c>
      <c r="N10" s="84">
        <v>28</v>
      </c>
      <c r="O10" s="135"/>
      <c r="P10" s="84">
        <v>18</v>
      </c>
      <c r="Q10" s="84">
        <v>18</v>
      </c>
      <c r="R10" s="136"/>
      <c r="S10" s="43">
        <f t="shared" si="0"/>
        <v>572</v>
      </c>
      <c r="T10" s="44">
        <f t="shared" si="0"/>
        <v>561</v>
      </c>
      <c r="U10" s="55">
        <f t="shared" si="0"/>
        <v>11</v>
      </c>
      <c r="V10" s="46">
        <f t="shared" si="1"/>
        <v>0</v>
      </c>
      <c r="W10" s="3"/>
      <c r="X10" s="4"/>
    </row>
    <row r="11" spans="1:24" ht="30" customHeight="1" x14ac:dyDescent="0.3">
      <c r="A11" s="159" t="s">
        <v>34</v>
      </c>
      <c r="B11" s="160" t="s">
        <v>36</v>
      </c>
      <c r="C11" s="111">
        <f>'Week Ending 2-6-2015 '!V9</f>
        <v>0</v>
      </c>
      <c r="D11" s="137">
        <v>2</v>
      </c>
      <c r="E11" s="138">
        <v>2</v>
      </c>
      <c r="F11" s="138"/>
      <c r="G11" s="139"/>
      <c r="H11" s="138"/>
      <c r="I11" s="138"/>
      <c r="J11" s="139"/>
      <c r="K11" s="138"/>
      <c r="L11" s="138"/>
      <c r="M11" s="139">
        <v>23</v>
      </c>
      <c r="N11" s="138">
        <v>23</v>
      </c>
      <c r="O11" s="139"/>
      <c r="P11" s="138">
        <v>5</v>
      </c>
      <c r="Q11" s="138">
        <v>5</v>
      </c>
      <c r="R11" s="140"/>
      <c r="S11" s="100">
        <f t="shared" si="0"/>
        <v>30</v>
      </c>
      <c r="T11" s="98">
        <f t="shared" si="0"/>
        <v>30</v>
      </c>
      <c r="U11" s="105">
        <f t="shared" si="0"/>
        <v>0</v>
      </c>
      <c r="V11" s="106">
        <f t="shared" si="1"/>
        <v>0</v>
      </c>
      <c r="X11" s="4"/>
    </row>
    <row r="12" spans="1:24" ht="30" customHeight="1" thickBot="1" x14ac:dyDescent="0.35">
      <c r="A12" s="159" t="s">
        <v>35</v>
      </c>
      <c r="B12" s="161" t="s">
        <v>37</v>
      </c>
      <c r="C12" s="110">
        <v>0</v>
      </c>
      <c r="D12" s="141"/>
      <c r="E12" s="142"/>
      <c r="F12" s="142"/>
      <c r="G12" s="143"/>
      <c r="H12" s="142"/>
      <c r="I12" s="142"/>
      <c r="J12" s="143"/>
      <c r="K12" s="142"/>
      <c r="L12" s="142"/>
      <c r="M12" s="143">
        <v>7</v>
      </c>
      <c r="N12" s="142">
        <v>7</v>
      </c>
      <c r="O12" s="143"/>
      <c r="P12" s="142"/>
      <c r="Q12" s="142"/>
      <c r="R12" s="144"/>
      <c r="S12" s="56">
        <f t="shared" si="0"/>
        <v>7</v>
      </c>
      <c r="T12" s="57">
        <f t="shared" si="0"/>
        <v>7</v>
      </c>
      <c r="U12" s="58">
        <f t="shared" si="0"/>
        <v>0</v>
      </c>
      <c r="V12" s="59">
        <f t="shared" si="1"/>
        <v>0</v>
      </c>
      <c r="X12" s="4"/>
    </row>
    <row r="13" spans="1:24" ht="21.6" customHeight="1" thickBot="1" x14ac:dyDescent="0.35">
      <c r="A13" s="162" t="s">
        <v>1</v>
      </c>
      <c r="B13" s="163" t="s">
        <v>22</v>
      </c>
      <c r="C13" s="66">
        <f>'Week Ending 2-6-2015 '!V10</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5">
      <c r="A14" s="164" t="s">
        <v>2</v>
      </c>
      <c r="B14" s="165"/>
      <c r="C14" s="34">
        <f t="shared" ref="C14:V14" si="2">SUM(C4:C13)</f>
        <v>8</v>
      </c>
      <c r="D14" s="35">
        <f t="shared" si="2"/>
        <v>1580</v>
      </c>
      <c r="E14" s="36">
        <f t="shared" si="2"/>
        <v>220</v>
      </c>
      <c r="F14" s="37">
        <f t="shared" si="2"/>
        <v>0</v>
      </c>
      <c r="G14" s="37">
        <f t="shared" si="2"/>
        <v>291</v>
      </c>
      <c r="H14" s="38">
        <f t="shared" si="2"/>
        <v>418</v>
      </c>
      <c r="I14" s="39">
        <f t="shared" si="2"/>
        <v>0</v>
      </c>
      <c r="J14" s="39">
        <f t="shared" si="2"/>
        <v>104</v>
      </c>
      <c r="K14" s="36">
        <f t="shared" si="2"/>
        <v>96</v>
      </c>
      <c r="L14" s="37">
        <f t="shared" si="2"/>
        <v>11</v>
      </c>
      <c r="M14" s="37">
        <f t="shared" si="2"/>
        <v>140</v>
      </c>
      <c r="N14" s="36">
        <f t="shared" si="2"/>
        <v>215</v>
      </c>
      <c r="O14" s="37">
        <f t="shared" si="2"/>
        <v>0</v>
      </c>
      <c r="P14" s="37">
        <f t="shared" si="2"/>
        <v>87</v>
      </c>
      <c r="Q14" s="36">
        <f t="shared" si="2"/>
        <v>71</v>
      </c>
      <c r="R14" s="40">
        <f t="shared" si="2"/>
        <v>0</v>
      </c>
      <c r="S14" s="41">
        <f t="shared" si="2"/>
        <v>2202</v>
      </c>
      <c r="T14" s="41">
        <f t="shared" si="2"/>
        <v>1020</v>
      </c>
      <c r="U14" s="41">
        <f t="shared" si="2"/>
        <v>11</v>
      </c>
      <c r="V14" s="42">
        <f t="shared" si="2"/>
        <v>1179</v>
      </c>
      <c r="X14" s="4"/>
    </row>
    <row r="15" spans="1:24" x14ac:dyDescent="0.3">
      <c r="A15" s="8"/>
      <c r="P15" s="9"/>
      <c r="Q15" s="9"/>
      <c r="R15" s="9"/>
      <c r="S15" s="30"/>
      <c r="T15" s="9"/>
      <c r="U15" s="9"/>
    </row>
    <row r="16" spans="1:24" x14ac:dyDescent="0.3">
      <c r="A16" s="8"/>
      <c r="C16" s="14"/>
      <c r="E16" s="4"/>
      <c r="F16" s="4"/>
      <c r="G16" s="4"/>
      <c r="H16" s="10"/>
      <c r="I16" s="10"/>
      <c r="J16" s="10"/>
      <c r="K16" s="4"/>
      <c r="L16" s="4"/>
      <c r="M16" s="4"/>
      <c r="N16" s="4"/>
      <c r="O16" s="4"/>
      <c r="P16" s="4"/>
      <c r="Q16" s="4"/>
      <c r="R16" s="4"/>
      <c r="S16" s="4"/>
      <c r="T16" s="4"/>
      <c r="U16" s="4"/>
      <c r="V16" s="4"/>
    </row>
    <row r="17" spans="1:1" x14ac:dyDescent="0.3">
      <c r="A17" s="8"/>
    </row>
    <row r="18" spans="1:1" x14ac:dyDescent="0.3">
      <c r="A18" s="8"/>
    </row>
    <row r="19" spans="1:1" x14ac:dyDescent="0.3">
      <c r="A19" s="8"/>
    </row>
    <row r="20" spans="1:1" x14ac:dyDescent="0.3">
      <c r="A20" s="8"/>
    </row>
    <row r="21" spans="1:1" x14ac:dyDescent="0.3">
      <c r="A21" s="8"/>
    </row>
    <row r="22" spans="1:1" x14ac:dyDescent="0.3">
      <c r="A22" s="8"/>
    </row>
    <row r="23" spans="1:1" x14ac:dyDescent="0.3">
      <c r="A23" s="8"/>
    </row>
    <row r="24" spans="1:1" x14ac:dyDescent="0.3">
      <c r="A24" s="8"/>
    </row>
    <row r="25" spans="1:1" x14ac:dyDescent="0.3">
      <c r="A25" s="8"/>
    </row>
    <row r="26" spans="1:1"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9" priority="5" operator="equal">
      <formula>0</formula>
    </cfRule>
  </conditionalFormatting>
  <conditionalFormatting sqref="V5:V6">
    <cfRule type="cellIs" dxfId="8" priority="4" operator="equal">
      <formula>0</formula>
    </cfRule>
  </conditionalFormatting>
  <conditionalFormatting sqref="V8:V9">
    <cfRule type="cellIs" dxfId="7" priority="3" operator="equal">
      <formula>0</formula>
    </cfRule>
  </conditionalFormatting>
  <conditionalFormatting sqref="V11:V12">
    <cfRule type="cellIs" dxfId="6" priority="2" operator="equal">
      <formula>0</formula>
    </cfRule>
  </conditionalFormatting>
  <conditionalFormatting sqref="V1:V14">
    <cfRule type="cellIs" dxfId="5" priority="1" operator="equal">
      <formula>0</formula>
    </cfRule>
  </conditionalFormatting>
  <pageMargins left="0.7" right="0.7" top="0.75" bottom="0.75" header="0.3" footer="0.3"/>
  <pageSetup scale="55"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3"/>
  <sheetViews>
    <sheetView topLeftCell="B1" zoomScale="90" zoomScaleNormal="90" workbookViewId="0">
      <pane ySplit="1" topLeftCell="A2" activePane="bottomLeft" state="frozen"/>
      <selection pane="bottomLeft" activeCell="K19" sqref="K19"/>
    </sheetView>
  </sheetViews>
  <sheetFormatPr defaultColWidth="8.88671875" defaultRowHeight="14.4" x14ac:dyDescent="0.3"/>
  <cols>
    <col min="1" max="1" width="27.109375" style="2" customWidth="1"/>
    <col min="2" max="2" width="33.5546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700" t="s">
        <v>21</v>
      </c>
      <c r="B1" s="735" t="s">
        <v>14</v>
      </c>
      <c r="C1" s="724" t="s">
        <v>7</v>
      </c>
      <c r="D1" s="727" t="s">
        <v>8</v>
      </c>
      <c r="E1" s="728"/>
      <c r="F1" s="728"/>
      <c r="G1" s="728"/>
      <c r="H1" s="728"/>
      <c r="I1" s="728"/>
      <c r="J1" s="728"/>
      <c r="K1" s="728"/>
      <c r="L1" s="728"/>
      <c r="M1" s="728"/>
      <c r="N1" s="728"/>
      <c r="O1" s="728"/>
      <c r="P1" s="728"/>
      <c r="Q1" s="728"/>
      <c r="R1" s="729"/>
      <c r="S1" s="12"/>
      <c r="T1" s="12"/>
      <c r="U1" s="12"/>
      <c r="V1" s="730" t="s">
        <v>3</v>
      </c>
    </row>
    <row r="2" spans="1:24" ht="19.2" customHeight="1" thickBot="1" x14ac:dyDescent="0.35">
      <c r="A2" s="701"/>
      <c r="B2" s="736"/>
      <c r="C2" s="725"/>
      <c r="D2" s="738">
        <v>42037</v>
      </c>
      <c r="E2" s="739"/>
      <c r="F2" s="740"/>
      <c r="G2" s="687">
        <f>D2+1</f>
        <v>42038</v>
      </c>
      <c r="H2" s="688"/>
      <c r="I2" s="689"/>
      <c r="J2" s="684">
        <f>G2+1</f>
        <v>42039</v>
      </c>
      <c r="K2" s="685"/>
      <c r="L2" s="686"/>
      <c r="M2" s="684">
        <f>J2+1</f>
        <v>42040</v>
      </c>
      <c r="N2" s="685"/>
      <c r="O2" s="686"/>
      <c r="P2" s="684">
        <f>M2+1</f>
        <v>42041</v>
      </c>
      <c r="Q2" s="685"/>
      <c r="R2" s="686"/>
      <c r="S2" s="732" t="s">
        <v>23</v>
      </c>
      <c r="T2" s="733"/>
      <c r="U2" s="734"/>
      <c r="V2" s="731"/>
    </row>
    <row r="3" spans="1:24" ht="27.6" customHeight="1" thickBot="1" x14ac:dyDescent="0.35">
      <c r="A3" s="701"/>
      <c r="B3" s="737"/>
      <c r="C3" s="726"/>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1"/>
    </row>
    <row r="4" spans="1:24" ht="42.6" customHeight="1" x14ac:dyDescent="0.3">
      <c r="A4" s="18" t="s">
        <v>17</v>
      </c>
      <c r="B4" s="19" t="s">
        <v>9</v>
      </c>
      <c r="C4" s="60">
        <v>1095</v>
      </c>
      <c r="D4" s="67"/>
      <c r="E4" s="68"/>
      <c r="F4" s="68"/>
      <c r="G4" s="69"/>
      <c r="H4" s="68">
        <v>799</v>
      </c>
      <c r="I4" s="68"/>
      <c r="J4" s="69"/>
      <c r="K4" s="68">
        <v>59</v>
      </c>
      <c r="L4" s="68"/>
      <c r="M4" s="69"/>
      <c r="N4" s="68"/>
      <c r="O4" s="69"/>
      <c r="P4" s="68"/>
      <c r="Q4" s="68">
        <v>237</v>
      </c>
      <c r="R4" s="70"/>
      <c r="S4" s="43">
        <f t="shared" ref="S4:S10" si="0">SUM(D4,G4,J4,M4,P4)</f>
        <v>0</v>
      </c>
      <c r="T4" s="44">
        <f t="shared" ref="T4:T10" si="1">SUM(E4,H4,K4,N4,Q4)</f>
        <v>1095</v>
      </c>
      <c r="U4" s="45">
        <f t="shared" ref="U4:U10" si="2">SUM(F4,I4,L4,O4,R4)</f>
        <v>0</v>
      </c>
      <c r="V4" s="46">
        <f>C4+(S4-T4-U4)</f>
        <v>0</v>
      </c>
      <c r="W4" s="3"/>
      <c r="X4" s="4"/>
    </row>
    <row r="5" spans="1:24" ht="30" customHeight="1" thickBot="1" x14ac:dyDescent="0.35">
      <c r="A5" s="20" t="s">
        <v>18</v>
      </c>
      <c r="B5" s="21" t="s">
        <v>6</v>
      </c>
      <c r="C5" s="61">
        <v>34</v>
      </c>
      <c r="D5" s="71"/>
      <c r="E5" s="72">
        <v>32</v>
      </c>
      <c r="F5" s="72"/>
      <c r="G5" s="73">
        <v>69</v>
      </c>
      <c r="H5" s="72">
        <v>2</v>
      </c>
      <c r="I5" s="72"/>
      <c r="J5" s="73"/>
      <c r="K5" s="72">
        <v>62</v>
      </c>
      <c r="L5" s="72"/>
      <c r="M5" s="73">
        <v>56</v>
      </c>
      <c r="N5" s="72"/>
      <c r="O5" s="73"/>
      <c r="P5" s="72">
        <v>28</v>
      </c>
      <c r="Q5" s="72">
        <v>90</v>
      </c>
      <c r="R5" s="74"/>
      <c r="S5" s="47">
        <f t="shared" si="0"/>
        <v>153</v>
      </c>
      <c r="T5" s="48">
        <f t="shared" si="1"/>
        <v>186</v>
      </c>
      <c r="U5" s="49">
        <f t="shared" si="2"/>
        <v>0</v>
      </c>
      <c r="V5" s="50">
        <f t="shared" ref="V5:V10" si="3">C5+(S5-T5-U5)</f>
        <v>1</v>
      </c>
      <c r="X5" s="4"/>
    </row>
    <row r="6" spans="1:24" ht="51" customHeight="1" x14ac:dyDescent="0.3">
      <c r="A6" s="22" t="s">
        <v>16</v>
      </c>
      <c r="B6" s="23" t="s">
        <v>10</v>
      </c>
      <c r="C6" s="62"/>
      <c r="D6" s="75"/>
      <c r="E6" s="76"/>
      <c r="F6" s="76"/>
      <c r="G6" s="77"/>
      <c r="H6" s="76"/>
      <c r="I6" s="76"/>
      <c r="J6" s="77"/>
      <c r="K6" s="76"/>
      <c r="L6" s="76"/>
      <c r="M6" s="77"/>
      <c r="N6" s="76"/>
      <c r="O6" s="77"/>
      <c r="P6" s="76"/>
      <c r="Q6" s="76"/>
      <c r="R6" s="78"/>
      <c r="S6" s="51">
        <f t="shared" si="0"/>
        <v>0</v>
      </c>
      <c r="T6" s="52">
        <f t="shared" si="1"/>
        <v>0</v>
      </c>
      <c r="U6" s="53">
        <f t="shared" si="2"/>
        <v>0</v>
      </c>
      <c r="V6" s="46">
        <f t="shared" si="3"/>
        <v>0</v>
      </c>
      <c r="W6" s="3"/>
      <c r="X6" s="4"/>
    </row>
    <row r="7" spans="1:24" ht="30" customHeight="1" thickBot="1" x14ac:dyDescent="0.35">
      <c r="A7" s="24" t="s">
        <v>19</v>
      </c>
      <c r="B7" s="25" t="s">
        <v>0</v>
      </c>
      <c r="C7" s="63">
        <v>81</v>
      </c>
      <c r="D7" s="79"/>
      <c r="E7" s="80">
        <v>81</v>
      </c>
      <c r="F7" s="80"/>
      <c r="G7" s="81">
        <v>0</v>
      </c>
      <c r="H7" s="80"/>
      <c r="I7" s="80"/>
      <c r="J7" s="81">
        <v>54</v>
      </c>
      <c r="K7" s="80"/>
      <c r="L7" s="80"/>
      <c r="M7" s="81">
        <v>47</v>
      </c>
      <c r="N7" s="80">
        <v>54</v>
      </c>
      <c r="O7" s="81"/>
      <c r="P7" s="80">
        <v>62</v>
      </c>
      <c r="Q7" s="80">
        <v>102</v>
      </c>
      <c r="R7" s="82"/>
      <c r="S7" s="47">
        <f t="shared" si="0"/>
        <v>163</v>
      </c>
      <c r="T7" s="48">
        <f t="shared" si="1"/>
        <v>237</v>
      </c>
      <c r="U7" s="54">
        <f t="shared" si="2"/>
        <v>0</v>
      </c>
      <c r="V7" s="50">
        <f t="shared" si="3"/>
        <v>7</v>
      </c>
      <c r="X7" s="4"/>
    </row>
    <row r="8" spans="1:24" ht="39.6" customHeight="1" x14ac:dyDescent="0.3">
      <c r="A8" s="28" t="s">
        <v>20</v>
      </c>
      <c r="B8" s="26" t="s">
        <v>11</v>
      </c>
      <c r="C8" s="64"/>
      <c r="D8" s="83"/>
      <c r="E8" s="84"/>
      <c r="F8" s="84"/>
      <c r="G8" s="85"/>
      <c r="H8" s="84"/>
      <c r="I8" s="84"/>
      <c r="J8" s="85"/>
      <c r="K8" s="84"/>
      <c r="L8" s="84"/>
      <c r="M8" s="85"/>
      <c r="N8" s="84"/>
      <c r="O8" s="85"/>
      <c r="P8" s="84"/>
      <c r="Q8" s="84"/>
      <c r="R8" s="86"/>
      <c r="S8" s="43">
        <f t="shared" si="0"/>
        <v>0</v>
      </c>
      <c r="T8" s="44">
        <f t="shared" si="1"/>
        <v>0</v>
      </c>
      <c r="U8" s="55">
        <f t="shared" si="2"/>
        <v>0</v>
      </c>
      <c r="V8" s="46">
        <f t="shared" si="3"/>
        <v>0</v>
      </c>
      <c r="W8" s="3"/>
      <c r="X8" s="4"/>
    </row>
    <row r="9" spans="1:24" ht="30" customHeight="1" thickBot="1" x14ac:dyDescent="0.35">
      <c r="A9" s="29" t="s">
        <v>15</v>
      </c>
      <c r="B9" s="27" t="s">
        <v>5</v>
      </c>
      <c r="C9" s="65"/>
      <c r="D9" s="87"/>
      <c r="E9" s="88"/>
      <c r="F9" s="88"/>
      <c r="G9" s="89"/>
      <c r="H9" s="88"/>
      <c r="I9" s="88"/>
      <c r="J9" s="89"/>
      <c r="K9" s="88"/>
      <c r="L9" s="88"/>
      <c r="M9" s="89"/>
      <c r="N9" s="88"/>
      <c r="O9" s="89"/>
      <c r="P9" s="88"/>
      <c r="Q9" s="88"/>
      <c r="R9" s="90"/>
      <c r="S9" s="47">
        <f t="shared" si="0"/>
        <v>0</v>
      </c>
      <c r="T9" s="48">
        <f t="shared" si="1"/>
        <v>0</v>
      </c>
      <c r="U9" s="54">
        <f t="shared" si="2"/>
        <v>0</v>
      </c>
      <c r="V9" s="50">
        <f t="shared" si="3"/>
        <v>0</v>
      </c>
      <c r="X9" s="4"/>
    </row>
    <row r="10" spans="1:24" ht="21.6" customHeight="1" thickBot="1" x14ac:dyDescent="0.35">
      <c r="A10" s="5" t="s">
        <v>1</v>
      </c>
      <c r="B10" s="11" t="s">
        <v>22</v>
      </c>
      <c r="C10" s="66">
        <v>44</v>
      </c>
      <c r="D10" s="91"/>
      <c r="E10" s="92">
        <v>31</v>
      </c>
      <c r="F10" s="92"/>
      <c r="G10" s="93"/>
      <c r="H10" s="92"/>
      <c r="I10" s="92"/>
      <c r="J10" s="93"/>
      <c r="K10" s="92">
        <v>13</v>
      </c>
      <c r="L10" s="92"/>
      <c r="M10" s="93"/>
      <c r="N10" s="92"/>
      <c r="O10" s="93"/>
      <c r="P10" s="92"/>
      <c r="Q10" s="92"/>
      <c r="R10" s="94"/>
      <c r="S10" s="56">
        <f t="shared" si="0"/>
        <v>0</v>
      </c>
      <c r="T10" s="57">
        <f t="shared" si="1"/>
        <v>44</v>
      </c>
      <c r="U10" s="58">
        <f t="shared" si="2"/>
        <v>0</v>
      </c>
      <c r="V10" s="59">
        <f t="shared" si="3"/>
        <v>0</v>
      </c>
      <c r="X10" s="4"/>
    </row>
    <row r="11" spans="1:24" ht="15.6" customHeight="1" thickBot="1" x14ac:dyDescent="0.35">
      <c r="A11" s="6" t="s">
        <v>2</v>
      </c>
      <c r="B11" s="7"/>
      <c r="C11" s="34">
        <f t="shared" ref="C11:V11" si="4">SUM(C4:C10)</f>
        <v>1254</v>
      </c>
      <c r="D11" s="35">
        <f t="shared" si="4"/>
        <v>0</v>
      </c>
      <c r="E11" s="36">
        <f t="shared" si="4"/>
        <v>144</v>
      </c>
      <c r="F11" s="37">
        <f t="shared" si="4"/>
        <v>0</v>
      </c>
      <c r="G11" s="37">
        <f t="shared" si="4"/>
        <v>69</v>
      </c>
      <c r="H11" s="38">
        <f t="shared" si="4"/>
        <v>801</v>
      </c>
      <c r="I11" s="39">
        <f t="shared" si="4"/>
        <v>0</v>
      </c>
      <c r="J11" s="39">
        <f t="shared" si="4"/>
        <v>54</v>
      </c>
      <c r="K11" s="36">
        <f t="shared" si="4"/>
        <v>134</v>
      </c>
      <c r="L11" s="37">
        <f t="shared" si="4"/>
        <v>0</v>
      </c>
      <c r="M11" s="37">
        <f t="shared" si="4"/>
        <v>103</v>
      </c>
      <c r="N11" s="36">
        <f t="shared" si="4"/>
        <v>54</v>
      </c>
      <c r="O11" s="37">
        <f t="shared" si="4"/>
        <v>0</v>
      </c>
      <c r="P11" s="37">
        <f t="shared" si="4"/>
        <v>90</v>
      </c>
      <c r="Q11" s="36">
        <f t="shared" si="4"/>
        <v>429</v>
      </c>
      <c r="R11" s="40">
        <f t="shared" si="4"/>
        <v>0</v>
      </c>
      <c r="S11" s="41">
        <f t="shared" si="4"/>
        <v>316</v>
      </c>
      <c r="T11" s="41">
        <f t="shared" si="4"/>
        <v>1562</v>
      </c>
      <c r="U11" s="41">
        <f t="shared" si="4"/>
        <v>0</v>
      </c>
      <c r="V11" s="42">
        <f t="shared" si="4"/>
        <v>8</v>
      </c>
      <c r="X11" s="4"/>
    </row>
    <row r="12" spans="1:24" x14ac:dyDescent="0.3">
      <c r="A12" s="8"/>
      <c r="P12" s="9"/>
      <c r="Q12" s="9"/>
      <c r="R12" s="9"/>
      <c r="S12" s="30"/>
      <c r="T12" s="9"/>
      <c r="U12" s="9"/>
    </row>
    <row r="13" spans="1:24" x14ac:dyDescent="0.3">
      <c r="A13" s="8"/>
      <c r="C13" s="14"/>
      <c r="E13" s="4"/>
      <c r="F13" s="4"/>
      <c r="G13" s="4"/>
      <c r="H13" s="10"/>
      <c r="I13" s="10"/>
      <c r="J13" s="10"/>
      <c r="K13" s="4"/>
      <c r="L13" s="4"/>
      <c r="M13" s="4"/>
      <c r="N13" s="4"/>
      <c r="O13" s="4"/>
      <c r="P13" s="4"/>
      <c r="Q13" s="4"/>
      <c r="R13" s="4"/>
      <c r="S13" s="4"/>
      <c r="T13" s="4"/>
      <c r="U13" s="4"/>
      <c r="V13" s="4"/>
    </row>
    <row r="14" spans="1:24" x14ac:dyDescent="0.3">
      <c r="A14" s="8"/>
    </row>
    <row r="15" spans="1:24" x14ac:dyDescent="0.3">
      <c r="A15" s="8"/>
    </row>
    <row r="16" spans="1:24" x14ac:dyDescent="0.3">
      <c r="A16" s="8"/>
    </row>
    <row r="17" spans="1:1" x14ac:dyDescent="0.3">
      <c r="A17" s="8"/>
    </row>
    <row r="18" spans="1:1" x14ac:dyDescent="0.3">
      <c r="A18" s="8"/>
    </row>
    <row r="19" spans="1:1" x14ac:dyDescent="0.3">
      <c r="A19" s="8"/>
    </row>
    <row r="20" spans="1:1" x14ac:dyDescent="0.3">
      <c r="A20" s="8"/>
    </row>
    <row r="21" spans="1:1" x14ac:dyDescent="0.3">
      <c r="A21" s="8"/>
    </row>
    <row r="22" spans="1:1" x14ac:dyDescent="0.3">
      <c r="A22" s="8"/>
    </row>
    <row r="23" spans="1:1" x14ac:dyDescent="0.3">
      <c r="A23" s="8"/>
    </row>
  </sheetData>
  <sheetProtection password="E2A2" sheet="1" objects="1" scenarios="1"/>
  <mergeCells count="11">
    <mergeCell ref="D1:R1"/>
    <mergeCell ref="V1:V3"/>
    <mergeCell ref="S2:U2"/>
    <mergeCell ref="A1:A3"/>
    <mergeCell ref="B1:B3"/>
    <mergeCell ref="C1:C3"/>
    <mergeCell ref="D2:F2"/>
    <mergeCell ref="G2:I2"/>
    <mergeCell ref="J2:L2"/>
    <mergeCell ref="M2:O2"/>
    <mergeCell ref="P2:R2"/>
  </mergeCells>
  <conditionalFormatting sqref="V4 V6 V8 V10:V11">
    <cfRule type="cellIs" dxfId="4" priority="5" operator="equal">
      <formula>0</formula>
    </cfRule>
  </conditionalFormatting>
  <conditionalFormatting sqref="V5">
    <cfRule type="cellIs" dxfId="3" priority="4" operator="equal">
      <formula>0</formula>
    </cfRule>
  </conditionalFormatting>
  <conditionalFormatting sqref="V7">
    <cfRule type="cellIs" dxfId="2" priority="3" operator="equal">
      <formula>0</formula>
    </cfRule>
  </conditionalFormatting>
  <conditionalFormatting sqref="V9">
    <cfRule type="cellIs" dxfId="1" priority="2" operator="equal">
      <formula>0</formula>
    </cfRule>
  </conditionalFormatting>
  <conditionalFormatting sqref="V1:V11">
    <cfRule type="cellIs" dxfId="0" priority="1" operator="equal">
      <formula>0</formula>
    </cfRule>
  </conditionalFormatting>
  <pageMargins left="0.7" right="0.7" top="0.75" bottom="0.75" header="0.3" footer="0.3"/>
  <pageSetup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F20" sqref="F20"/>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370</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42282</v>
      </c>
      <c r="E2" s="685"/>
      <c r="F2" s="686"/>
      <c r="G2" s="687">
        <f>D2+1</f>
        <v>42283</v>
      </c>
      <c r="H2" s="688"/>
      <c r="I2" s="689"/>
      <c r="J2" s="684">
        <f>G2+1</f>
        <v>42284</v>
      </c>
      <c r="K2" s="685"/>
      <c r="L2" s="686"/>
      <c r="M2" s="684">
        <f>J2+1</f>
        <v>42285</v>
      </c>
      <c r="N2" s="685"/>
      <c r="O2" s="686"/>
      <c r="P2" s="684">
        <f>M2+1</f>
        <v>42286</v>
      </c>
      <c r="Q2" s="685"/>
      <c r="R2" s="686"/>
      <c r="S2" s="663" t="s">
        <v>23</v>
      </c>
      <c r="T2" s="664"/>
      <c r="U2" s="665"/>
      <c r="V2" s="683"/>
      <c r="W2" s="666" t="s">
        <v>368</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25">
      <c r="A4" s="522" t="s">
        <v>17</v>
      </c>
      <c r="B4" s="451" t="s">
        <v>347</v>
      </c>
      <c r="C4" s="348">
        <f>'Week Ending 10-02-2015'!V4</f>
        <v>0</v>
      </c>
      <c r="D4" s="459">
        <v>1</v>
      </c>
      <c r="E4" s="524">
        <v>1</v>
      </c>
      <c r="F4" s="524"/>
      <c r="G4" s="459"/>
      <c r="H4" s="524"/>
      <c r="I4" s="524"/>
      <c r="J4" s="459"/>
      <c r="K4" s="524"/>
      <c r="L4" s="524"/>
      <c r="M4" s="459"/>
      <c r="N4" s="524"/>
      <c r="O4" s="524"/>
      <c r="P4" s="459"/>
      <c r="Q4" s="524"/>
      <c r="R4" s="524"/>
      <c r="S4" s="452">
        <f t="shared" ref="S4:U16" si="0">SUM(D4,G4,J4,M4,P4)</f>
        <v>1</v>
      </c>
      <c r="T4" s="452">
        <f t="shared" si="0"/>
        <v>1</v>
      </c>
      <c r="U4" s="452">
        <f t="shared" si="0"/>
        <v>0</v>
      </c>
      <c r="V4" s="453">
        <f t="shared" ref="V4:V16" si="1">C4+(S4-T4-U4)</f>
        <v>0</v>
      </c>
      <c r="W4" s="224">
        <f>'Week Ending 10-02-2015'!Z4+'Week Ending 10-09-2015'!S4</f>
        <v>20</v>
      </c>
      <c r="X4" s="224">
        <f>'Week Ending 10-02-2015'!AA4+'Week Ending 10-09-2015'!T4</f>
        <v>20</v>
      </c>
      <c r="Y4" s="225">
        <f>'Week Ending 10-02-2015'!AB4+'Week Ending 10-09-2015'!U4</f>
        <v>0</v>
      </c>
    </row>
    <row r="5" spans="1:25" ht="29.4" customHeight="1" x14ac:dyDescent="0.25">
      <c r="A5" s="657"/>
      <c r="B5" s="478" t="s">
        <v>348</v>
      </c>
      <c r="C5" s="475">
        <f>'Week Ending 10-02-2015'!V5</f>
        <v>0</v>
      </c>
      <c r="D5" s="488">
        <v>20</v>
      </c>
      <c r="E5" s="527">
        <v>20</v>
      </c>
      <c r="F5" s="527"/>
      <c r="G5" s="488">
        <v>22</v>
      </c>
      <c r="H5" s="527">
        <v>19</v>
      </c>
      <c r="I5" s="527">
        <v>3</v>
      </c>
      <c r="J5" s="488">
        <v>16</v>
      </c>
      <c r="K5" s="527">
        <v>13</v>
      </c>
      <c r="L5" s="527">
        <v>3</v>
      </c>
      <c r="M5" s="488">
        <v>21</v>
      </c>
      <c r="N5" s="527">
        <v>19</v>
      </c>
      <c r="O5" s="527">
        <v>2</v>
      </c>
      <c r="P5" s="488">
        <v>13</v>
      </c>
      <c r="Q5" s="527">
        <v>12</v>
      </c>
      <c r="R5" s="527">
        <v>1</v>
      </c>
      <c r="S5" s="476">
        <f t="shared" si="0"/>
        <v>92</v>
      </c>
      <c r="T5" s="476">
        <f t="shared" si="0"/>
        <v>83</v>
      </c>
      <c r="U5" s="476">
        <f t="shared" si="0"/>
        <v>9</v>
      </c>
      <c r="V5" s="477">
        <f t="shared" si="1"/>
        <v>0</v>
      </c>
      <c r="W5" s="220">
        <f>'Week Ending 10-02-2015'!Z5+'Week Ending 10-09-2015'!S5</f>
        <v>162</v>
      </c>
      <c r="X5" s="220">
        <f>'Week Ending 10-02-2015'!AA5+'Week Ending 10-09-2015'!T5</f>
        <v>153</v>
      </c>
      <c r="Y5" s="231">
        <f>'Week Ending 10-02-2015'!AB5+'Week Ending 10-09-2015'!U5</f>
        <v>9</v>
      </c>
    </row>
    <row r="6" spans="1:25" ht="30" customHeight="1" x14ac:dyDescent="0.25">
      <c r="A6" s="149" t="s">
        <v>359</v>
      </c>
      <c r="B6" s="337" t="s">
        <v>351</v>
      </c>
      <c r="C6" s="335">
        <f>'Week Ending 10-02-2015'!V6</f>
        <v>1</v>
      </c>
      <c r="D6" s="117">
        <v>6</v>
      </c>
      <c r="E6" s="530">
        <v>7</v>
      </c>
      <c r="F6" s="530"/>
      <c r="G6" s="117">
        <v>1</v>
      </c>
      <c r="H6" s="530">
        <v>1</v>
      </c>
      <c r="I6" s="530"/>
      <c r="J6" s="117">
        <v>3</v>
      </c>
      <c r="K6" s="530">
        <v>3</v>
      </c>
      <c r="L6" s="530"/>
      <c r="M6" s="117">
        <v>3</v>
      </c>
      <c r="N6" s="530">
        <v>3</v>
      </c>
      <c r="O6" s="530"/>
      <c r="P6" s="117">
        <v>2</v>
      </c>
      <c r="Q6" s="530">
        <v>2</v>
      </c>
      <c r="R6" s="530"/>
      <c r="S6" s="98">
        <f t="shared" si="0"/>
        <v>15</v>
      </c>
      <c r="T6" s="98">
        <f>SUM(E6,H6,K6,N6,Q6)</f>
        <v>16</v>
      </c>
      <c r="U6" s="98">
        <f>SUM(F6,I6,L6,O6,R6)</f>
        <v>0</v>
      </c>
      <c r="V6" s="336">
        <f t="shared" si="1"/>
        <v>0</v>
      </c>
      <c r="W6" s="218">
        <f>'Week Ending 10-02-2015'!Z6+'Week Ending 10-09-2015'!S6</f>
        <v>28</v>
      </c>
      <c r="X6" s="218">
        <f>'Week Ending 10-02-2015'!AA6+'Week Ending 10-09-2015'!T6</f>
        <v>28</v>
      </c>
      <c r="Y6" s="227">
        <f>'Week Ending 10-02-2015'!AB6+'Week Ending 10-09-2015'!U6</f>
        <v>0</v>
      </c>
    </row>
    <row r="7" spans="1:25" ht="30" customHeight="1" thickBot="1" x14ac:dyDescent="0.3">
      <c r="A7" s="553" t="s">
        <v>360</v>
      </c>
      <c r="B7" s="554" t="s">
        <v>352</v>
      </c>
      <c r="C7" s="103">
        <f>'Week Ending 10-02-2015'!V7</f>
        <v>0</v>
      </c>
      <c r="D7" s="121"/>
      <c r="E7" s="555"/>
      <c r="F7" s="556"/>
      <c r="G7" s="121"/>
      <c r="H7" s="555"/>
      <c r="I7" s="556"/>
      <c r="J7" s="121">
        <v>5</v>
      </c>
      <c r="K7" s="555">
        <v>5</v>
      </c>
      <c r="L7" s="556"/>
      <c r="M7" s="121"/>
      <c r="N7" s="555"/>
      <c r="O7" s="556"/>
      <c r="P7" s="121">
        <v>2</v>
      </c>
      <c r="Q7" s="555">
        <v>2</v>
      </c>
      <c r="R7" s="556"/>
      <c r="S7" s="561">
        <f t="shared" si="0"/>
        <v>7</v>
      </c>
      <c r="T7" s="561">
        <f t="shared" si="0"/>
        <v>7</v>
      </c>
      <c r="U7" s="561">
        <f t="shared" si="0"/>
        <v>0</v>
      </c>
      <c r="V7" s="562">
        <f t="shared" si="1"/>
        <v>0</v>
      </c>
      <c r="W7" s="221">
        <f>'Week Ending 10-02-2015'!Z7+'Week Ending 10-09-2015'!S7</f>
        <v>7</v>
      </c>
      <c r="X7" s="221">
        <f>'Week Ending 10-02-2015'!AA7+'Week Ending 10-09-2015'!T7</f>
        <v>7</v>
      </c>
      <c r="Y7" s="233">
        <f>'Week Ending 10-02-2015'!AB7+'Week Ending 10-09-2015'!U7</f>
        <v>0</v>
      </c>
    </row>
    <row r="8" spans="1:25" ht="44.4" customHeight="1" x14ac:dyDescent="0.3">
      <c r="A8" s="669" t="s">
        <v>16</v>
      </c>
      <c r="B8" s="479" t="s">
        <v>349</v>
      </c>
      <c r="C8" s="480">
        <f>'Week Ending 10-02-2015'!V8</f>
        <v>0</v>
      </c>
      <c r="D8" s="467">
        <v>10</v>
      </c>
      <c r="E8" s="538">
        <v>10</v>
      </c>
      <c r="F8" s="538"/>
      <c r="G8" s="467"/>
      <c r="H8" s="538"/>
      <c r="I8" s="538"/>
      <c r="J8" s="467"/>
      <c r="K8" s="538"/>
      <c r="L8" s="538"/>
      <c r="M8" s="467">
        <v>5</v>
      </c>
      <c r="N8" s="538">
        <v>5</v>
      </c>
      <c r="O8" s="538"/>
      <c r="P8" s="467"/>
      <c r="Q8" s="538"/>
      <c r="R8" s="538"/>
      <c r="S8" s="52">
        <f t="shared" si="0"/>
        <v>15</v>
      </c>
      <c r="T8" s="52">
        <f t="shared" si="0"/>
        <v>15</v>
      </c>
      <c r="U8" s="52">
        <f t="shared" si="0"/>
        <v>0</v>
      </c>
      <c r="V8" s="481">
        <f t="shared" si="1"/>
        <v>0</v>
      </c>
      <c r="W8" s="220">
        <f>'Week Ending 10-02-2015'!Z8+'Week Ending 10-09-2015'!S8</f>
        <v>25</v>
      </c>
      <c r="X8" s="220">
        <f>'Week Ending 10-02-2015'!AA8+'Week Ending 10-09-2015'!T8</f>
        <v>25</v>
      </c>
      <c r="Y8" s="231">
        <f>'Week Ending 10-02-2015'!AB8+'Week Ending 10-09-2015'!U8</f>
        <v>0</v>
      </c>
    </row>
    <row r="9" spans="1:25" ht="32.4" customHeight="1" x14ac:dyDescent="0.3">
      <c r="A9" s="670"/>
      <c r="B9" s="482" t="s">
        <v>350</v>
      </c>
      <c r="C9" s="480">
        <f>'Week Ending 10-02-2015'!V9</f>
        <v>0</v>
      </c>
      <c r="D9" s="467">
        <v>1</v>
      </c>
      <c r="E9" s="538">
        <v>1</v>
      </c>
      <c r="F9" s="538"/>
      <c r="G9" s="467"/>
      <c r="H9" s="538"/>
      <c r="I9" s="538"/>
      <c r="J9" s="467"/>
      <c r="K9" s="538"/>
      <c r="L9" s="538"/>
      <c r="M9" s="467">
        <v>2</v>
      </c>
      <c r="N9" s="538">
        <v>2</v>
      </c>
      <c r="O9" s="538"/>
      <c r="P9" s="467"/>
      <c r="Q9" s="538"/>
      <c r="R9" s="538"/>
      <c r="S9" s="52">
        <f t="shared" si="0"/>
        <v>3</v>
      </c>
      <c r="T9" s="52">
        <f t="shared" si="0"/>
        <v>3</v>
      </c>
      <c r="U9" s="52">
        <f t="shared" si="0"/>
        <v>0</v>
      </c>
      <c r="V9" s="481">
        <f t="shared" si="1"/>
        <v>0</v>
      </c>
      <c r="W9" s="220">
        <f>'Week Ending 10-02-2015'!Z9+'Week Ending 10-09-2015'!S9</f>
        <v>3</v>
      </c>
      <c r="X9" s="220">
        <f>'Week Ending 10-02-2015'!AA9+'Week Ending 10-09-2015'!T9</f>
        <v>3</v>
      </c>
      <c r="Y9" s="231">
        <f>'Week Ending 10-02-2015'!AB9+'Week Ending 10-09-2015'!U9</f>
        <v>0</v>
      </c>
    </row>
    <row r="10" spans="1:25" ht="37.950000000000003" customHeight="1" x14ac:dyDescent="0.25">
      <c r="A10" s="155" t="s">
        <v>361</v>
      </c>
      <c r="B10" s="339" t="s">
        <v>353</v>
      </c>
      <c r="C10" s="338">
        <f>'Week Ending 10-02-2015'!V10</f>
        <v>0</v>
      </c>
      <c r="D10" s="128">
        <v>14</v>
      </c>
      <c r="E10" s="540">
        <v>14</v>
      </c>
      <c r="F10" s="540"/>
      <c r="G10" s="128">
        <v>1</v>
      </c>
      <c r="H10" s="540">
        <v>1</v>
      </c>
      <c r="I10" s="540"/>
      <c r="J10" s="128">
        <v>1</v>
      </c>
      <c r="K10" s="540">
        <v>1</v>
      </c>
      <c r="L10" s="540"/>
      <c r="M10" s="128">
        <v>8</v>
      </c>
      <c r="N10" s="540">
        <v>8</v>
      </c>
      <c r="O10" s="540"/>
      <c r="P10" s="128">
        <v>4</v>
      </c>
      <c r="Q10" s="540">
        <v>4</v>
      </c>
      <c r="R10" s="540"/>
      <c r="S10" s="98">
        <f t="shared" si="0"/>
        <v>28</v>
      </c>
      <c r="T10" s="98">
        <f>SUM(E10,H10,K10,N10,Q10)</f>
        <v>28</v>
      </c>
      <c r="U10" s="98">
        <f t="shared" si="0"/>
        <v>0</v>
      </c>
      <c r="V10" s="336">
        <f t="shared" si="1"/>
        <v>0</v>
      </c>
      <c r="W10" s="218">
        <f>'Week Ending 10-02-2015'!Z10+'Week Ending 10-09-2015'!S10</f>
        <v>36</v>
      </c>
      <c r="X10" s="218">
        <f>'Week Ending 10-02-2015'!AA10+'Week Ending 10-09-2015'!T10</f>
        <v>36</v>
      </c>
      <c r="Y10" s="227">
        <f>'Week Ending 10-02-2015'!AB10+'Week Ending 10-09-2015'!U10</f>
        <v>0</v>
      </c>
    </row>
    <row r="11" spans="1:25" ht="30" customHeight="1" thickBot="1" x14ac:dyDescent="0.35">
      <c r="A11" s="379" t="s">
        <v>362</v>
      </c>
      <c r="B11" s="356" t="s">
        <v>354</v>
      </c>
      <c r="C11" s="357">
        <f>'Week Ending 10-02-2015'!V11</f>
        <v>0</v>
      </c>
      <c r="D11" s="414"/>
      <c r="E11" s="542"/>
      <c r="F11" s="542"/>
      <c r="G11" s="414">
        <v>1</v>
      </c>
      <c r="H11" s="542">
        <v>1</v>
      </c>
      <c r="I11" s="542"/>
      <c r="J11" s="414"/>
      <c r="K11" s="542"/>
      <c r="L11" s="542"/>
      <c r="M11" s="414"/>
      <c r="N11" s="542"/>
      <c r="O11" s="542"/>
      <c r="P11" s="414"/>
      <c r="Q11" s="542"/>
      <c r="R11" s="542"/>
      <c r="S11" s="48">
        <f t="shared" si="0"/>
        <v>1</v>
      </c>
      <c r="T11" s="48">
        <f t="shared" si="0"/>
        <v>1</v>
      </c>
      <c r="U11" s="48">
        <f t="shared" si="0"/>
        <v>0</v>
      </c>
      <c r="V11" s="358">
        <f t="shared" si="1"/>
        <v>0</v>
      </c>
      <c r="W11" s="219">
        <f>'Week Ending 10-02-2015'!Z11+'Week Ending 10-09-2015'!S11</f>
        <v>2</v>
      </c>
      <c r="X11" s="219">
        <f>'Week Ending 10-02-2015'!AA11+'Week Ending 10-09-2015'!T11</f>
        <v>2</v>
      </c>
      <c r="Y11" s="229">
        <f>'Week Ending 10-02-2015'!AB11+'Week Ending 10-09-2015'!U11</f>
        <v>0</v>
      </c>
    </row>
    <row r="12" spans="1:25" ht="39.6" customHeight="1" x14ac:dyDescent="0.3">
      <c r="A12" s="671" t="s">
        <v>20</v>
      </c>
      <c r="B12" s="359" t="s">
        <v>355</v>
      </c>
      <c r="C12" s="360">
        <f>'Week Ending 10-02-2015'!V12</f>
        <v>0</v>
      </c>
      <c r="D12" s="135">
        <v>4</v>
      </c>
      <c r="E12" s="544">
        <v>1</v>
      </c>
      <c r="F12" s="544">
        <v>3</v>
      </c>
      <c r="G12" s="135">
        <v>7</v>
      </c>
      <c r="H12" s="544">
        <v>6</v>
      </c>
      <c r="I12" s="544">
        <v>1</v>
      </c>
      <c r="J12" s="135">
        <v>2</v>
      </c>
      <c r="K12" s="544">
        <v>2</v>
      </c>
      <c r="L12" s="544"/>
      <c r="M12" s="135">
        <v>2</v>
      </c>
      <c r="N12" s="544">
        <v>1</v>
      </c>
      <c r="O12" s="544">
        <v>1</v>
      </c>
      <c r="P12" s="135">
        <v>2</v>
      </c>
      <c r="Q12" s="544">
        <v>2</v>
      </c>
      <c r="R12" s="544"/>
      <c r="S12" s="44">
        <f t="shared" si="0"/>
        <v>17</v>
      </c>
      <c r="T12" s="44">
        <f>SUM(E12,H12,K12,N12,Q12)</f>
        <v>12</v>
      </c>
      <c r="U12" s="44">
        <f>SUM(F12,I12,L12,O12,R12)</f>
        <v>5</v>
      </c>
      <c r="V12" s="349">
        <f t="shared" si="1"/>
        <v>0</v>
      </c>
      <c r="W12" s="224">
        <f>'Week Ending 10-02-2015'!Z12+'Week Ending 10-09-2015'!S12</f>
        <v>29</v>
      </c>
      <c r="X12" s="224">
        <f>'Week Ending 10-02-2015'!AA12+'Week Ending 10-09-2015'!T12</f>
        <v>21</v>
      </c>
      <c r="Y12" s="225">
        <f>'Week Ending 10-02-2015'!AB12+'Week Ending 10-09-2015'!U12</f>
        <v>8</v>
      </c>
    </row>
    <row r="13" spans="1:25" ht="39.6" customHeight="1" x14ac:dyDescent="0.3">
      <c r="A13" s="672"/>
      <c r="B13" s="346" t="s">
        <v>356</v>
      </c>
      <c r="C13" s="340">
        <f>'Week Ending 10-02-2015'!V13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10-02-2015'!Z13+'Week Ending 10-09-2015'!S13</f>
        <v>1</v>
      </c>
      <c r="X13" s="218">
        <f>'Week Ending 10-02-2015'!AA13+'Week Ending 10-09-2015'!T13</f>
        <v>0</v>
      </c>
      <c r="Y13" s="227">
        <f>'Week Ending 10-02-2015'!AB13+'Week Ending 10-09-2015'!U13</f>
        <v>1</v>
      </c>
    </row>
    <row r="14" spans="1:25" ht="30" customHeight="1" x14ac:dyDescent="0.3">
      <c r="A14" s="159" t="s">
        <v>363</v>
      </c>
      <c r="B14" s="341" t="s">
        <v>357</v>
      </c>
      <c r="C14" s="340">
        <f>'Week Ending 10-02-2015'!V14</f>
        <v>0</v>
      </c>
      <c r="D14" s="139">
        <v>7</v>
      </c>
      <c r="E14" s="546">
        <v>7</v>
      </c>
      <c r="F14" s="546"/>
      <c r="G14" s="139">
        <v>5</v>
      </c>
      <c r="H14" s="546">
        <v>5</v>
      </c>
      <c r="I14" s="546"/>
      <c r="J14" s="139"/>
      <c r="K14" s="546"/>
      <c r="L14" s="546"/>
      <c r="M14" s="139">
        <v>9</v>
      </c>
      <c r="N14" s="546">
        <v>9</v>
      </c>
      <c r="O14" s="546"/>
      <c r="P14" s="139">
        <v>3</v>
      </c>
      <c r="Q14" s="546">
        <v>3</v>
      </c>
      <c r="R14" s="546"/>
      <c r="S14" s="98">
        <f t="shared" si="0"/>
        <v>24</v>
      </c>
      <c r="T14" s="98">
        <f t="shared" si="0"/>
        <v>24</v>
      </c>
      <c r="U14" s="98">
        <f t="shared" si="0"/>
        <v>0</v>
      </c>
      <c r="V14" s="336">
        <f t="shared" si="1"/>
        <v>0</v>
      </c>
      <c r="W14" s="218">
        <f>'Week Ending 10-02-2015'!Z14+'Week Ending 10-09-2015'!S14</f>
        <v>43</v>
      </c>
      <c r="X14" s="218">
        <f>'Week Ending 10-02-2015'!AA14+'Week Ending 10-09-2015'!T14</f>
        <v>43</v>
      </c>
      <c r="Y14" s="227">
        <f>'Week Ending 10-02-2015'!AB14+'Week Ending 10-09-2015'!U14</f>
        <v>0</v>
      </c>
    </row>
    <row r="15" spans="1:25" ht="30.6" customHeight="1" thickBot="1" x14ac:dyDescent="0.35">
      <c r="A15" s="461" t="s">
        <v>364</v>
      </c>
      <c r="B15" s="483" t="s">
        <v>358</v>
      </c>
      <c r="C15" s="484">
        <f>'Week Ending 10-02-2015'!V15</f>
        <v>0</v>
      </c>
      <c r="D15" s="143"/>
      <c r="E15" s="548"/>
      <c r="F15" s="548"/>
      <c r="G15" s="143">
        <v>1</v>
      </c>
      <c r="H15" s="548">
        <v>1</v>
      </c>
      <c r="I15" s="548"/>
      <c r="J15" s="143"/>
      <c r="K15" s="548"/>
      <c r="L15" s="548"/>
      <c r="M15" s="143"/>
      <c r="N15" s="548"/>
      <c r="O15" s="548"/>
      <c r="P15" s="143"/>
      <c r="Q15" s="548"/>
      <c r="R15" s="548"/>
      <c r="S15" s="57">
        <f t="shared" si="0"/>
        <v>1</v>
      </c>
      <c r="T15" s="57">
        <f t="shared" si="0"/>
        <v>1</v>
      </c>
      <c r="U15" s="57">
        <f t="shared" si="0"/>
        <v>0</v>
      </c>
      <c r="V15" s="485">
        <f t="shared" si="1"/>
        <v>0</v>
      </c>
      <c r="W15" s="221">
        <f>'Week Ending 10-02-2015'!Z15+'Week Ending 10-09-2015'!S15</f>
        <v>1</v>
      </c>
      <c r="X15" s="221">
        <f>'Week Ending 10-02-2015'!AA15+'Week Ending 10-09-2015'!T15</f>
        <v>1</v>
      </c>
      <c r="Y15" s="233">
        <f>'Week Ending 10-02-2015'!AB15+'Week Ending 10-09-2015'!U15</f>
        <v>0</v>
      </c>
    </row>
    <row r="16" spans="1:25" ht="21.6" customHeight="1" thickBot="1" x14ac:dyDescent="0.35">
      <c r="A16" s="381" t="s">
        <v>153</v>
      </c>
      <c r="B16" s="365" t="s">
        <v>154</v>
      </c>
      <c r="C16" s="366">
        <f>'Week Ending 10-02-2015'!V16</f>
        <v>0</v>
      </c>
      <c r="D16" s="417">
        <v>4</v>
      </c>
      <c r="E16" s="550">
        <v>4</v>
      </c>
      <c r="F16" s="550"/>
      <c r="G16" s="417"/>
      <c r="H16" s="550"/>
      <c r="I16" s="550"/>
      <c r="J16" s="417"/>
      <c r="K16" s="550"/>
      <c r="L16" s="550"/>
      <c r="M16" s="417">
        <v>3</v>
      </c>
      <c r="N16" s="550">
        <v>3</v>
      </c>
      <c r="O16" s="550"/>
      <c r="P16" s="417"/>
      <c r="Q16" s="550"/>
      <c r="R16" s="550"/>
      <c r="S16" s="316">
        <f t="shared" si="0"/>
        <v>7</v>
      </c>
      <c r="T16" s="316">
        <f t="shared" si="0"/>
        <v>7</v>
      </c>
      <c r="U16" s="316">
        <f t="shared" si="0"/>
        <v>0</v>
      </c>
      <c r="V16" s="367">
        <f t="shared" si="1"/>
        <v>0</v>
      </c>
      <c r="W16" s="368">
        <f>'Week Ending 10-02-2015'!Z16+'Week Ending 10-09-2015'!S16</f>
        <v>9</v>
      </c>
      <c r="X16" s="368">
        <f>'Week Ending 10-02-2015'!AA16+'Week Ending 10-09-2015'!T16</f>
        <v>9</v>
      </c>
      <c r="Y16" s="449">
        <f>'Week Ending 10-02-2015'!AB16+'Week Ending 10-09-2015'!U16</f>
        <v>0</v>
      </c>
    </row>
    <row r="17" spans="1:25" ht="15.6" customHeight="1" thickBot="1" x14ac:dyDescent="0.35">
      <c r="A17" s="432" t="s">
        <v>2</v>
      </c>
      <c r="B17" s="433"/>
      <c r="C17" s="434">
        <f t="shared" ref="C17:Y17" si="2">SUM(C4:C16)</f>
        <v>1</v>
      </c>
      <c r="D17" s="435">
        <f t="shared" si="2"/>
        <v>67</v>
      </c>
      <c r="E17" s="454">
        <f t="shared" si="2"/>
        <v>65</v>
      </c>
      <c r="F17" s="435">
        <f t="shared" si="2"/>
        <v>3</v>
      </c>
      <c r="G17" s="435">
        <f t="shared" si="2"/>
        <v>38</v>
      </c>
      <c r="H17" s="455">
        <f t="shared" si="2"/>
        <v>34</v>
      </c>
      <c r="I17" s="456">
        <f t="shared" si="2"/>
        <v>4</v>
      </c>
      <c r="J17" s="456">
        <f t="shared" si="2"/>
        <v>27</v>
      </c>
      <c r="K17" s="454">
        <f t="shared" si="2"/>
        <v>24</v>
      </c>
      <c r="L17" s="435">
        <f t="shared" si="2"/>
        <v>3</v>
      </c>
      <c r="M17" s="435">
        <f t="shared" si="2"/>
        <v>53</v>
      </c>
      <c r="N17" s="454">
        <f t="shared" si="2"/>
        <v>50</v>
      </c>
      <c r="O17" s="435">
        <f t="shared" si="2"/>
        <v>3</v>
      </c>
      <c r="P17" s="435">
        <f t="shared" si="2"/>
        <v>26</v>
      </c>
      <c r="Q17" s="454">
        <f t="shared" si="2"/>
        <v>25</v>
      </c>
      <c r="R17" s="435">
        <f t="shared" si="2"/>
        <v>1</v>
      </c>
      <c r="S17" s="313">
        <f t="shared" si="2"/>
        <v>211</v>
      </c>
      <c r="T17" s="313">
        <f t="shared" si="2"/>
        <v>198</v>
      </c>
      <c r="U17" s="313">
        <f t="shared" si="2"/>
        <v>14</v>
      </c>
      <c r="V17" s="436">
        <f t="shared" si="2"/>
        <v>0</v>
      </c>
      <c r="W17" s="222">
        <f t="shared" si="2"/>
        <v>366</v>
      </c>
      <c r="X17" s="222">
        <f t="shared" si="2"/>
        <v>348</v>
      </c>
      <c r="Y17" s="235">
        <f t="shared" si="2"/>
        <v>18</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8" priority="2" operator="equal">
      <formula>0</formula>
    </cfRule>
  </conditionalFormatting>
  <conditionalFormatting sqref="V1:V17">
    <cfRule type="cellIs" dxfId="97" priority="1" operator="equal">
      <formula>0</formula>
    </cfRule>
  </conditionalFormatting>
  <pageMargins left="0.7" right="0.7" top="0.75" bottom="0.75" header="0.3" footer="0.3"/>
  <pageSetup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369</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42275</v>
      </c>
      <c r="E2" s="685"/>
      <c r="F2" s="686"/>
      <c r="G2" s="687">
        <f>D2+1</f>
        <v>42276</v>
      </c>
      <c r="H2" s="688"/>
      <c r="I2" s="689"/>
      <c r="J2" s="684">
        <f>G2+1</f>
        <v>42277</v>
      </c>
      <c r="K2" s="685"/>
      <c r="L2" s="686"/>
      <c r="M2" s="684">
        <f>J2+1</f>
        <v>42278</v>
      </c>
      <c r="N2" s="685"/>
      <c r="O2" s="686"/>
      <c r="P2" s="684">
        <f>M2+1</f>
        <v>42279</v>
      </c>
      <c r="Q2" s="685"/>
      <c r="R2" s="686"/>
      <c r="S2" s="663" t="s">
        <v>23</v>
      </c>
      <c r="T2" s="664"/>
      <c r="U2" s="665"/>
      <c r="V2" s="683"/>
      <c r="W2" s="690" t="s">
        <v>345</v>
      </c>
      <c r="X2" s="691"/>
      <c r="Y2" s="692"/>
      <c r="Z2" s="693" t="s">
        <v>368</v>
      </c>
      <c r="AA2" s="694"/>
      <c r="AB2" s="695"/>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25">
      <c r="A4" s="522" t="s">
        <v>17</v>
      </c>
      <c r="B4" s="451" t="s">
        <v>347</v>
      </c>
      <c r="C4" s="348">
        <f>'Week Ending 09-25-2015'!V4</f>
        <v>0</v>
      </c>
      <c r="D4" s="459">
        <v>3</v>
      </c>
      <c r="E4" s="524">
        <v>3</v>
      </c>
      <c r="F4" s="524"/>
      <c r="G4" s="459">
        <v>10</v>
      </c>
      <c r="H4" s="524">
        <v>10</v>
      </c>
      <c r="I4" s="524"/>
      <c r="J4" s="459">
        <v>14</v>
      </c>
      <c r="K4" s="524">
        <v>14</v>
      </c>
      <c r="L4" s="524"/>
      <c r="M4" s="459">
        <v>14</v>
      </c>
      <c r="N4" s="524">
        <v>14</v>
      </c>
      <c r="O4" s="524"/>
      <c r="P4" s="459">
        <v>5</v>
      </c>
      <c r="Q4" s="524">
        <v>5</v>
      </c>
      <c r="R4" s="524"/>
      <c r="S4" s="452">
        <f t="shared" ref="S4:U16" si="0">SUM(D4,G4,J4,M4,P4)</f>
        <v>46</v>
      </c>
      <c r="T4" s="452">
        <f t="shared" si="0"/>
        <v>46</v>
      </c>
      <c r="U4" s="452">
        <f t="shared" si="0"/>
        <v>0</v>
      </c>
      <c r="V4" s="453">
        <f t="shared" ref="V4:V16" si="1">C4+(S4-T4-U4)</f>
        <v>0</v>
      </c>
      <c r="W4" s="641">
        <f>'Week Ending 09-25-2015'!W4+'Week Ending 10-02-2015'!D4+'Week Ending 10-02-2015'!G4+'Week Ending 10-02-2015'!J4</f>
        <v>430</v>
      </c>
      <c r="X4" s="641">
        <f>'Week Ending 09-25-2015'!X4+'Week Ending 10-02-2015'!E4+'Week Ending 10-02-2015'!H4+'Week Ending 10-02-2015'!K4</f>
        <v>428</v>
      </c>
      <c r="Y4" s="642">
        <f>'Week Ending 09-25-2015'!Y4+'Week Ending 10-02-2015'!F4+'Week Ending 10-02-2015'!I4+'Week Ending 10-02-2015'!L4</f>
        <v>2</v>
      </c>
      <c r="Z4" s="574">
        <f>M4+P4</f>
        <v>19</v>
      </c>
      <c r="AA4" s="574">
        <f t="shared" ref="AA4:AB16" si="2">N4+Q4</f>
        <v>19</v>
      </c>
      <c r="AB4" s="575">
        <f t="shared" si="2"/>
        <v>0</v>
      </c>
    </row>
    <row r="5" spans="1:28" ht="29.4" customHeight="1" x14ac:dyDescent="0.25">
      <c r="A5" s="656"/>
      <c r="B5" s="478" t="s">
        <v>348</v>
      </c>
      <c r="C5" s="475">
        <f>'Week Ending 09-25-2015'!V5</f>
        <v>0</v>
      </c>
      <c r="D5" s="488">
        <v>26</v>
      </c>
      <c r="E5" s="527">
        <v>26</v>
      </c>
      <c r="F5" s="527"/>
      <c r="G5" s="488">
        <v>21</v>
      </c>
      <c r="H5" s="527">
        <v>21</v>
      </c>
      <c r="I5" s="527"/>
      <c r="J5" s="488">
        <v>14</v>
      </c>
      <c r="K5" s="527">
        <v>14</v>
      </c>
      <c r="L5" s="527"/>
      <c r="M5" s="488">
        <v>50</v>
      </c>
      <c r="N5" s="527">
        <v>50</v>
      </c>
      <c r="O5" s="527"/>
      <c r="P5" s="488">
        <v>20</v>
      </c>
      <c r="Q5" s="527">
        <v>20</v>
      </c>
      <c r="R5" s="527"/>
      <c r="S5" s="476">
        <f t="shared" si="0"/>
        <v>131</v>
      </c>
      <c r="T5" s="476">
        <f t="shared" si="0"/>
        <v>131</v>
      </c>
      <c r="U5" s="476">
        <f t="shared" si="0"/>
        <v>0</v>
      </c>
      <c r="V5" s="477">
        <f t="shared" si="1"/>
        <v>0</v>
      </c>
      <c r="W5" s="643">
        <f>'Week Ending 09-25-2015'!W5+'Week Ending 10-02-2015'!D5+'Week Ending 10-02-2015'!G5+'Week Ending 10-02-2015'!J5</f>
        <v>138</v>
      </c>
      <c r="X5" s="643">
        <f>'Week Ending 09-25-2015'!X5+'Week Ending 10-02-2015'!E5+'Week Ending 10-02-2015'!H5+'Week Ending 10-02-2015'!K5</f>
        <v>138</v>
      </c>
      <c r="Y5" s="644">
        <f>'Week Ending 09-25-2015'!Y5+'Week Ending 10-02-2015'!F5+'Week Ending 10-02-2015'!I5+'Week Ending 10-02-2015'!L5</f>
        <v>0</v>
      </c>
      <c r="Z5" s="576">
        <f t="shared" ref="Z5:Z16" si="3">M5+P5</f>
        <v>70</v>
      </c>
      <c r="AA5" s="576">
        <f t="shared" si="2"/>
        <v>70</v>
      </c>
      <c r="AB5" s="577">
        <f t="shared" si="2"/>
        <v>0</v>
      </c>
    </row>
    <row r="6" spans="1:28" ht="30" customHeight="1" x14ac:dyDescent="0.25">
      <c r="A6" s="149" t="s">
        <v>359</v>
      </c>
      <c r="B6" s="337" t="s">
        <v>351</v>
      </c>
      <c r="C6" s="335">
        <f>'Week Ending 09-25-2015'!V6</f>
        <v>0</v>
      </c>
      <c r="D6" s="117">
        <v>3</v>
      </c>
      <c r="E6" s="530">
        <v>2</v>
      </c>
      <c r="F6" s="530"/>
      <c r="G6" s="117">
        <v>2</v>
      </c>
      <c r="H6" s="530">
        <v>3</v>
      </c>
      <c r="I6" s="530"/>
      <c r="J6" s="117">
        <v>10</v>
      </c>
      <c r="K6" s="530">
        <v>10</v>
      </c>
      <c r="L6" s="530"/>
      <c r="M6" s="117">
        <v>10</v>
      </c>
      <c r="N6" s="530">
        <v>9</v>
      </c>
      <c r="O6" s="530"/>
      <c r="P6" s="117">
        <v>3</v>
      </c>
      <c r="Q6" s="530">
        <v>3</v>
      </c>
      <c r="R6" s="530"/>
      <c r="S6" s="98">
        <f t="shared" si="0"/>
        <v>28</v>
      </c>
      <c r="T6" s="98">
        <f>SUM(E6,H6,K6,N6,Q6)</f>
        <v>27</v>
      </c>
      <c r="U6" s="98">
        <f>SUM(F6,I6,L6,O6,R6)</f>
        <v>0</v>
      </c>
      <c r="V6" s="336">
        <f t="shared" si="1"/>
        <v>1</v>
      </c>
      <c r="W6" s="645">
        <f>'Week Ending 09-25-2015'!W6+'Week Ending 10-02-2015'!D6+'Week Ending 10-02-2015'!G6+'Week Ending 10-02-2015'!J6</f>
        <v>153</v>
      </c>
      <c r="X6" s="645">
        <f>'Week Ending 09-25-2015'!X6+'Week Ending 10-02-2015'!E6+'Week Ending 10-02-2015'!H6+'Week Ending 10-02-2015'!K6</f>
        <v>154</v>
      </c>
      <c r="Y6" s="646">
        <f>'Week Ending 09-25-2015'!Y6+'Week Ending 10-02-2015'!F6+'Week Ending 10-02-2015'!I6+'Week Ending 10-02-2015'!L6</f>
        <v>0</v>
      </c>
      <c r="Z6" s="578">
        <f t="shared" si="3"/>
        <v>13</v>
      </c>
      <c r="AA6" s="578">
        <f t="shared" si="2"/>
        <v>12</v>
      </c>
      <c r="AB6" s="579">
        <f t="shared" si="2"/>
        <v>0</v>
      </c>
    </row>
    <row r="7" spans="1:28" ht="30" customHeight="1" thickBot="1" x14ac:dyDescent="0.35">
      <c r="A7" s="553" t="s">
        <v>360</v>
      </c>
      <c r="B7" s="554" t="s">
        <v>352</v>
      </c>
      <c r="C7" s="103">
        <f>'Week Ending 09-25-2015'!V7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09-25-2015'!W7+'Week Ending 10-02-2015'!D7+'Week Ending 10-02-2015'!G7+'Week Ending 10-02-2015'!J7</f>
        <v>1</v>
      </c>
      <c r="X7" s="647">
        <f>'Week Ending 09-25-2015'!X7+'Week Ending 10-02-2015'!E7+'Week Ending 10-02-2015'!H7+'Week Ending 10-02-2015'!K7</f>
        <v>1</v>
      </c>
      <c r="Y7" s="648">
        <f>'Week Ending 09-25-2015'!Y7+'Week Ending 10-02-2015'!F7+'Week Ending 10-02-2015'!I7+'Week Ending 10-02-2015'!L7</f>
        <v>0</v>
      </c>
      <c r="Z7" s="580">
        <f t="shared" si="3"/>
        <v>0</v>
      </c>
      <c r="AA7" s="580">
        <f t="shared" si="2"/>
        <v>0</v>
      </c>
      <c r="AB7" s="581">
        <f t="shared" si="2"/>
        <v>0</v>
      </c>
    </row>
    <row r="8" spans="1:28" ht="44.4" customHeight="1" x14ac:dyDescent="0.3">
      <c r="A8" s="669" t="s">
        <v>16</v>
      </c>
      <c r="B8" s="479" t="s">
        <v>349</v>
      </c>
      <c r="C8" s="480">
        <f>'Week Ending 09-25-2015'!V8</f>
        <v>0</v>
      </c>
      <c r="D8" s="467">
        <v>7</v>
      </c>
      <c r="E8" s="538">
        <v>7</v>
      </c>
      <c r="F8" s="538"/>
      <c r="G8" s="467"/>
      <c r="H8" s="538"/>
      <c r="I8" s="538"/>
      <c r="J8" s="467"/>
      <c r="K8" s="538"/>
      <c r="L8" s="538"/>
      <c r="M8" s="467">
        <v>10</v>
      </c>
      <c r="N8" s="538">
        <v>10</v>
      </c>
      <c r="O8" s="538"/>
      <c r="P8" s="467"/>
      <c r="Q8" s="538"/>
      <c r="R8" s="538"/>
      <c r="S8" s="52">
        <f t="shared" si="0"/>
        <v>17</v>
      </c>
      <c r="T8" s="52">
        <f t="shared" si="0"/>
        <v>17</v>
      </c>
      <c r="U8" s="52">
        <f t="shared" si="0"/>
        <v>0</v>
      </c>
      <c r="V8" s="481">
        <f t="shared" si="1"/>
        <v>0</v>
      </c>
      <c r="W8" s="643">
        <f>'Week Ending 09-25-2015'!W8+'Week Ending 10-02-2015'!D8+'Week Ending 10-02-2015'!G8+'Week Ending 10-02-2015'!J8</f>
        <v>241</v>
      </c>
      <c r="X8" s="643">
        <f>'Week Ending 09-25-2015'!X8+'Week Ending 10-02-2015'!E8+'Week Ending 10-02-2015'!H8+'Week Ending 10-02-2015'!K8</f>
        <v>241</v>
      </c>
      <c r="Y8" s="644">
        <f>'Week Ending 09-25-2015'!Y8+'Week Ending 10-02-2015'!F8+'Week Ending 10-02-2015'!I8+'Week Ending 10-02-2015'!L8</f>
        <v>0</v>
      </c>
      <c r="Z8" s="576">
        <f t="shared" si="3"/>
        <v>10</v>
      </c>
      <c r="AA8" s="576">
        <f t="shared" si="2"/>
        <v>10</v>
      </c>
      <c r="AB8" s="577">
        <f t="shared" si="2"/>
        <v>0</v>
      </c>
    </row>
    <row r="9" spans="1:28" ht="32.4" customHeight="1" x14ac:dyDescent="0.3">
      <c r="A9" s="670"/>
      <c r="B9" s="482" t="s">
        <v>350</v>
      </c>
      <c r="C9" s="480">
        <f>'Week Ending 09-25-2015'!V9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09-25-2015'!W9+'Week Ending 10-02-2015'!D9+'Week Ending 10-02-2015'!G9+'Week Ending 10-02-2015'!J9</f>
        <v>7</v>
      </c>
      <c r="X9" s="643">
        <f>'Week Ending 09-25-2015'!X9+'Week Ending 10-02-2015'!E9+'Week Ending 10-02-2015'!H9+'Week Ending 10-02-2015'!K9</f>
        <v>7</v>
      </c>
      <c r="Y9" s="644">
        <f>'Week Ending 09-25-2015'!Y9+'Week Ending 10-02-2015'!F9+'Week Ending 10-02-2015'!I9+'Week Ending 10-02-2015'!L9</f>
        <v>0</v>
      </c>
      <c r="Z9" s="576">
        <f t="shared" si="3"/>
        <v>0</v>
      </c>
      <c r="AA9" s="576">
        <f t="shared" si="2"/>
        <v>0</v>
      </c>
      <c r="AB9" s="577">
        <f t="shared" si="2"/>
        <v>0</v>
      </c>
    </row>
    <row r="10" spans="1:28" ht="37.950000000000003" customHeight="1" x14ac:dyDescent="0.3">
      <c r="A10" s="155" t="s">
        <v>361</v>
      </c>
      <c r="B10" s="339" t="s">
        <v>353</v>
      </c>
      <c r="C10" s="338">
        <f>'Week Ending 09-25-2015'!V10</f>
        <v>1</v>
      </c>
      <c r="D10" s="128">
        <v>7</v>
      </c>
      <c r="E10" s="540">
        <v>8</v>
      </c>
      <c r="F10" s="540"/>
      <c r="G10" s="128"/>
      <c r="H10" s="540"/>
      <c r="I10" s="540"/>
      <c r="J10" s="128">
        <v>7</v>
      </c>
      <c r="K10" s="540">
        <v>7</v>
      </c>
      <c r="L10" s="540"/>
      <c r="M10" s="128"/>
      <c r="N10" s="540"/>
      <c r="O10" s="540"/>
      <c r="P10" s="128">
        <v>8</v>
      </c>
      <c r="Q10" s="540">
        <v>8</v>
      </c>
      <c r="R10" s="540"/>
      <c r="S10" s="98">
        <f t="shared" si="0"/>
        <v>22</v>
      </c>
      <c r="T10" s="98">
        <f>SUM(E10,H10,K10,N10,Q10)</f>
        <v>23</v>
      </c>
      <c r="U10" s="98">
        <f t="shared" si="0"/>
        <v>0</v>
      </c>
      <c r="V10" s="336">
        <f t="shared" si="1"/>
        <v>0</v>
      </c>
      <c r="W10" s="645">
        <f>'Week Ending 09-25-2015'!W10+'Week Ending 10-02-2015'!D10+'Week Ending 10-02-2015'!G10+'Week Ending 10-02-2015'!J10</f>
        <v>124</v>
      </c>
      <c r="X10" s="645">
        <f>'Week Ending 09-25-2015'!X10+'Week Ending 10-02-2015'!E10+'Week Ending 10-02-2015'!H10+'Week Ending 10-02-2015'!K10</f>
        <v>125</v>
      </c>
      <c r="Y10" s="646">
        <f>'Week Ending 09-25-2015'!Y10+'Week Ending 10-02-2015'!F10+'Week Ending 10-02-2015'!I10+'Week Ending 10-02-2015'!L10</f>
        <v>0</v>
      </c>
      <c r="Z10" s="578">
        <f t="shared" si="3"/>
        <v>8</v>
      </c>
      <c r="AA10" s="578">
        <f t="shared" si="2"/>
        <v>8</v>
      </c>
      <c r="AB10" s="579">
        <f t="shared" si="2"/>
        <v>0</v>
      </c>
    </row>
    <row r="11" spans="1:28" ht="30" customHeight="1" thickBot="1" x14ac:dyDescent="0.35">
      <c r="A11" s="379" t="s">
        <v>362</v>
      </c>
      <c r="B11" s="356" t="s">
        <v>354</v>
      </c>
      <c r="C11" s="357">
        <f>'Week Ending 09-25-2015'!V11</f>
        <v>0</v>
      </c>
      <c r="D11" s="414"/>
      <c r="E11" s="542"/>
      <c r="F11" s="542"/>
      <c r="G11" s="414"/>
      <c r="H11" s="542"/>
      <c r="I11" s="542"/>
      <c r="J11" s="414"/>
      <c r="K11" s="542"/>
      <c r="L11" s="542"/>
      <c r="M11" s="414"/>
      <c r="N11" s="542"/>
      <c r="O11" s="542"/>
      <c r="P11" s="414">
        <v>1</v>
      </c>
      <c r="Q11" s="542">
        <v>1</v>
      </c>
      <c r="R11" s="542"/>
      <c r="S11" s="48">
        <f t="shared" si="0"/>
        <v>1</v>
      </c>
      <c r="T11" s="48">
        <f t="shared" si="0"/>
        <v>1</v>
      </c>
      <c r="U11" s="48">
        <f t="shared" si="0"/>
        <v>0</v>
      </c>
      <c r="V11" s="358">
        <f t="shared" si="1"/>
        <v>0</v>
      </c>
      <c r="W11" s="649">
        <f>'Week Ending 09-25-2015'!W11+'Week Ending 10-02-2015'!D11+'Week Ending 10-02-2015'!G11+'Week Ending 10-02-2015'!J11</f>
        <v>0</v>
      </c>
      <c r="X11" s="649">
        <f>'Week Ending 09-25-2015'!X11+'Week Ending 10-02-2015'!E11+'Week Ending 10-02-2015'!H11+'Week Ending 10-02-2015'!K11</f>
        <v>0</v>
      </c>
      <c r="Y11" s="650">
        <f>'Week Ending 09-25-2015'!Y11+'Week Ending 10-02-2015'!F11+'Week Ending 10-02-2015'!I11+'Week Ending 10-02-2015'!L11</f>
        <v>0</v>
      </c>
      <c r="Z11" s="582">
        <f t="shared" si="3"/>
        <v>1</v>
      </c>
      <c r="AA11" s="582">
        <f t="shared" si="2"/>
        <v>1</v>
      </c>
      <c r="AB11" s="583">
        <f t="shared" si="2"/>
        <v>0</v>
      </c>
    </row>
    <row r="12" spans="1:28" ht="39.6" customHeight="1" x14ac:dyDescent="0.3">
      <c r="A12" s="671" t="s">
        <v>20</v>
      </c>
      <c r="B12" s="359" t="s">
        <v>355</v>
      </c>
      <c r="C12" s="360">
        <f>'Week Ending 09-25-2015'!V12</f>
        <v>0</v>
      </c>
      <c r="D12" s="135">
        <v>8</v>
      </c>
      <c r="E12" s="544">
        <v>3</v>
      </c>
      <c r="F12" s="544">
        <v>5</v>
      </c>
      <c r="G12" s="135">
        <v>5</v>
      </c>
      <c r="H12" s="544"/>
      <c r="I12" s="544">
        <v>5</v>
      </c>
      <c r="J12" s="135">
        <v>3</v>
      </c>
      <c r="K12" s="544">
        <v>2</v>
      </c>
      <c r="L12" s="544">
        <v>1</v>
      </c>
      <c r="M12" s="135">
        <v>6</v>
      </c>
      <c r="N12" s="544">
        <v>4</v>
      </c>
      <c r="O12" s="544">
        <v>2</v>
      </c>
      <c r="P12" s="135">
        <v>6</v>
      </c>
      <c r="Q12" s="544">
        <v>5</v>
      </c>
      <c r="R12" s="544">
        <v>1</v>
      </c>
      <c r="S12" s="44">
        <f t="shared" si="0"/>
        <v>28</v>
      </c>
      <c r="T12" s="44">
        <f>SUM(E12,H12,K12,N12,Q12)</f>
        <v>14</v>
      </c>
      <c r="U12" s="44">
        <f>SUM(F12,I12,L12,O12,R12)</f>
        <v>14</v>
      </c>
      <c r="V12" s="349">
        <f t="shared" si="1"/>
        <v>0</v>
      </c>
      <c r="W12" s="641">
        <f>'Week Ending 09-25-2015'!W12+'Week Ending 10-02-2015'!D12+'Week Ending 10-02-2015'!G12+'Week Ending 10-02-2015'!J12</f>
        <v>100</v>
      </c>
      <c r="X12" s="641">
        <f>'Week Ending 09-25-2015'!X12+'Week Ending 10-02-2015'!E12+'Week Ending 10-02-2015'!H12+'Week Ending 10-02-2015'!K12</f>
        <v>60</v>
      </c>
      <c r="Y12" s="642">
        <f>'Week Ending 09-25-2015'!Y12+'Week Ending 10-02-2015'!F12+'Week Ending 10-02-2015'!I12+'Week Ending 10-02-2015'!L12</f>
        <v>40</v>
      </c>
      <c r="Z12" s="574">
        <f t="shared" si="3"/>
        <v>12</v>
      </c>
      <c r="AA12" s="574">
        <f t="shared" si="2"/>
        <v>9</v>
      </c>
      <c r="AB12" s="575">
        <f t="shared" si="2"/>
        <v>3</v>
      </c>
    </row>
    <row r="13" spans="1:28" ht="39.6" customHeight="1" x14ac:dyDescent="0.3">
      <c r="A13" s="672"/>
      <c r="B13" s="346" t="s">
        <v>356</v>
      </c>
      <c r="C13" s="340">
        <f>'Week Ending 09-25-2015'!V13</f>
        <v>0</v>
      </c>
      <c r="D13" s="139"/>
      <c r="E13" s="546"/>
      <c r="F13" s="546"/>
      <c r="G13" s="139"/>
      <c r="H13" s="546"/>
      <c r="I13" s="546"/>
      <c r="J13" s="139"/>
      <c r="K13" s="546"/>
      <c r="L13" s="546"/>
      <c r="M13" s="139"/>
      <c r="N13" s="546"/>
      <c r="O13" s="546"/>
      <c r="P13" s="139">
        <v>1</v>
      </c>
      <c r="Q13" s="546">
        <v>0</v>
      </c>
      <c r="R13" s="546">
        <v>1</v>
      </c>
      <c r="S13" s="98">
        <f t="shared" si="0"/>
        <v>1</v>
      </c>
      <c r="T13" s="98">
        <f>SUM(E13,H13,K13,N13,Q13)</f>
        <v>0</v>
      </c>
      <c r="U13" s="98">
        <f>SUM(F13,I13,L13,O13,R13)</f>
        <v>1</v>
      </c>
      <c r="V13" s="336">
        <f t="shared" si="1"/>
        <v>0</v>
      </c>
      <c r="W13" s="645">
        <f>'Week Ending 09-25-2015'!W13+'Week Ending 10-02-2015'!D13+'Week Ending 10-02-2015'!G13+'Week Ending 10-02-2015'!J13</f>
        <v>0</v>
      </c>
      <c r="X13" s="645">
        <f>'Week Ending 09-25-2015'!X13+'Week Ending 10-02-2015'!E13+'Week Ending 10-02-2015'!H13+'Week Ending 10-02-2015'!K13</f>
        <v>0</v>
      </c>
      <c r="Y13" s="646">
        <f>'Week Ending 09-25-2015'!Y13+'Week Ending 10-02-2015'!F13+'Week Ending 10-02-2015'!I13+'Week Ending 10-02-2015'!L13</f>
        <v>0</v>
      </c>
      <c r="Z13" s="578">
        <f t="shared" si="3"/>
        <v>1</v>
      </c>
      <c r="AA13" s="578">
        <f t="shared" si="2"/>
        <v>0</v>
      </c>
      <c r="AB13" s="579">
        <f t="shared" si="2"/>
        <v>1</v>
      </c>
    </row>
    <row r="14" spans="1:28" ht="30" customHeight="1" x14ac:dyDescent="0.3">
      <c r="A14" s="159" t="s">
        <v>363</v>
      </c>
      <c r="B14" s="341" t="s">
        <v>357</v>
      </c>
      <c r="C14" s="340">
        <f>'Week Ending 09-25-2015'!V14</f>
        <v>0</v>
      </c>
      <c r="D14" s="139">
        <v>7</v>
      </c>
      <c r="E14" s="546">
        <v>7</v>
      </c>
      <c r="F14" s="546"/>
      <c r="G14" s="139"/>
      <c r="H14" s="546"/>
      <c r="I14" s="546"/>
      <c r="J14" s="139">
        <v>2</v>
      </c>
      <c r="K14" s="546">
        <v>2</v>
      </c>
      <c r="L14" s="546"/>
      <c r="M14" s="139"/>
      <c r="N14" s="546"/>
      <c r="O14" s="546"/>
      <c r="P14" s="139">
        <v>19</v>
      </c>
      <c r="Q14" s="546">
        <v>19</v>
      </c>
      <c r="R14" s="546"/>
      <c r="S14" s="98">
        <f t="shared" si="0"/>
        <v>28</v>
      </c>
      <c r="T14" s="98">
        <f t="shared" si="0"/>
        <v>28</v>
      </c>
      <c r="U14" s="98">
        <f t="shared" si="0"/>
        <v>0</v>
      </c>
      <c r="V14" s="336">
        <f t="shared" si="1"/>
        <v>0</v>
      </c>
      <c r="W14" s="645">
        <f>'Week Ending 09-25-2015'!W14+'Week Ending 10-02-2015'!D14+'Week Ending 10-02-2015'!G14+'Week Ending 10-02-2015'!J14</f>
        <v>74</v>
      </c>
      <c r="X14" s="645">
        <f>'Week Ending 09-25-2015'!X14+'Week Ending 10-02-2015'!E14+'Week Ending 10-02-2015'!H14+'Week Ending 10-02-2015'!K14</f>
        <v>74</v>
      </c>
      <c r="Y14" s="646">
        <f>'Week Ending 09-25-2015'!Y14+'Week Ending 10-02-2015'!F14+'Week Ending 10-02-2015'!I14+'Week Ending 10-02-2015'!L14</f>
        <v>0</v>
      </c>
      <c r="Z14" s="578">
        <f t="shared" si="3"/>
        <v>19</v>
      </c>
      <c r="AA14" s="578">
        <f t="shared" si="2"/>
        <v>19</v>
      </c>
      <c r="AB14" s="579">
        <f t="shared" si="2"/>
        <v>0</v>
      </c>
    </row>
    <row r="15" spans="1:28" ht="30.6" customHeight="1" thickBot="1" x14ac:dyDescent="0.35">
      <c r="A15" s="461" t="s">
        <v>364</v>
      </c>
      <c r="B15" s="483" t="s">
        <v>358</v>
      </c>
      <c r="C15" s="484">
        <f>'Week Ending 09-25-2015'!V15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09-25-2015'!W15+'Week Ending 10-02-2015'!D15+'Week Ending 10-02-2015'!G15+'Week Ending 10-02-2015'!J15</f>
        <v>0</v>
      </c>
      <c r="X15" s="647">
        <f>'Week Ending 09-25-2015'!X15+'Week Ending 10-02-2015'!E15+'Week Ending 10-02-2015'!H15+'Week Ending 10-02-2015'!K15</f>
        <v>0</v>
      </c>
      <c r="Y15" s="648">
        <f>'Week Ending 09-25-2015'!Y15+'Week Ending 10-02-2015'!F15+'Week Ending 10-02-2015'!I15+'Week Ending 10-02-2015'!L15</f>
        <v>0</v>
      </c>
      <c r="Z15" s="580">
        <f t="shared" si="3"/>
        <v>0</v>
      </c>
      <c r="AA15" s="580">
        <f t="shared" si="2"/>
        <v>0</v>
      </c>
      <c r="AB15" s="581">
        <f t="shared" si="2"/>
        <v>0</v>
      </c>
    </row>
    <row r="16" spans="1:28" ht="21.6" customHeight="1" thickBot="1" x14ac:dyDescent="0.35">
      <c r="A16" s="381" t="s">
        <v>153</v>
      </c>
      <c r="B16" s="365" t="s">
        <v>154</v>
      </c>
      <c r="C16" s="366">
        <f>'Week Ending 09-25-2015'!V16</f>
        <v>0</v>
      </c>
      <c r="D16" s="417"/>
      <c r="E16" s="550"/>
      <c r="F16" s="550"/>
      <c r="G16" s="417"/>
      <c r="H16" s="550"/>
      <c r="I16" s="550"/>
      <c r="J16" s="417"/>
      <c r="K16" s="550"/>
      <c r="L16" s="550"/>
      <c r="M16" s="417">
        <v>1</v>
      </c>
      <c r="N16" s="550">
        <v>1</v>
      </c>
      <c r="O16" s="550"/>
      <c r="P16" s="417">
        <v>1</v>
      </c>
      <c r="Q16" s="550">
        <v>1</v>
      </c>
      <c r="R16" s="550"/>
      <c r="S16" s="316">
        <f t="shared" si="0"/>
        <v>2</v>
      </c>
      <c r="T16" s="316">
        <f t="shared" si="0"/>
        <v>2</v>
      </c>
      <c r="U16" s="316">
        <f t="shared" si="0"/>
        <v>0</v>
      </c>
      <c r="V16" s="367">
        <f t="shared" si="1"/>
        <v>0</v>
      </c>
      <c r="W16" s="651">
        <f>'Week Ending 09-25-2015'!W16+'Week Ending 10-02-2015'!D16+'Week Ending 10-02-2015'!G16+'Week Ending 10-02-2015'!J16</f>
        <v>28</v>
      </c>
      <c r="X16" s="651">
        <f>'Week Ending 09-25-2015'!X16+'Week Ending 10-02-2015'!E16+'Week Ending 10-02-2015'!H16+'Week Ending 10-02-2015'!K16</f>
        <v>25</v>
      </c>
      <c r="Y16" s="652">
        <f>'Week Ending 09-25-2015'!Y16+'Week Ending 10-02-2015'!F16+'Week Ending 10-02-2015'!I16+'Week Ending 10-02-2015'!L16</f>
        <v>3</v>
      </c>
      <c r="Z16" s="584">
        <f t="shared" si="3"/>
        <v>2</v>
      </c>
      <c r="AA16" s="584">
        <f t="shared" si="2"/>
        <v>2</v>
      </c>
      <c r="AB16" s="585">
        <f t="shared" si="2"/>
        <v>0</v>
      </c>
    </row>
    <row r="17" spans="1:28" ht="15.6" customHeight="1" thickBot="1" x14ac:dyDescent="0.35">
      <c r="A17" s="432" t="s">
        <v>2</v>
      </c>
      <c r="B17" s="433"/>
      <c r="C17" s="434">
        <f t="shared" ref="C17:Y17" si="4">SUM(C4:C16)</f>
        <v>1</v>
      </c>
      <c r="D17" s="435">
        <f t="shared" si="4"/>
        <v>61</v>
      </c>
      <c r="E17" s="454">
        <f t="shared" si="4"/>
        <v>56</v>
      </c>
      <c r="F17" s="435">
        <f t="shared" si="4"/>
        <v>5</v>
      </c>
      <c r="G17" s="435">
        <f t="shared" si="4"/>
        <v>38</v>
      </c>
      <c r="H17" s="455">
        <f t="shared" si="4"/>
        <v>34</v>
      </c>
      <c r="I17" s="456">
        <f t="shared" si="4"/>
        <v>5</v>
      </c>
      <c r="J17" s="456">
        <f t="shared" si="4"/>
        <v>50</v>
      </c>
      <c r="K17" s="454">
        <f t="shared" si="4"/>
        <v>49</v>
      </c>
      <c r="L17" s="435">
        <f t="shared" si="4"/>
        <v>1</v>
      </c>
      <c r="M17" s="435">
        <f t="shared" si="4"/>
        <v>91</v>
      </c>
      <c r="N17" s="454">
        <f t="shared" si="4"/>
        <v>88</v>
      </c>
      <c r="O17" s="435">
        <f t="shared" si="4"/>
        <v>2</v>
      </c>
      <c r="P17" s="435">
        <f t="shared" si="4"/>
        <v>64</v>
      </c>
      <c r="Q17" s="454">
        <f t="shared" si="4"/>
        <v>62</v>
      </c>
      <c r="R17" s="435">
        <f t="shared" si="4"/>
        <v>2</v>
      </c>
      <c r="S17" s="313">
        <f t="shared" si="4"/>
        <v>304</v>
      </c>
      <c r="T17" s="313">
        <f t="shared" si="4"/>
        <v>289</v>
      </c>
      <c r="U17" s="313">
        <f t="shared" si="4"/>
        <v>15</v>
      </c>
      <c r="V17" s="436">
        <f t="shared" si="4"/>
        <v>1</v>
      </c>
      <c r="W17" s="639">
        <f t="shared" si="4"/>
        <v>1296</v>
      </c>
      <c r="X17" s="639">
        <f t="shared" si="4"/>
        <v>1253</v>
      </c>
      <c r="Y17" s="640">
        <f t="shared" si="4"/>
        <v>45</v>
      </c>
      <c r="Z17" s="586">
        <f t="shared" ref="Z17:AB17" si="5">SUM(Z4:Z16)</f>
        <v>155</v>
      </c>
      <c r="AA17" s="586">
        <f t="shared" si="5"/>
        <v>150</v>
      </c>
      <c r="AB17" s="587">
        <f t="shared" si="5"/>
        <v>4</v>
      </c>
    </row>
    <row r="18" spans="1:28" x14ac:dyDescent="0.3">
      <c r="A18" s="8"/>
      <c r="P18" s="9"/>
      <c r="Q18" s="9"/>
      <c r="R18" s="9"/>
      <c r="S18" s="30"/>
      <c r="T18" s="9"/>
      <c r="U18" s="9"/>
      <c r="W18" s="4"/>
      <c r="X18" s="4"/>
      <c r="Y18" s="4"/>
      <c r="Z18" s="4"/>
      <c r="AA18" s="4"/>
      <c r="AB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96" priority="2" operator="equal">
      <formula>0</formula>
    </cfRule>
  </conditionalFormatting>
  <conditionalFormatting sqref="V1:V17">
    <cfRule type="cellIs" dxfId="95" priority="1" operator="equal">
      <formula>0</formula>
    </cfRule>
  </conditionalFormatting>
  <pageMargins left="0.7" right="0.7" top="0.75" bottom="0.75" header="0.3" footer="0.3"/>
  <pageSetup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B1" zoomScale="90" zoomScaleNormal="90" workbookViewId="0">
      <selection activeCell="B1" sqref="B1:B3"/>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367</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42268</v>
      </c>
      <c r="E2" s="685"/>
      <c r="F2" s="686"/>
      <c r="G2" s="687">
        <f>D2+1</f>
        <v>42269</v>
      </c>
      <c r="H2" s="688"/>
      <c r="I2" s="689"/>
      <c r="J2" s="684">
        <f>G2+1</f>
        <v>42270</v>
      </c>
      <c r="K2" s="685"/>
      <c r="L2" s="686"/>
      <c r="M2" s="684">
        <f>J2+1</f>
        <v>42271</v>
      </c>
      <c r="N2" s="685"/>
      <c r="O2" s="686"/>
      <c r="P2" s="684">
        <f>M2+1</f>
        <v>42272</v>
      </c>
      <c r="Q2" s="685"/>
      <c r="R2" s="686"/>
      <c r="S2" s="663" t="s">
        <v>23</v>
      </c>
      <c r="T2" s="664"/>
      <c r="U2" s="665"/>
      <c r="V2" s="683"/>
      <c r="W2" s="690" t="s">
        <v>345</v>
      </c>
      <c r="X2" s="691"/>
      <c r="Y2" s="692"/>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25">
      <c r="A4" s="522" t="s">
        <v>17</v>
      </c>
      <c r="B4" s="451" t="s">
        <v>347</v>
      </c>
      <c r="C4" s="348">
        <f>'Week Ending 09-18-2015'!V4</f>
        <v>0</v>
      </c>
      <c r="D4" s="459">
        <v>8</v>
      </c>
      <c r="E4" s="524">
        <v>8</v>
      </c>
      <c r="F4" s="524"/>
      <c r="G4" s="459">
        <v>8</v>
      </c>
      <c r="H4" s="524">
        <v>8</v>
      </c>
      <c r="I4" s="524"/>
      <c r="J4" s="459">
        <v>2</v>
      </c>
      <c r="K4" s="524">
        <v>2</v>
      </c>
      <c r="L4" s="524"/>
      <c r="M4" s="459">
        <v>8</v>
      </c>
      <c r="N4" s="524">
        <v>0</v>
      </c>
      <c r="O4" s="524"/>
      <c r="P4" s="459">
        <v>8</v>
      </c>
      <c r="Q4" s="524">
        <v>16</v>
      </c>
      <c r="R4" s="524"/>
      <c r="S4" s="452">
        <f t="shared" ref="S4:U16" si="0">SUM(D4,G4,J4,M4,P4)</f>
        <v>34</v>
      </c>
      <c r="T4" s="452">
        <f t="shared" si="0"/>
        <v>34</v>
      </c>
      <c r="U4" s="452">
        <f t="shared" si="0"/>
        <v>0</v>
      </c>
      <c r="V4" s="453">
        <f t="shared" ref="V4:V16" si="1">C4+(S4-T4-U4)</f>
        <v>0</v>
      </c>
      <c r="W4" s="641">
        <f>'Week Ending 09-18-2015'!W4+'Week Ending 09-25-2015'!S4</f>
        <v>403</v>
      </c>
      <c r="X4" s="641">
        <f>'Week Ending 09-18-2015'!X4+'Week Ending 09-25-2015'!T4</f>
        <v>401</v>
      </c>
      <c r="Y4" s="642">
        <f>'Week Ending 09-18-2015'!Y4+'Week Ending 09-25-2015'!U4</f>
        <v>2</v>
      </c>
      <c r="Z4" s="4"/>
      <c r="AA4" s="4"/>
      <c r="AB4" s="4"/>
    </row>
    <row r="5" spans="1:28" ht="29.4" customHeight="1" x14ac:dyDescent="0.25">
      <c r="A5" s="655"/>
      <c r="B5" s="478" t="s">
        <v>348</v>
      </c>
      <c r="C5" s="475">
        <f>'Week Ending 09-18-2015'!V5</f>
        <v>0</v>
      </c>
      <c r="D5" s="488">
        <v>13</v>
      </c>
      <c r="E5" s="527">
        <v>13</v>
      </c>
      <c r="F5" s="527"/>
      <c r="G5" s="488">
        <v>14</v>
      </c>
      <c r="H5" s="527">
        <v>14</v>
      </c>
      <c r="I5" s="527"/>
      <c r="J5" s="488">
        <v>11</v>
      </c>
      <c r="K5" s="527">
        <v>11</v>
      </c>
      <c r="L5" s="527"/>
      <c r="M5" s="488">
        <v>11</v>
      </c>
      <c r="N5" s="527">
        <v>1</v>
      </c>
      <c r="O5" s="527"/>
      <c r="P5" s="488">
        <v>11</v>
      </c>
      <c r="Q5" s="527">
        <v>21</v>
      </c>
      <c r="R5" s="527"/>
      <c r="S5" s="476">
        <f t="shared" si="0"/>
        <v>60</v>
      </c>
      <c r="T5" s="476">
        <f t="shared" si="0"/>
        <v>60</v>
      </c>
      <c r="U5" s="476">
        <f t="shared" si="0"/>
        <v>0</v>
      </c>
      <c r="V5" s="477">
        <f t="shared" si="1"/>
        <v>0</v>
      </c>
      <c r="W5" s="643">
        <f>'Week Ending 09-18-2015'!W5+'Week Ending 09-25-2015'!S5</f>
        <v>77</v>
      </c>
      <c r="X5" s="643">
        <f>'Week Ending 09-18-2015'!X5+'Week Ending 09-25-2015'!T5</f>
        <v>77</v>
      </c>
      <c r="Y5" s="644">
        <f>'Week Ending 09-18-2015'!Y5+'Week Ending 09-25-2015'!U5</f>
        <v>0</v>
      </c>
      <c r="Z5" s="4"/>
      <c r="AA5" s="4"/>
      <c r="AB5" s="4"/>
    </row>
    <row r="6" spans="1:28" ht="30" customHeight="1" x14ac:dyDescent="0.25">
      <c r="A6" s="149" t="s">
        <v>359</v>
      </c>
      <c r="B6" s="337" t="s">
        <v>351</v>
      </c>
      <c r="C6" s="335">
        <f>'Week Ending 09-18-2015'!V6</f>
        <v>1</v>
      </c>
      <c r="D6" s="117">
        <v>1</v>
      </c>
      <c r="E6" s="530">
        <v>1</v>
      </c>
      <c r="F6" s="530"/>
      <c r="G6" s="117">
        <v>11</v>
      </c>
      <c r="H6" s="530">
        <v>12</v>
      </c>
      <c r="I6" s="530"/>
      <c r="J6" s="117">
        <v>1</v>
      </c>
      <c r="K6" s="530">
        <v>1</v>
      </c>
      <c r="L6" s="530"/>
      <c r="M6" s="117"/>
      <c r="N6" s="530"/>
      <c r="O6" s="530"/>
      <c r="P6" s="117">
        <v>6</v>
      </c>
      <c r="Q6" s="530">
        <v>6</v>
      </c>
      <c r="R6" s="530"/>
      <c r="S6" s="98">
        <f t="shared" si="0"/>
        <v>19</v>
      </c>
      <c r="T6" s="98">
        <f>SUM(E6,H6,K6,N6,Q6)</f>
        <v>20</v>
      </c>
      <c r="U6" s="98">
        <f>SUM(F6,I6,L6,O6,R6)</f>
        <v>0</v>
      </c>
      <c r="V6" s="336">
        <f t="shared" si="1"/>
        <v>0</v>
      </c>
      <c r="W6" s="645">
        <f>'Week Ending 09-18-2015'!W6+'Week Ending 09-25-2015'!S6</f>
        <v>138</v>
      </c>
      <c r="X6" s="645">
        <f>'Week Ending 09-18-2015'!X6+'Week Ending 09-25-2015'!T6</f>
        <v>139</v>
      </c>
      <c r="Y6" s="646">
        <f>'Week Ending 09-18-2015'!Y6+'Week Ending 09-25-2015'!U6</f>
        <v>0</v>
      </c>
      <c r="Z6" s="4"/>
      <c r="AA6" s="4"/>
      <c r="AB6" s="4"/>
    </row>
    <row r="7" spans="1:28" ht="30" customHeight="1" thickBot="1" x14ac:dyDescent="0.35">
      <c r="A7" s="553" t="s">
        <v>360</v>
      </c>
      <c r="B7" s="554" t="s">
        <v>352</v>
      </c>
      <c r="C7" s="103">
        <f>'Week Ending 09-18-2015'!V7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09-18-2015'!W7+'Week Ending 09-25-2015'!S7</f>
        <v>1</v>
      </c>
      <c r="X7" s="647">
        <f>'Week Ending 09-18-2015'!X7+'Week Ending 09-25-2015'!T7</f>
        <v>1</v>
      </c>
      <c r="Y7" s="648">
        <f>'Week Ending 09-18-2015'!Y7+'Week Ending 09-25-2015'!U7</f>
        <v>0</v>
      </c>
      <c r="Z7" s="4"/>
      <c r="AA7" s="4"/>
      <c r="AB7" s="4"/>
    </row>
    <row r="8" spans="1:28" ht="44.4" customHeight="1" x14ac:dyDescent="0.3">
      <c r="A8" s="669" t="s">
        <v>16</v>
      </c>
      <c r="B8" s="479" t="s">
        <v>349</v>
      </c>
      <c r="C8" s="480">
        <f>'Week Ending 09-18-2015'!V8</f>
        <v>0</v>
      </c>
      <c r="D8" s="467">
        <v>7</v>
      </c>
      <c r="E8" s="538">
        <v>7</v>
      </c>
      <c r="F8" s="538"/>
      <c r="G8" s="467"/>
      <c r="H8" s="538"/>
      <c r="I8" s="538"/>
      <c r="J8" s="467">
        <v>1</v>
      </c>
      <c r="K8" s="538">
        <v>1</v>
      </c>
      <c r="L8" s="538"/>
      <c r="M8" s="467">
        <v>14</v>
      </c>
      <c r="N8" s="538">
        <v>0</v>
      </c>
      <c r="O8" s="538"/>
      <c r="P8" s="467"/>
      <c r="Q8" s="538">
        <v>14</v>
      </c>
      <c r="R8" s="538"/>
      <c r="S8" s="52">
        <f t="shared" si="0"/>
        <v>22</v>
      </c>
      <c r="T8" s="52">
        <f t="shared" si="0"/>
        <v>22</v>
      </c>
      <c r="U8" s="52">
        <f t="shared" si="0"/>
        <v>0</v>
      </c>
      <c r="V8" s="481">
        <f t="shared" si="1"/>
        <v>0</v>
      </c>
      <c r="W8" s="643">
        <f>'Week Ending 09-18-2015'!W8+'Week Ending 09-25-2015'!S8</f>
        <v>234</v>
      </c>
      <c r="X8" s="643">
        <f>'Week Ending 09-18-2015'!X8+'Week Ending 09-25-2015'!T8</f>
        <v>234</v>
      </c>
      <c r="Y8" s="644">
        <f>'Week Ending 09-18-2015'!Y8+'Week Ending 09-25-2015'!U8</f>
        <v>0</v>
      </c>
      <c r="Z8" s="4"/>
      <c r="AA8" s="4"/>
      <c r="AB8" s="4"/>
    </row>
    <row r="9" spans="1:28" ht="32.4" customHeight="1" x14ac:dyDescent="0.3">
      <c r="A9" s="670"/>
      <c r="B9" s="482" t="s">
        <v>350</v>
      </c>
      <c r="C9" s="480">
        <f>'Week Ending 09-18-2015'!V9</f>
        <v>0</v>
      </c>
      <c r="D9" s="467">
        <v>2</v>
      </c>
      <c r="E9" s="538">
        <v>2</v>
      </c>
      <c r="F9" s="538"/>
      <c r="G9" s="467"/>
      <c r="H9" s="538"/>
      <c r="I9" s="538"/>
      <c r="J9" s="467"/>
      <c r="K9" s="538"/>
      <c r="L9" s="538"/>
      <c r="M9" s="467">
        <v>3</v>
      </c>
      <c r="N9" s="538">
        <v>0</v>
      </c>
      <c r="O9" s="538"/>
      <c r="P9" s="467"/>
      <c r="Q9" s="538">
        <v>3</v>
      </c>
      <c r="R9" s="538"/>
      <c r="S9" s="52">
        <f t="shared" si="0"/>
        <v>5</v>
      </c>
      <c r="T9" s="52">
        <f t="shared" si="0"/>
        <v>5</v>
      </c>
      <c r="U9" s="52">
        <f t="shared" si="0"/>
        <v>0</v>
      </c>
      <c r="V9" s="481">
        <f t="shared" si="1"/>
        <v>0</v>
      </c>
      <c r="W9" s="643">
        <f>'Week Ending 09-18-2015'!W9+'Week Ending 09-25-2015'!S9</f>
        <v>7</v>
      </c>
      <c r="X9" s="643">
        <f>'Week Ending 09-18-2015'!X9+'Week Ending 09-25-2015'!T9</f>
        <v>7</v>
      </c>
      <c r="Y9" s="644">
        <f>'Week Ending 09-18-2015'!Y9+'Week Ending 09-25-2015'!U9</f>
        <v>0</v>
      </c>
      <c r="Z9" s="4"/>
      <c r="AA9" s="4"/>
      <c r="AB9" s="4"/>
    </row>
    <row r="10" spans="1:28" ht="37.950000000000003" customHeight="1" x14ac:dyDescent="0.3">
      <c r="A10" s="155" t="s">
        <v>361</v>
      </c>
      <c r="B10" s="339" t="s">
        <v>353</v>
      </c>
      <c r="C10" s="338">
        <f>'Week Ending 09-18-2015'!V10</f>
        <v>0</v>
      </c>
      <c r="D10" s="128">
        <v>2</v>
      </c>
      <c r="E10" s="540">
        <v>2</v>
      </c>
      <c r="F10" s="540"/>
      <c r="G10" s="128">
        <v>3</v>
      </c>
      <c r="H10" s="540">
        <v>3</v>
      </c>
      <c r="I10" s="540"/>
      <c r="J10" s="128">
        <v>3</v>
      </c>
      <c r="K10" s="540">
        <v>0</v>
      </c>
      <c r="L10" s="540"/>
      <c r="M10" s="128">
        <v>1</v>
      </c>
      <c r="N10" s="540">
        <v>1</v>
      </c>
      <c r="O10" s="540"/>
      <c r="P10" s="128">
        <v>3</v>
      </c>
      <c r="Q10" s="540">
        <v>5</v>
      </c>
      <c r="R10" s="540"/>
      <c r="S10" s="98">
        <f t="shared" si="0"/>
        <v>12</v>
      </c>
      <c r="T10" s="98">
        <f>SUM(E10,H10,K10,N10,Q10)</f>
        <v>11</v>
      </c>
      <c r="U10" s="98">
        <f t="shared" si="0"/>
        <v>0</v>
      </c>
      <c r="V10" s="336">
        <f t="shared" si="1"/>
        <v>1</v>
      </c>
      <c r="W10" s="645">
        <f>'Week Ending 09-18-2015'!W10+'Week Ending 09-25-2015'!S10</f>
        <v>110</v>
      </c>
      <c r="X10" s="645">
        <f>'Week Ending 09-18-2015'!X10+'Week Ending 09-25-2015'!T10</f>
        <v>110</v>
      </c>
      <c r="Y10" s="646">
        <f>'Week Ending 09-18-2015'!Y10+'Week Ending 09-25-2015'!U10</f>
        <v>0</v>
      </c>
      <c r="Z10" s="4"/>
      <c r="AA10" s="4"/>
      <c r="AB10" s="4"/>
    </row>
    <row r="11" spans="1:28" ht="30" customHeight="1" thickBot="1" x14ac:dyDescent="0.35">
      <c r="A11" s="379" t="s">
        <v>362</v>
      </c>
      <c r="B11" s="356" t="s">
        <v>354</v>
      </c>
      <c r="C11" s="357">
        <f>'Week Ending 09-18-2015'!V11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09-18-2015'!W11+'Week Ending 09-25-2015'!S11</f>
        <v>0</v>
      </c>
      <c r="X11" s="649">
        <f>'Week Ending 09-18-2015'!X11+'Week Ending 09-25-2015'!T11</f>
        <v>0</v>
      </c>
      <c r="Y11" s="650">
        <f>'Week Ending 09-18-2015'!Y11+'Week Ending 09-25-2015'!U11</f>
        <v>0</v>
      </c>
      <c r="Z11" s="4"/>
      <c r="AA11" s="4"/>
      <c r="AB11" s="4"/>
    </row>
    <row r="12" spans="1:28" ht="39.6" customHeight="1" x14ac:dyDescent="0.3">
      <c r="A12" s="671" t="s">
        <v>20</v>
      </c>
      <c r="B12" s="359" t="s">
        <v>355</v>
      </c>
      <c r="C12" s="360">
        <f>'Week Ending 09-18-2015'!V12</f>
        <v>0</v>
      </c>
      <c r="D12" s="135">
        <v>5</v>
      </c>
      <c r="E12" s="544">
        <v>5</v>
      </c>
      <c r="F12" s="544"/>
      <c r="G12" s="135">
        <v>4</v>
      </c>
      <c r="H12" s="544">
        <v>3</v>
      </c>
      <c r="I12" s="544">
        <v>1</v>
      </c>
      <c r="J12" s="135">
        <v>4</v>
      </c>
      <c r="K12" s="544">
        <v>0</v>
      </c>
      <c r="L12" s="544">
        <v>4</v>
      </c>
      <c r="M12" s="135">
        <v>3</v>
      </c>
      <c r="N12" s="544">
        <v>2</v>
      </c>
      <c r="O12" s="544">
        <v>1</v>
      </c>
      <c r="P12" s="135"/>
      <c r="Q12" s="544"/>
      <c r="R12" s="544"/>
      <c r="S12" s="44">
        <f t="shared" si="0"/>
        <v>16</v>
      </c>
      <c r="T12" s="44">
        <f>SUM(E12,H12,K12,N12,Q12)</f>
        <v>10</v>
      </c>
      <c r="U12" s="44">
        <f>SUM(F12,I12,L12,O12,R12)</f>
        <v>6</v>
      </c>
      <c r="V12" s="349">
        <f t="shared" si="1"/>
        <v>0</v>
      </c>
      <c r="W12" s="641">
        <f>'Week Ending 09-18-2015'!W12+'Week Ending 09-25-2015'!S12</f>
        <v>84</v>
      </c>
      <c r="X12" s="641">
        <f>'Week Ending 09-18-2015'!X12+'Week Ending 09-25-2015'!T12</f>
        <v>55</v>
      </c>
      <c r="Y12" s="642">
        <f>'Week Ending 09-18-2015'!Y12+'Week Ending 09-25-2015'!U12</f>
        <v>29</v>
      </c>
      <c r="Z12" s="4"/>
      <c r="AA12" s="4"/>
      <c r="AB12" s="4"/>
    </row>
    <row r="13" spans="1:28" ht="39.6" customHeight="1" x14ac:dyDescent="0.3">
      <c r="A13" s="672"/>
      <c r="B13" s="346" t="s">
        <v>356</v>
      </c>
      <c r="C13" s="340">
        <f>'Week Ending 09-18-2015'!V13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09-18-2015'!W13+'Week Ending 09-25-2015'!S13</f>
        <v>0</v>
      </c>
      <c r="X13" s="645">
        <f>'Week Ending 09-18-2015'!X13+'Week Ending 09-25-2015'!T13</f>
        <v>0</v>
      </c>
      <c r="Y13" s="646">
        <f>'Week Ending 09-18-2015'!Y13+'Week Ending 09-25-2015'!U13</f>
        <v>0</v>
      </c>
      <c r="Z13" s="4"/>
      <c r="AA13" s="4"/>
      <c r="AB13" s="4"/>
    </row>
    <row r="14" spans="1:28" ht="30" customHeight="1" x14ac:dyDescent="0.3">
      <c r="A14" s="159" t="s">
        <v>363</v>
      </c>
      <c r="B14" s="341" t="s">
        <v>357</v>
      </c>
      <c r="C14" s="340">
        <f>'Week Ending 09-18-2015'!V14</f>
        <v>0</v>
      </c>
      <c r="D14" s="139">
        <v>5</v>
      </c>
      <c r="E14" s="546">
        <v>5</v>
      </c>
      <c r="F14" s="546"/>
      <c r="G14" s="139">
        <v>5</v>
      </c>
      <c r="H14" s="546">
        <v>5</v>
      </c>
      <c r="I14" s="546"/>
      <c r="J14" s="139">
        <v>1</v>
      </c>
      <c r="K14" s="546">
        <v>0</v>
      </c>
      <c r="L14" s="546"/>
      <c r="M14" s="139">
        <v>8</v>
      </c>
      <c r="N14" s="546">
        <v>3</v>
      </c>
      <c r="O14" s="546"/>
      <c r="P14" s="139">
        <v>2</v>
      </c>
      <c r="Q14" s="546">
        <v>8</v>
      </c>
      <c r="R14" s="546"/>
      <c r="S14" s="98">
        <f t="shared" si="0"/>
        <v>21</v>
      </c>
      <c r="T14" s="98">
        <f t="shared" si="0"/>
        <v>21</v>
      </c>
      <c r="U14" s="98">
        <f t="shared" si="0"/>
        <v>0</v>
      </c>
      <c r="V14" s="336">
        <f t="shared" si="1"/>
        <v>0</v>
      </c>
      <c r="W14" s="645">
        <f>'Week Ending 09-18-2015'!W14+'Week Ending 09-25-2015'!S14</f>
        <v>65</v>
      </c>
      <c r="X14" s="645">
        <f>'Week Ending 09-18-2015'!X14+'Week Ending 09-25-2015'!T14</f>
        <v>65</v>
      </c>
      <c r="Y14" s="646">
        <f>'Week Ending 09-18-2015'!Y14+'Week Ending 09-25-2015'!U14</f>
        <v>0</v>
      </c>
      <c r="Z14" s="4"/>
      <c r="AA14" s="4"/>
      <c r="AB14" s="4"/>
    </row>
    <row r="15" spans="1:28" ht="30.6" customHeight="1" thickBot="1" x14ac:dyDescent="0.35">
      <c r="A15" s="461" t="s">
        <v>364</v>
      </c>
      <c r="B15" s="483" t="s">
        <v>358</v>
      </c>
      <c r="C15" s="484">
        <f>'Week Ending 09-18-2015'!V15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09-18-2015'!W15+'Week Ending 09-25-2015'!S15</f>
        <v>0</v>
      </c>
      <c r="X15" s="647">
        <f>'Week Ending 09-18-2015'!X15+'Week Ending 09-25-2015'!T15</f>
        <v>0</v>
      </c>
      <c r="Y15" s="648">
        <f>'Week Ending 09-18-2015'!Y15+'Week Ending 09-25-2015'!U15</f>
        <v>0</v>
      </c>
      <c r="Z15" s="4"/>
      <c r="AA15" s="4"/>
      <c r="AB15" s="4"/>
    </row>
    <row r="16" spans="1:28" ht="21.6" customHeight="1" thickBot="1" x14ac:dyDescent="0.35">
      <c r="A16" s="381" t="s">
        <v>153</v>
      </c>
      <c r="B16" s="365" t="s">
        <v>154</v>
      </c>
      <c r="C16" s="366">
        <f>'Week Ending 09-18-2015'!V16</f>
        <v>0</v>
      </c>
      <c r="D16" s="417">
        <v>2</v>
      </c>
      <c r="E16" s="550">
        <v>2</v>
      </c>
      <c r="F16" s="550"/>
      <c r="G16" s="417"/>
      <c r="H16" s="550"/>
      <c r="I16" s="550"/>
      <c r="J16" s="417">
        <v>1</v>
      </c>
      <c r="K16" s="550">
        <v>1</v>
      </c>
      <c r="L16" s="550">
        <v>3</v>
      </c>
      <c r="M16" s="417">
        <v>3</v>
      </c>
      <c r="N16" s="550"/>
      <c r="O16" s="550"/>
      <c r="P16" s="417"/>
      <c r="Q16" s="550"/>
      <c r="R16" s="550"/>
      <c r="S16" s="316">
        <f t="shared" si="0"/>
        <v>6</v>
      </c>
      <c r="T16" s="316">
        <f t="shared" si="0"/>
        <v>3</v>
      </c>
      <c r="U16" s="316">
        <f t="shared" si="0"/>
        <v>3</v>
      </c>
      <c r="V16" s="367">
        <f t="shared" si="1"/>
        <v>0</v>
      </c>
      <c r="W16" s="651">
        <f>'Week Ending 09-18-2015'!W16+'Week Ending 09-25-2015'!S16</f>
        <v>28</v>
      </c>
      <c r="X16" s="651">
        <f>'Week Ending 09-18-2015'!X16+'Week Ending 09-25-2015'!T16</f>
        <v>25</v>
      </c>
      <c r="Y16" s="652">
        <f>'Week Ending 09-18-2015'!Y16+'Week Ending 09-25-2015'!U16</f>
        <v>3</v>
      </c>
      <c r="Z16" s="4"/>
      <c r="AA16" s="4"/>
      <c r="AB16" s="4"/>
    </row>
    <row r="17" spans="1:28" ht="15.6" customHeight="1" thickBot="1" x14ac:dyDescent="0.35">
      <c r="A17" s="432" t="s">
        <v>2</v>
      </c>
      <c r="B17" s="433"/>
      <c r="C17" s="434">
        <f t="shared" ref="C17:Y17" si="2">SUM(C4:C16)</f>
        <v>1</v>
      </c>
      <c r="D17" s="435">
        <f t="shared" si="2"/>
        <v>45</v>
      </c>
      <c r="E17" s="454">
        <f t="shared" si="2"/>
        <v>45</v>
      </c>
      <c r="F17" s="435">
        <f t="shared" si="2"/>
        <v>0</v>
      </c>
      <c r="G17" s="435">
        <f t="shared" si="2"/>
        <v>45</v>
      </c>
      <c r="H17" s="455">
        <f t="shared" si="2"/>
        <v>45</v>
      </c>
      <c r="I17" s="456">
        <f t="shared" si="2"/>
        <v>1</v>
      </c>
      <c r="J17" s="456">
        <f t="shared" si="2"/>
        <v>24</v>
      </c>
      <c r="K17" s="454">
        <f t="shared" si="2"/>
        <v>16</v>
      </c>
      <c r="L17" s="435">
        <f t="shared" si="2"/>
        <v>7</v>
      </c>
      <c r="M17" s="435">
        <f t="shared" si="2"/>
        <v>51</v>
      </c>
      <c r="N17" s="454">
        <f t="shared" si="2"/>
        <v>7</v>
      </c>
      <c r="O17" s="435">
        <f t="shared" si="2"/>
        <v>1</v>
      </c>
      <c r="P17" s="435">
        <f t="shared" si="2"/>
        <v>30</v>
      </c>
      <c r="Q17" s="454">
        <f t="shared" si="2"/>
        <v>73</v>
      </c>
      <c r="R17" s="435">
        <f t="shared" si="2"/>
        <v>0</v>
      </c>
      <c r="S17" s="313">
        <f t="shared" si="2"/>
        <v>195</v>
      </c>
      <c r="T17" s="313">
        <f t="shared" si="2"/>
        <v>186</v>
      </c>
      <c r="U17" s="313">
        <f t="shared" si="2"/>
        <v>9</v>
      </c>
      <c r="V17" s="436">
        <f t="shared" si="2"/>
        <v>1</v>
      </c>
      <c r="W17" s="639">
        <f t="shared" si="2"/>
        <v>1147</v>
      </c>
      <c r="X17" s="639">
        <f t="shared" si="2"/>
        <v>1114</v>
      </c>
      <c r="Y17" s="640">
        <f t="shared" si="2"/>
        <v>34</v>
      </c>
      <c r="Z17" s="4"/>
      <c r="AA17" s="4"/>
      <c r="AB17" s="4"/>
    </row>
    <row r="18" spans="1:28" x14ac:dyDescent="0.3">
      <c r="A18" s="8"/>
      <c r="P18" s="9"/>
      <c r="Q18" s="9"/>
      <c r="R18" s="9"/>
      <c r="S18" s="30"/>
      <c r="T18" s="9"/>
      <c r="U18" s="9"/>
      <c r="W18" s="4"/>
      <c r="X18" s="4"/>
      <c r="Y18" s="4"/>
      <c r="Z18" s="4"/>
      <c r="AA18" s="4"/>
      <c r="AB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4" priority="2" operator="equal">
      <formula>0</formula>
    </cfRule>
  </conditionalFormatting>
  <conditionalFormatting sqref="V1:V17">
    <cfRule type="cellIs" dxfId="93" priority="1" operator="equal">
      <formula>0</formula>
    </cfRule>
  </conditionalFormatting>
  <pageMargins left="0.7" right="0.7" top="0.75" bottom="0.75" header="0.3" footer="0.3"/>
  <pageSetup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G1" zoomScale="90" zoomScaleNormal="9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366</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42261</v>
      </c>
      <c r="E2" s="685"/>
      <c r="F2" s="686"/>
      <c r="G2" s="687">
        <f>D2+1</f>
        <v>42262</v>
      </c>
      <c r="H2" s="688"/>
      <c r="I2" s="689"/>
      <c r="J2" s="684">
        <f>G2+1</f>
        <v>42263</v>
      </c>
      <c r="K2" s="685"/>
      <c r="L2" s="686"/>
      <c r="M2" s="684">
        <f>J2+1</f>
        <v>42264</v>
      </c>
      <c r="N2" s="685"/>
      <c r="O2" s="686"/>
      <c r="P2" s="684">
        <f>M2+1</f>
        <v>42265</v>
      </c>
      <c r="Q2" s="685"/>
      <c r="R2" s="686"/>
      <c r="S2" s="663" t="s">
        <v>23</v>
      </c>
      <c r="T2" s="664"/>
      <c r="U2" s="665"/>
      <c r="V2" s="683"/>
      <c r="W2" s="690" t="s">
        <v>345</v>
      </c>
      <c r="X2" s="691"/>
      <c r="Y2" s="692"/>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25">
      <c r="A4" s="522" t="s">
        <v>17</v>
      </c>
      <c r="B4" s="451" t="s">
        <v>347</v>
      </c>
      <c r="C4" s="348">
        <f>'Week Ending 09-11-2015 '!V4</f>
        <v>0</v>
      </c>
      <c r="D4" s="459">
        <v>47</v>
      </c>
      <c r="E4" s="524">
        <v>45</v>
      </c>
      <c r="F4" s="524">
        <v>2</v>
      </c>
      <c r="G4" s="459">
        <v>29</v>
      </c>
      <c r="H4" s="524">
        <v>29</v>
      </c>
      <c r="I4" s="524"/>
      <c r="J4" s="459">
        <v>41</v>
      </c>
      <c r="K4" s="524">
        <v>41</v>
      </c>
      <c r="L4" s="524"/>
      <c r="M4" s="459">
        <v>4</v>
      </c>
      <c r="N4" s="524">
        <v>4</v>
      </c>
      <c r="O4" s="524"/>
      <c r="P4" s="459">
        <v>9</v>
      </c>
      <c r="Q4" s="524">
        <v>9</v>
      </c>
      <c r="R4" s="524"/>
      <c r="S4" s="452">
        <f t="shared" ref="S4:U16" si="0">SUM(D4,G4,J4,M4,P4)</f>
        <v>130</v>
      </c>
      <c r="T4" s="452">
        <f t="shared" si="0"/>
        <v>128</v>
      </c>
      <c r="U4" s="452">
        <f t="shared" si="0"/>
        <v>2</v>
      </c>
      <c r="V4" s="453">
        <f t="shared" ref="V4:V16" si="1">C4+(S4-T4-U4)</f>
        <v>0</v>
      </c>
      <c r="W4" s="641">
        <f>'Week Ending 09-11-2015 '!W4+'Week Ending 09-18-2015'!S4</f>
        <v>369</v>
      </c>
      <c r="X4" s="641">
        <f>'Week Ending 09-11-2015 '!X4+'Week Ending 09-18-2015'!T4</f>
        <v>367</v>
      </c>
      <c r="Y4" s="642">
        <f>'Week Ending 09-11-2015 '!Y4+'Week Ending 09-18-2015'!U4</f>
        <v>2</v>
      </c>
    </row>
    <row r="5" spans="1:25" ht="29.4" customHeight="1" x14ac:dyDescent="0.25">
      <c r="A5" s="654"/>
      <c r="B5" s="478" t="s">
        <v>348</v>
      </c>
      <c r="C5" s="475">
        <f>'Week Ending 09-11-2015 '!V5</f>
        <v>0</v>
      </c>
      <c r="D5" s="488"/>
      <c r="E5" s="527"/>
      <c r="F5" s="527"/>
      <c r="G5" s="488"/>
      <c r="H5" s="527"/>
      <c r="I5" s="527"/>
      <c r="J5" s="488"/>
      <c r="K5" s="527"/>
      <c r="L5" s="527"/>
      <c r="M5" s="488">
        <v>11</v>
      </c>
      <c r="N5" s="527">
        <v>11</v>
      </c>
      <c r="O5" s="527"/>
      <c r="P5" s="488">
        <v>6</v>
      </c>
      <c r="Q5" s="527">
        <v>6</v>
      </c>
      <c r="R5" s="527"/>
      <c r="S5" s="476">
        <f t="shared" si="0"/>
        <v>17</v>
      </c>
      <c r="T5" s="476">
        <f t="shared" si="0"/>
        <v>17</v>
      </c>
      <c r="U5" s="476">
        <f t="shared" si="0"/>
        <v>0</v>
      </c>
      <c r="V5" s="477">
        <f t="shared" si="1"/>
        <v>0</v>
      </c>
      <c r="W5" s="643">
        <f>'Week Ending 09-11-2015 '!W5+'Week Ending 09-18-2015'!S5</f>
        <v>17</v>
      </c>
      <c r="X5" s="643">
        <f>'Week Ending 09-11-2015 '!X5+'Week Ending 09-18-2015'!T5</f>
        <v>17</v>
      </c>
      <c r="Y5" s="644">
        <f>'Week Ending 09-11-2015 '!Y5+'Week Ending 09-18-2015'!U5</f>
        <v>0</v>
      </c>
    </row>
    <row r="6" spans="1:25" ht="30" customHeight="1" x14ac:dyDescent="0.25">
      <c r="A6" s="149" t="s">
        <v>359</v>
      </c>
      <c r="B6" s="337" t="s">
        <v>351</v>
      </c>
      <c r="C6" s="335">
        <f>'Week Ending 09-11-2015 '!V6</f>
        <v>0</v>
      </c>
      <c r="D6" s="117">
        <v>8</v>
      </c>
      <c r="E6" s="530">
        <v>8</v>
      </c>
      <c r="F6" s="530"/>
      <c r="G6" s="117">
        <v>6</v>
      </c>
      <c r="H6" s="530">
        <v>5</v>
      </c>
      <c r="I6" s="530"/>
      <c r="J6" s="117">
        <v>13</v>
      </c>
      <c r="K6" s="530">
        <v>9</v>
      </c>
      <c r="L6" s="530"/>
      <c r="M6" s="117">
        <v>7</v>
      </c>
      <c r="N6" s="530">
        <v>9</v>
      </c>
      <c r="O6" s="530"/>
      <c r="P6" s="117">
        <v>1</v>
      </c>
      <c r="Q6" s="530">
        <v>3</v>
      </c>
      <c r="R6" s="530"/>
      <c r="S6" s="98">
        <f t="shared" si="0"/>
        <v>35</v>
      </c>
      <c r="T6" s="98">
        <f>SUM(E6,H6,K6,N6,Q6)</f>
        <v>34</v>
      </c>
      <c r="U6" s="98">
        <f>SUM(F6,I6,L6,O6,R6)</f>
        <v>0</v>
      </c>
      <c r="V6" s="336">
        <f t="shared" si="1"/>
        <v>1</v>
      </c>
      <c r="W6" s="645">
        <f>'Week Ending 09-11-2015 '!W6+'Week Ending 09-18-2015'!S6</f>
        <v>119</v>
      </c>
      <c r="X6" s="645">
        <f>'Week Ending 09-11-2015 '!X6+'Week Ending 09-18-2015'!T6</f>
        <v>119</v>
      </c>
      <c r="Y6" s="646">
        <f>'Week Ending 09-11-2015 '!Y6+'Week Ending 09-18-2015'!U6</f>
        <v>0</v>
      </c>
    </row>
    <row r="7" spans="1:25" ht="30" customHeight="1" thickBot="1" x14ac:dyDescent="0.35">
      <c r="A7" s="553" t="s">
        <v>360</v>
      </c>
      <c r="B7" s="554" t="s">
        <v>352</v>
      </c>
      <c r="C7" s="103">
        <f>'Week Ending 09-11-2015 '!V7</f>
        <v>0</v>
      </c>
      <c r="D7" s="121"/>
      <c r="E7" s="555"/>
      <c r="F7" s="556"/>
      <c r="G7" s="121"/>
      <c r="H7" s="555"/>
      <c r="I7" s="556"/>
      <c r="J7" s="121"/>
      <c r="K7" s="555"/>
      <c r="L7" s="556"/>
      <c r="M7" s="121">
        <v>1</v>
      </c>
      <c r="N7" s="555">
        <v>1</v>
      </c>
      <c r="O7" s="556"/>
      <c r="P7" s="121"/>
      <c r="Q7" s="555"/>
      <c r="R7" s="556"/>
      <c r="S7" s="561">
        <f t="shared" si="0"/>
        <v>1</v>
      </c>
      <c r="T7" s="561">
        <f t="shared" si="0"/>
        <v>1</v>
      </c>
      <c r="U7" s="561">
        <f t="shared" si="0"/>
        <v>0</v>
      </c>
      <c r="V7" s="562">
        <f t="shared" si="1"/>
        <v>0</v>
      </c>
      <c r="W7" s="647">
        <f>'Week Ending 09-11-2015 '!W7+'Week Ending 09-18-2015'!S7</f>
        <v>1</v>
      </c>
      <c r="X7" s="647">
        <f>'Week Ending 09-11-2015 '!X7+'Week Ending 09-18-2015'!T7</f>
        <v>1</v>
      </c>
      <c r="Y7" s="648">
        <f>'Week Ending 09-11-2015 '!Y7+'Week Ending 09-18-2015'!U7</f>
        <v>0</v>
      </c>
    </row>
    <row r="8" spans="1:25" ht="44.4" customHeight="1" x14ac:dyDescent="0.3">
      <c r="A8" s="669" t="s">
        <v>16</v>
      </c>
      <c r="B8" s="479" t="s">
        <v>349</v>
      </c>
      <c r="C8" s="480">
        <f>'Week Ending 09-11-2015 '!V8</f>
        <v>0</v>
      </c>
      <c r="D8" s="467"/>
      <c r="E8" s="538"/>
      <c r="F8" s="538"/>
      <c r="G8" s="467"/>
      <c r="H8" s="538"/>
      <c r="I8" s="538"/>
      <c r="J8" s="467">
        <v>170</v>
      </c>
      <c r="K8" s="538">
        <v>31</v>
      </c>
      <c r="L8" s="538"/>
      <c r="M8" s="467">
        <v>7</v>
      </c>
      <c r="N8" s="538">
        <v>146</v>
      </c>
      <c r="O8" s="538"/>
      <c r="P8" s="467"/>
      <c r="Q8" s="538"/>
      <c r="R8" s="538"/>
      <c r="S8" s="52">
        <f t="shared" si="0"/>
        <v>177</v>
      </c>
      <c r="T8" s="52">
        <f t="shared" si="0"/>
        <v>177</v>
      </c>
      <c r="U8" s="52">
        <f t="shared" si="0"/>
        <v>0</v>
      </c>
      <c r="V8" s="481">
        <f t="shared" si="1"/>
        <v>0</v>
      </c>
      <c r="W8" s="643">
        <f>'Week Ending 09-11-2015 '!W8+'Week Ending 09-18-2015'!S8</f>
        <v>212</v>
      </c>
      <c r="X8" s="643">
        <f>'Week Ending 09-11-2015 '!X8+'Week Ending 09-18-2015'!T8</f>
        <v>212</v>
      </c>
      <c r="Y8" s="644">
        <f>'Week Ending 09-11-2015 '!Y8+'Week Ending 09-18-2015'!U8</f>
        <v>0</v>
      </c>
    </row>
    <row r="9" spans="1:25" ht="32.4" customHeight="1" x14ac:dyDescent="0.3">
      <c r="A9" s="670"/>
      <c r="B9" s="482" t="s">
        <v>350</v>
      </c>
      <c r="C9" s="480">
        <f>'Week Ending 09-11-2015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09-11-2015 '!W9+'Week Ending 09-18-2015'!S9</f>
        <v>2</v>
      </c>
      <c r="X9" s="643">
        <f>'Week Ending 09-11-2015 '!X9+'Week Ending 09-18-2015'!T9</f>
        <v>2</v>
      </c>
      <c r="Y9" s="644">
        <f>'Week Ending 09-11-2015 '!Y9+'Week Ending 09-18-2015'!U9</f>
        <v>0</v>
      </c>
    </row>
    <row r="10" spans="1:25" ht="37.950000000000003" customHeight="1" x14ac:dyDescent="0.3">
      <c r="A10" s="155" t="s">
        <v>361</v>
      </c>
      <c r="B10" s="339" t="s">
        <v>353</v>
      </c>
      <c r="C10" s="338">
        <f>'Week Ending 09-11-2015 '!V10</f>
        <v>0</v>
      </c>
      <c r="D10" s="128">
        <v>2</v>
      </c>
      <c r="E10" s="540">
        <v>1</v>
      </c>
      <c r="F10" s="540"/>
      <c r="G10" s="128">
        <v>3</v>
      </c>
      <c r="H10" s="540">
        <v>4</v>
      </c>
      <c r="I10" s="540"/>
      <c r="J10" s="128">
        <v>67</v>
      </c>
      <c r="K10" s="540">
        <v>19</v>
      </c>
      <c r="L10" s="540"/>
      <c r="M10" s="128">
        <v>2</v>
      </c>
      <c r="N10" s="540">
        <v>50</v>
      </c>
      <c r="O10" s="540"/>
      <c r="P10" s="128">
        <v>5</v>
      </c>
      <c r="Q10" s="540">
        <v>5</v>
      </c>
      <c r="R10" s="540"/>
      <c r="S10" s="98">
        <f t="shared" si="0"/>
        <v>79</v>
      </c>
      <c r="T10" s="98">
        <f>SUM(E10,H10,K10,N10,Q10)</f>
        <v>79</v>
      </c>
      <c r="U10" s="98">
        <f t="shared" si="0"/>
        <v>0</v>
      </c>
      <c r="V10" s="336">
        <f t="shared" si="1"/>
        <v>0</v>
      </c>
      <c r="W10" s="645">
        <f>'Week Ending 09-11-2015 '!W10+'Week Ending 09-18-2015'!S10</f>
        <v>98</v>
      </c>
      <c r="X10" s="645">
        <f>'Week Ending 09-11-2015 '!X10+'Week Ending 09-18-2015'!T10</f>
        <v>99</v>
      </c>
      <c r="Y10" s="646">
        <f>'Week Ending 09-11-2015 '!Y10+'Week Ending 09-18-2015'!U10</f>
        <v>0</v>
      </c>
    </row>
    <row r="11" spans="1:25" ht="30" customHeight="1" thickBot="1" x14ac:dyDescent="0.35">
      <c r="A11" s="379" t="s">
        <v>362</v>
      </c>
      <c r="B11" s="356" t="s">
        <v>354</v>
      </c>
      <c r="C11" s="357">
        <f>'Week Ending 09-11-2015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09-11-2015 '!W11+'Week Ending 09-18-2015'!S11</f>
        <v>0</v>
      </c>
      <c r="X11" s="649">
        <f>'Week Ending 09-11-2015 '!X11+'Week Ending 09-18-2015'!T11</f>
        <v>0</v>
      </c>
      <c r="Y11" s="650">
        <f>'Week Ending 09-11-2015 '!Y11+'Week Ending 09-18-2015'!U11</f>
        <v>0</v>
      </c>
    </row>
    <row r="12" spans="1:25" ht="39.6" customHeight="1" x14ac:dyDescent="0.3">
      <c r="A12" s="671" t="s">
        <v>20</v>
      </c>
      <c r="B12" s="359" t="s">
        <v>355</v>
      </c>
      <c r="C12" s="360">
        <f>'Week Ending 09-11-2015 '!V12</f>
        <v>0</v>
      </c>
      <c r="D12" s="135">
        <v>7</v>
      </c>
      <c r="E12" s="544">
        <v>6</v>
      </c>
      <c r="F12" s="544">
        <v>1</v>
      </c>
      <c r="G12" s="135">
        <v>7</v>
      </c>
      <c r="H12" s="544">
        <v>4</v>
      </c>
      <c r="I12" s="544">
        <v>3</v>
      </c>
      <c r="J12" s="135">
        <v>2</v>
      </c>
      <c r="K12" s="544">
        <v>2</v>
      </c>
      <c r="L12" s="544"/>
      <c r="M12" s="135">
        <v>4</v>
      </c>
      <c r="N12" s="544">
        <v>4</v>
      </c>
      <c r="O12" s="544"/>
      <c r="P12" s="135">
        <v>5</v>
      </c>
      <c r="Q12" s="544">
        <v>5</v>
      </c>
      <c r="R12" s="544"/>
      <c r="S12" s="44">
        <f t="shared" si="0"/>
        <v>25</v>
      </c>
      <c r="T12" s="44">
        <f>SUM(E12,H12,K12,N12,Q12)</f>
        <v>21</v>
      </c>
      <c r="U12" s="44">
        <f>SUM(F12,I12,L12,O12,R12)</f>
        <v>4</v>
      </c>
      <c r="V12" s="349">
        <f t="shared" si="1"/>
        <v>0</v>
      </c>
      <c r="W12" s="641">
        <f>'Week Ending 09-11-2015 '!W12+'Week Ending 09-18-2015'!S12</f>
        <v>68</v>
      </c>
      <c r="X12" s="641">
        <f>'Week Ending 09-11-2015 '!X12+'Week Ending 09-18-2015'!T12</f>
        <v>45</v>
      </c>
      <c r="Y12" s="642">
        <f>'Week Ending 09-11-2015 '!Y12+'Week Ending 09-18-2015'!U12</f>
        <v>23</v>
      </c>
    </row>
    <row r="13" spans="1:25" ht="39.6" customHeight="1" x14ac:dyDescent="0.3">
      <c r="A13" s="672"/>
      <c r="B13" s="346" t="s">
        <v>356</v>
      </c>
      <c r="C13" s="340">
        <f>'Week Ending 09-11-2015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09-11-2015 '!W13+'Week Ending 09-18-2015'!S13</f>
        <v>0</v>
      </c>
      <c r="X13" s="645">
        <f>'Week Ending 09-11-2015 '!X13+'Week Ending 09-18-2015'!T13</f>
        <v>0</v>
      </c>
      <c r="Y13" s="646">
        <f>'Week Ending 09-11-2015 '!Y13+'Week Ending 09-18-2015'!U13</f>
        <v>0</v>
      </c>
    </row>
    <row r="14" spans="1:25" ht="30" customHeight="1" x14ac:dyDescent="0.3">
      <c r="A14" s="159" t="s">
        <v>363</v>
      </c>
      <c r="B14" s="341" t="s">
        <v>357</v>
      </c>
      <c r="C14" s="340">
        <f>'Week Ending 09-11-2015 '!V14</f>
        <v>0</v>
      </c>
      <c r="D14" s="139">
        <v>2</v>
      </c>
      <c r="E14" s="546">
        <v>2</v>
      </c>
      <c r="F14" s="546"/>
      <c r="G14" s="139">
        <v>2</v>
      </c>
      <c r="H14" s="546">
        <v>2</v>
      </c>
      <c r="I14" s="546"/>
      <c r="J14" s="139">
        <v>5</v>
      </c>
      <c r="K14" s="546">
        <v>3</v>
      </c>
      <c r="L14" s="546"/>
      <c r="M14" s="139">
        <v>2</v>
      </c>
      <c r="N14" s="546">
        <v>4</v>
      </c>
      <c r="O14" s="546"/>
      <c r="P14" s="139"/>
      <c r="Q14" s="546"/>
      <c r="R14" s="546"/>
      <c r="S14" s="98">
        <f t="shared" si="0"/>
        <v>11</v>
      </c>
      <c r="T14" s="98">
        <f t="shared" si="0"/>
        <v>11</v>
      </c>
      <c r="U14" s="98">
        <f t="shared" si="0"/>
        <v>0</v>
      </c>
      <c r="V14" s="336">
        <f t="shared" si="1"/>
        <v>0</v>
      </c>
      <c r="W14" s="645">
        <f>'Week Ending 09-11-2015 '!W14+'Week Ending 09-18-2015'!S14</f>
        <v>44</v>
      </c>
      <c r="X14" s="645">
        <f>'Week Ending 09-11-2015 '!X14+'Week Ending 09-18-2015'!T14</f>
        <v>44</v>
      </c>
      <c r="Y14" s="646">
        <f>'Week Ending 09-11-2015 '!Y14+'Week Ending 09-18-2015'!U14</f>
        <v>0</v>
      </c>
    </row>
    <row r="15" spans="1:25" ht="30.6" customHeight="1" thickBot="1" x14ac:dyDescent="0.35">
      <c r="A15" s="461" t="s">
        <v>364</v>
      </c>
      <c r="B15" s="483" t="s">
        <v>358</v>
      </c>
      <c r="C15" s="484">
        <f>'Week Ending 09-11-2015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09-11-2015 '!W15+'Week Ending 09-18-2015'!S15</f>
        <v>0</v>
      </c>
      <c r="X15" s="647">
        <f>'Week Ending 09-11-2015 '!X15+'Week Ending 09-18-2015'!T15</f>
        <v>0</v>
      </c>
      <c r="Y15" s="648">
        <f>'Week Ending 09-11-2015 '!Y15+'Week Ending 09-18-2015'!U15</f>
        <v>0</v>
      </c>
    </row>
    <row r="16" spans="1:25" ht="21.6" customHeight="1" thickBot="1" x14ac:dyDescent="0.35">
      <c r="A16" s="381" t="s">
        <v>153</v>
      </c>
      <c r="B16" s="365" t="s">
        <v>154</v>
      </c>
      <c r="C16" s="366">
        <f>'Week Ending 09-11-2015 '!V16</f>
        <v>0</v>
      </c>
      <c r="D16" s="417"/>
      <c r="E16" s="550"/>
      <c r="F16" s="550"/>
      <c r="G16" s="417">
        <v>2</v>
      </c>
      <c r="H16" s="550">
        <v>2</v>
      </c>
      <c r="I16" s="550"/>
      <c r="J16" s="417">
        <v>2</v>
      </c>
      <c r="K16" s="550">
        <v>2</v>
      </c>
      <c r="L16" s="550"/>
      <c r="M16" s="417">
        <v>0</v>
      </c>
      <c r="N16" s="550">
        <v>0</v>
      </c>
      <c r="O16" s="550"/>
      <c r="P16" s="417">
        <v>2</v>
      </c>
      <c r="Q16" s="550">
        <v>2</v>
      </c>
      <c r="R16" s="550"/>
      <c r="S16" s="316">
        <f t="shared" si="0"/>
        <v>6</v>
      </c>
      <c r="T16" s="316">
        <f t="shared" si="0"/>
        <v>6</v>
      </c>
      <c r="U16" s="316">
        <f t="shared" si="0"/>
        <v>0</v>
      </c>
      <c r="V16" s="367">
        <f t="shared" si="1"/>
        <v>0</v>
      </c>
      <c r="W16" s="651">
        <f>'Week Ending 09-11-2015 '!W16+'Week Ending 09-18-2015'!S16</f>
        <v>22</v>
      </c>
      <c r="X16" s="651">
        <f>'Week Ending 09-11-2015 '!X16+'Week Ending 09-18-2015'!T16</f>
        <v>22</v>
      </c>
      <c r="Y16" s="652">
        <f>'Week Ending 09-11-2015 '!Y16+'Week Ending 09-18-2015'!U16</f>
        <v>0</v>
      </c>
    </row>
    <row r="17" spans="1:25" ht="15.6" customHeight="1" thickBot="1" x14ac:dyDescent="0.35">
      <c r="A17" s="432" t="s">
        <v>2</v>
      </c>
      <c r="B17" s="433"/>
      <c r="C17" s="434">
        <f t="shared" ref="C17:Y17" si="2">SUM(C4:C16)</f>
        <v>0</v>
      </c>
      <c r="D17" s="435">
        <f t="shared" si="2"/>
        <v>66</v>
      </c>
      <c r="E17" s="454">
        <f t="shared" si="2"/>
        <v>62</v>
      </c>
      <c r="F17" s="435">
        <f t="shared" si="2"/>
        <v>3</v>
      </c>
      <c r="G17" s="435">
        <f t="shared" si="2"/>
        <v>49</v>
      </c>
      <c r="H17" s="455">
        <f t="shared" si="2"/>
        <v>46</v>
      </c>
      <c r="I17" s="456">
        <f t="shared" si="2"/>
        <v>3</v>
      </c>
      <c r="J17" s="456">
        <f t="shared" si="2"/>
        <v>300</v>
      </c>
      <c r="K17" s="454">
        <f t="shared" si="2"/>
        <v>107</v>
      </c>
      <c r="L17" s="435">
        <f t="shared" si="2"/>
        <v>0</v>
      </c>
      <c r="M17" s="435">
        <f t="shared" si="2"/>
        <v>38</v>
      </c>
      <c r="N17" s="454">
        <f t="shared" si="2"/>
        <v>229</v>
      </c>
      <c r="O17" s="435">
        <f t="shared" si="2"/>
        <v>0</v>
      </c>
      <c r="P17" s="435">
        <f t="shared" si="2"/>
        <v>28</v>
      </c>
      <c r="Q17" s="454">
        <f t="shared" si="2"/>
        <v>30</v>
      </c>
      <c r="R17" s="435">
        <f t="shared" si="2"/>
        <v>0</v>
      </c>
      <c r="S17" s="313">
        <f t="shared" si="2"/>
        <v>481</v>
      </c>
      <c r="T17" s="313">
        <f t="shared" si="2"/>
        <v>474</v>
      </c>
      <c r="U17" s="313">
        <f t="shared" si="2"/>
        <v>6</v>
      </c>
      <c r="V17" s="436">
        <f t="shared" si="2"/>
        <v>1</v>
      </c>
      <c r="W17" s="639">
        <f t="shared" si="2"/>
        <v>952</v>
      </c>
      <c r="X17" s="639">
        <f t="shared" si="2"/>
        <v>928</v>
      </c>
      <c r="Y17" s="640">
        <f t="shared" si="2"/>
        <v>25</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2" priority="2" operator="equal">
      <formula>0</formula>
    </cfRule>
  </conditionalFormatting>
  <conditionalFormatting sqref="V1:V17">
    <cfRule type="cellIs" dxfId="91" priority="1" operator="equal">
      <formula>0</formula>
    </cfRule>
  </conditionalFormatting>
  <pageMargins left="0.7" right="0.7" top="0.75" bottom="0.75" header="0.3" footer="0.3"/>
  <pageSetup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Week Ending 11-13-2015</vt:lpstr>
      <vt:lpstr>Week Ending 11-06-2015</vt:lpstr>
      <vt:lpstr>Week Ending 10-30-2015 </vt:lpstr>
      <vt:lpstr>Week Ending 10-23-2015</vt:lpstr>
      <vt:lpstr>Week Ending 10-16-2015 </vt:lpstr>
      <vt:lpstr>Week Ending 10-09-2015</vt:lpstr>
      <vt:lpstr>Week Ending 10-02-2015</vt:lpstr>
      <vt:lpstr>Week Ending 09-25-2015</vt:lpstr>
      <vt:lpstr>Week Ending 09-18-2015</vt:lpstr>
      <vt:lpstr>Week Ending 09-11-2015 </vt:lpstr>
      <vt:lpstr>Week Ending 09-04-2015 </vt:lpstr>
      <vt:lpstr>Week Ending 08-28-2015</vt:lpstr>
      <vt:lpstr>Week Ending 08-21-2015 </vt:lpstr>
      <vt:lpstr>Week Ending 08-14-2015  </vt:lpstr>
      <vt:lpstr>Week Ending 08-07-2015 </vt:lpstr>
      <vt:lpstr>Week Ending 07-31-2015</vt:lpstr>
      <vt:lpstr>Week Ending 07-24-2015</vt:lpstr>
      <vt:lpstr>Week Ending 07-17-2015</vt:lpstr>
      <vt:lpstr>Week Ending 07-10-2015</vt:lpstr>
      <vt:lpstr>Week Ending 07-03-2015</vt:lpstr>
      <vt:lpstr>Week Ending 06-26-2015</vt:lpstr>
      <vt:lpstr>Week Ending 06-19-2015</vt:lpstr>
      <vt:lpstr>Week Ending 06-12-2015</vt:lpstr>
      <vt:lpstr>Week Ending 06-05-2015</vt:lpstr>
      <vt:lpstr>Week Ending 05-29-2015</vt:lpstr>
      <vt:lpstr>Week Ending 05-22-2015</vt:lpstr>
      <vt:lpstr>Week Ending 05-15-2015</vt:lpstr>
      <vt:lpstr>Week Ending 05-08-2015</vt:lpstr>
      <vt:lpstr>Week Ending 05-01-2015</vt:lpstr>
      <vt:lpstr>Week Ending 04-24-2015</vt:lpstr>
      <vt:lpstr>Week Ending 04-17-2015</vt:lpstr>
      <vt:lpstr>Week Ending 04-10-2015  </vt:lpstr>
      <vt:lpstr>Week Ending 04-03-2015 </vt:lpstr>
      <vt:lpstr>Week Ending 3-27-2015</vt:lpstr>
      <vt:lpstr>Week Ending 3-20-2015</vt:lpstr>
      <vt:lpstr>Week Ending 3-13-2015</vt:lpstr>
      <vt:lpstr>Week Ending 3-06-2015</vt:lpstr>
      <vt:lpstr>CSL Summary</vt:lpstr>
      <vt:lpstr>Enrollment Issues_Aug-2015 </vt:lpstr>
      <vt:lpstr>Enrollment Issues_Nov-2015</vt:lpstr>
      <vt:lpstr>Enrollment Issues_Oct-2015 </vt:lpstr>
      <vt:lpstr>Enrollment Issues_Sept-2015 </vt:lpstr>
      <vt:lpstr>Enrollment Issues_July-2015 </vt:lpstr>
      <vt:lpstr>Enrollment Issues_June-2015</vt:lpstr>
      <vt:lpstr>Enrollment Issues_May-2015</vt:lpstr>
      <vt:lpstr>Enrollment Issues_April-2015</vt:lpstr>
      <vt:lpstr>Enrollment Issues_March -2015 </vt:lpstr>
      <vt:lpstr>Week Ending 2-27-2015</vt:lpstr>
      <vt:lpstr>Enrollment Issues_Feb-2015</vt:lpstr>
      <vt:lpstr>Week Ending 2-20-2015</vt:lpstr>
      <vt:lpstr>Week Ending 2-13-2015 </vt:lpstr>
      <vt:lpstr>Week Ending 2-6-2015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Weiner</dc:creator>
  <cp:lastModifiedBy>J. Weiner</cp:lastModifiedBy>
  <cp:lastPrinted>2015-02-03T19:34:45Z</cp:lastPrinted>
  <dcterms:created xsi:type="dcterms:W3CDTF">2015-02-03T16:15:12Z</dcterms:created>
  <dcterms:modified xsi:type="dcterms:W3CDTF">2015-11-10T15:05:00Z</dcterms:modified>
</cp:coreProperties>
</file>