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1054166\OneDrive - 旭化成株式会社\lib\python\lib\ternary_system\doc\"/>
    </mc:Choice>
  </mc:AlternateContent>
  <xr:revisionPtr revIDLastSave="0" documentId="13_ncr:1_{07B3E0FF-FBD7-4B0F-A782-9B10A06F696A}" xr6:coauthVersionLast="47" xr6:coauthVersionMax="47" xr10:uidLastSave="{00000000-0000-0000-0000-000000000000}"/>
  <bookViews>
    <workbookView xWindow="-110" yWindow="-110" windowWidth="19420" windowHeight="10420" xr2:uid="{1151A338-1D02-469A-85A0-787DF47D6196}"/>
  </bookViews>
  <sheets>
    <sheet name="過剰混合ギブズエネルギー" sheetId="1" r:id="rId1"/>
    <sheet name="g12" sheetId="2" r:id="rId2"/>
  </sheets>
  <definedNames>
    <definedName name="_xlnm._FilterDatabase" localSheetId="0" hidden="1">過剰混合ギブズエネルギー!$A$1:$D$1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1" i="2"/>
  <c r="G1" i="2"/>
  <c r="L8" i="2"/>
  <c r="L9" i="2" s="1"/>
  <c r="B2" i="2"/>
  <c r="A2" i="2" s="1"/>
  <c r="B3" i="2"/>
  <c r="A3" i="2" s="1"/>
  <c r="B4" i="2"/>
  <c r="A4" i="2" s="1"/>
  <c r="B5" i="2"/>
  <c r="A5" i="2" s="1"/>
  <c r="B6" i="2"/>
  <c r="A6" i="2" s="1"/>
  <c r="B7" i="2"/>
  <c r="A7" i="2" s="1"/>
  <c r="B8" i="2"/>
  <c r="A8" i="2" s="1"/>
  <c r="B9" i="2"/>
  <c r="B10" i="2"/>
  <c r="B11" i="2"/>
  <c r="A11" i="2" s="1"/>
  <c r="B12" i="2"/>
  <c r="A12" i="2" s="1"/>
  <c r="C12" i="2" s="1"/>
  <c r="B35" i="2" s="1"/>
  <c r="B13" i="2"/>
  <c r="A13" i="2" s="1"/>
  <c r="B14" i="2"/>
  <c r="A14" i="2" s="1"/>
  <c r="B15" i="2"/>
  <c r="B16" i="2"/>
  <c r="A16" i="2" s="1"/>
  <c r="B17" i="2"/>
  <c r="B18" i="2"/>
  <c r="A18" i="2" s="1"/>
  <c r="B19" i="2"/>
  <c r="A19" i="2" s="1"/>
  <c r="C19" i="2" s="1"/>
  <c r="B42" i="2" s="1"/>
  <c r="B20" i="2"/>
  <c r="A20" i="2" s="1"/>
  <c r="C20" i="2" s="1"/>
  <c r="B43" i="2" s="1"/>
  <c r="B1" i="2"/>
  <c r="D3" i="1"/>
  <c r="G3" i="2" s="1"/>
  <c r="D4" i="1"/>
  <c r="G4" i="2" s="1"/>
  <c r="D5" i="1"/>
  <c r="G5" i="2" s="1"/>
  <c r="D6" i="1"/>
  <c r="G6" i="2" s="1"/>
  <c r="D7" i="1"/>
  <c r="G7" i="2" s="1"/>
  <c r="D8" i="1"/>
  <c r="G8" i="2" s="1"/>
  <c r="D9" i="1"/>
  <c r="G9" i="2" s="1"/>
  <c r="D10" i="1"/>
  <c r="G10" i="2" s="1"/>
  <c r="D11" i="1"/>
  <c r="G11" i="2" s="1"/>
  <c r="D18" i="1"/>
  <c r="G12" i="2" s="1"/>
  <c r="D19" i="1"/>
  <c r="G13" i="2" s="1"/>
  <c r="D20" i="1"/>
  <c r="G14" i="2" s="1"/>
  <c r="D21" i="1"/>
  <c r="G15" i="2" s="1"/>
  <c r="D22" i="1"/>
  <c r="G16" i="2" s="1"/>
  <c r="D23" i="1"/>
  <c r="G17" i="2" s="1"/>
  <c r="D24" i="1"/>
  <c r="G18" i="2" s="1"/>
  <c r="D25" i="1"/>
  <c r="G19" i="2" s="1"/>
  <c r="D26" i="1"/>
  <c r="G20" i="2" s="1"/>
  <c r="D2" i="1"/>
  <c r="G2" i="2" s="1"/>
  <c r="G42" i="2" l="1"/>
  <c r="F42" i="2"/>
  <c r="D42" i="2"/>
  <c r="C42" i="2"/>
  <c r="E42" i="2"/>
  <c r="H11" i="2"/>
  <c r="A34" i="2" s="1"/>
  <c r="H3" i="2"/>
  <c r="A26" i="2" s="1"/>
  <c r="H5" i="2"/>
  <c r="A28" i="2" s="1"/>
  <c r="G43" i="2"/>
  <c r="E43" i="2"/>
  <c r="D43" i="2"/>
  <c r="F43" i="2"/>
  <c r="C43" i="2"/>
  <c r="E35" i="2"/>
  <c r="G35" i="2"/>
  <c r="C35" i="2"/>
  <c r="F35" i="2"/>
  <c r="D35" i="2"/>
  <c r="H19" i="2"/>
  <c r="A42" i="2" s="1"/>
  <c r="C4" i="2"/>
  <c r="B27" i="2" s="1"/>
  <c r="C11" i="2"/>
  <c r="B34" i="2" s="1"/>
  <c r="C3" i="2"/>
  <c r="B26" i="2" s="1"/>
  <c r="C2" i="2"/>
  <c r="B25" i="2" s="1"/>
  <c r="C16" i="2"/>
  <c r="B39" i="2" s="1"/>
  <c r="C7" i="2"/>
  <c r="B30" i="2" s="1"/>
  <c r="C14" i="2"/>
  <c r="B37" i="2" s="1"/>
  <c r="C8" i="2"/>
  <c r="B31" i="2" s="1"/>
  <c r="C13" i="2"/>
  <c r="B36" i="2" s="1"/>
  <c r="C5" i="2"/>
  <c r="B28" i="2" s="1"/>
  <c r="C18" i="2"/>
  <c r="B41" i="2" s="1"/>
  <c r="C6" i="2"/>
  <c r="B29" i="2" s="1"/>
  <c r="A17" i="2"/>
  <c r="D8" i="2"/>
  <c r="H8" i="2" s="1"/>
  <c r="A31" i="2" s="1"/>
  <c r="A10" i="2"/>
  <c r="D2" i="2"/>
  <c r="D13" i="2"/>
  <c r="H13" i="2" s="1"/>
  <c r="A36" i="2" s="1"/>
  <c r="D5" i="2"/>
  <c r="A15" i="2"/>
  <c r="D14" i="2"/>
  <c r="H14" i="2" s="1"/>
  <c r="A37" i="2" s="1"/>
  <c r="A9" i="2"/>
  <c r="D20" i="2"/>
  <c r="E20" i="2" s="1"/>
  <c r="D12" i="2"/>
  <c r="E12" i="2" s="1"/>
  <c r="D4" i="2"/>
  <c r="D6" i="2"/>
  <c r="H6" i="2" s="1"/>
  <c r="A29" i="2" s="1"/>
  <c r="D19" i="2"/>
  <c r="E19" i="2" s="1"/>
  <c r="D11" i="2"/>
  <c r="D3" i="2"/>
  <c r="E3" i="2" s="1"/>
  <c r="D7" i="2"/>
  <c r="H7" i="2" s="1"/>
  <c r="A30" i="2" s="1"/>
  <c r="D18" i="2"/>
  <c r="H18" i="2" s="1"/>
  <c r="A41" i="2" s="1"/>
  <c r="D16" i="2"/>
  <c r="C17" i="2" l="1"/>
  <c r="B40" i="2" s="1"/>
  <c r="E16" i="2"/>
  <c r="C10" i="2"/>
  <c r="B33" i="2" s="1"/>
  <c r="G37" i="2"/>
  <c r="C37" i="2"/>
  <c r="E37" i="2"/>
  <c r="D37" i="2"/>
  <c r="F37" i="2"/>
  <c r="C9" i="2"/>
  <c r="B32" i="2" s="1"/>
  <c r="C15" i="2"/>
  <c r="B38" i="2" s="1"/>
  <c r="G41" i="2"/>
  <c r="D41" i="2"/>
  <c r="C41" i="2"/>
  <c r="E41" i="2"/>
  <c r="F41" i="2"/>
  <c r="F26" i="2"/>
  <c r="G26" i="2"/>
  <c r="D26" i="2"/>
  <c r="C26" i="2"/>
  <c r="E26" i="2"/>
  <c r="H12" i="2"/>
  <c r="A35" i="2" s="1"/>
  <c r="F39" i="2"/>
  <c r="C39" i="2"/>
  <c r="G39" i="2"/>
  <c r="E39" i="2"/>
  <c r="D39" i="2"/>
  <c r="E28" i="2"/>
  <c r="D28" i="2"/>
  <c r="F28" i="2"/>
  <c r="G28" i="2"/>
  <c r="C28" i="2"/>
  <c r="G34" i="2"/>
  <c r="D34" i="2"/>
  <c r="F34" i="2"/>
  <c r="C34" i="2"/>
  <c r="E34" i="2"/>
  <c r="H20" i="2"/>
  <c r="A43" i="2" s="1"/>
  <c r="G30" i="2"/>
  <c r="F30" i="2"/>
  <c r="C30" i="2"/>
  <c r="D30" i="2"/>
  <c r="E30" i="2"/>
  <c r="G29" i="2"/>
  <c r="C29" i="2"/>
  <c r="E29" i="2"/>
  <c r="D29" i="2"/>
  <c r="F29" i="2"/>
  <c r="E25" i="2"/>
  <c r="G25" i="2"/>
  <c r="D25" i="2"/>
  <c r="F25" i="2"/>
  <c r="C25" i="2"/>
  <c r="E36" i="2"/>
  <c r="D36" i="2"/>
  <c r="F36" i="2"/>
  <c r="G36" i="2"/>
  <c r="C36" i="2"/>
  <c r="E27" i="2"/>
  <c r="F27" i="2"/>
  <c r="D27" i="2"/>
  <c r="G27" i="2"/>
  <c r="C27" i="2"/>
  <c r="H4" i="2"/>
  <c r="A27" i="2" s="1"/>
  <c r="H2" i="2"/>
  <c r="A25" i="2" s="1"/>
  <c r="C31" i="2"/>
  <c r="F31" i="2"/>
  <c r="G31" i="2"/>
  <c r="E31" i="2"/>
  <c r="D31" i="2"/>
  <c r="H16" i="2"/>
  <c r="A39" i="2" s="1"/>
  <c r="E13" i="2"/>
  <c r="E4" i="2"/>
  <c r="E8" i="2"/>
  <c r="E7" i="2"/>
  <c r="E14" i="2"/>
  <c r="E11" i="2"/>
  <c r="E6" i="2"/>
  <c r="E5" i="2"/>
  <c r="D17" i="2"/>
  <c r="E17" i="2" s="1"/>
  <c r="E2" i="2"/>
  <c r="D9" i="2"/>
  <c r="E9" i="2" s="1"/>
  <c r="E18" i="2"/>
  <c r="D15" i="2"/>
  <c r="E15" i="2" s="1"/>
  <c r="D10" i="2"/>
  <c r="E10" i="2" s="1"/>
  <c r="E38" i="2" l="1"/>
  <c r="F38" i="2"/>
  <c r="C38" i="2"/>
  <c r="G38" i="2"/>
  <c r="D38" i="2"/>
  <c r="I31" i="2" a="1"/>
  <c r="H10" i="2"/>
  <c r="A33" i="2" s="1"/>
  <c r="H9" i="2"/>
  <c r="A32" i="2" s="1"/>
  <c r="G33" i="2"/>
  <c r="D33" i="2"/>
  <c r="C33" i="2"/>
  <c r="E33" i="2"/>
  <c r="F33" i="2"/>
  <c r="D32" i="2"/>
  <c r="C32" i="2"/>
  <c r="I24" i="2" s="1" a="1"/>
  <c r="F32" i="2"/>
  <c r="E32" i="2"/>
  <c r="G32" i="2"/>
  <c r="H17" i="2"/>
  <c r="A40" i="2" s="1"/>
  <c r="H15" i="2"/>
  <c r="A38" i="2" s="1"/>
  <c r="D40" i="2"/>
  <c r="F40" i="2"/>
  <c r="E40" i="2"/>
  <c r="G40" i="2"/>
  <c r="C40" i="2"/>
  <c r="I24" i="2" l="1"/>
  <c r="B47" i="2"/>
  <c r="B66" i="2"/>
  <c r="B56" i="2"/>
  <c r="B51" i="2"/>
  <c r="B52" i="2"/>
  <c r="B64" i="2"/>
  <c r="B63" i="2"/>
  <c r="B50" i="2"/>
  <c r="B53" i="2"/>
  <c r="B65" i="2"/>
  <c r="B49" i="2"/>
  <c r="B55" i="2"/>
  <c r="B67" i="2"/>
  <c r="B54" i="2"/>
  <c r="B58" i="2"/>
  <c r="B62" i="2"/>
  <c r="B59" i="2"/>
  <c r="B60" i="2"/>
  <c r="B57" i="2"/>
  <c r="B48" i="2"/>
  <c r="B61" i="2"/>
  <c r="I31" i="2"/>
  <c r="C48" i="2"/>
  <c r="C56" i="2"/>
  <c r="C64" i="2"/>
  <c r="C58" i="2"/>
  <c r="C66" i="2"/>
  <c r="C59" i="2"/>
  <c r="C49" i="2"/>
  <c r="C57" i="2"/>
  <c r="C65" i="2"/>
  <c r="C50" i="2"/>
  <c r="C67" i="2"/>
  <c r="C52" i="2"/>
  <c r="C60" i="2"/>
  <c r="C47" i="2"/>
  <c r="C53" i="2"/>
  <c r="C61" i="2"/>
  <c r="C54" i="2"/>
  <c r="C62" i="2"/>
  <c r="C55" i="2"/>
  <c r="C63" i="2"/>
  <c r="C5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<sst xmlns="http://schemas.openxmlformats.org/spreadsheetml/2006/main" count="46" uniqueCount="43">
  <si>
    <t>温度 [K]</t>
    <phoneticPr fontId="1"/>
  </si>
  <si>
    <t>x2 [-]</t>
    <phoneticPr fontId="1"/>
  </si>
  <si>
    <r>
      <t>G</t>
    </r>
    <r>
      <rPr>
        <b/>
        <vertAlign val="superscript"/>
        <sz val="11"/>
        <color theme="1"/>
        <rFont val="Meiryo UI"/>
        <family val="3"/>
        <charset val="128"/>
        <scheme val="minor"/>
      </rPr>
      <t>M</t>
    </r>
    <r>
      <rPr>
        <b/>
        <sz val="11"/>
        <color theme="1"/>
        <rFont val="Meiryo UI"/>
        <family val="3"/>
        <charset val="128"/>
        <scheme val="minor"/>
      </rPr>
      <t xml:space="preserve"> [J/kmol]</t>
    </r>
    <phoneticPr fontId="1"/>
  </si>
  <si>
    <r>
      <t>G</t>
    </r>
    <r>
      <rPr>
        <b/>
        <vertAlign val="superscript"/>
        <sz val="11"/>
        <color theme="1"/>
        <rFont val="Meiryo UI"/>
        <family val="3"/>
        <charset val="128"/>
        <scheme val="minor"/>
      </rPr>
      <t>M</t>
    </r>
    <r>
      <rPr>
        <b/>
        <sz val="11"/>
        <color theme="1"/>
        <rFont val="Meiryo UI"/>
        <family val="3"/>
        <charset val="128"/>
        <scheme val="minor"/>
      </rPr>
      <t xml:space="preserve"> [J/mol]</t>
    </r>
    <phoneticPr fontId="1"/>
  </si>
  <si>
    <t>φ1</t>
    <phoneticPr fontId="1"/>
  </si>
  <si>
    <t>φ2 [-]</t>
    <phoneticPr fontId="1"/>
  </si>
  <si>
    <t>φ1 [-]</t>
    <phoneticPr fontId="1"/>
  </si>
  <si>
    <t>x1 [-]</t>
    <phoneticPr fontId="1"/>
  </si>
  <si>
    <t>水のモル体積</t>
    <rPh sb="0" eb="1">
      <t>ミズ</t>
    </rPh>
    <rPh sb="4" eb="6">
      <t>タイセキ</t>
    </rPh>
    <phoneticPr fontId="1"/>
  </si>
  <si>
    <t>ν1</t>
    <phoneticPr fontId="1"/>
  </si>
  <si>
    <t>m3/mol</t>
    <phoneticPr fontId="1"/>
  </si>
  <si>
    <t>NMPのモル体積</t>
    <rPh sb="6" eb="8">
      <t>タイセキ</t>
    </rPh>
    <phoneticPr fontId="1"/>
  </si>
  <si>
    <t>v2</t>
    <phoneticPr fontId="1"/>
  </si>
  <si>
    <t>水の密度</t>
    <rPh sb="0" eb="1">
      <t>ミズ</t>
    </rPh>
    <rPh sb="2" eb="4">
      <t>ミツド</t>
    </rPh>
    <phoneticPr fontId="1"/>
  </si>
  <si>
    <t>kg/m3</t>
    <phoneticPr fontId="1"/>
  </si>
  <si>
    <t>NMPの密度</t>
    <rPh sb="4" eb="6">
      <t>ミツド</t>
    </rPh>
    <phoneticPr fontId="1"/>
  </si>
  <si>
    <t>ρ2</t>
    <phoneticPr fontId="1"/>
  </si>
  <si>
    <t>ρ1</t>
    <phoneticPr fontId="1"/>
  </si>
  <si>
    <t>水の分子量</t>
    <rPh sb="0" eb="1">
      <t>ミズ</t>
    </rPh>
    <rPh sb="2" eb="5">
      <t>ブンシリョウ</t>
    </rPh>
    <phoneticPr fontId="1"/>
  </si>
  <si>
    <t>NMPの分子量</t>
    <rPh sb="4" eb="7">
      <t>ブンシリョウ</t>
    </rPh>
    <phoneticPr fontId="1"/>
  </si>
  <si>
    <t>M1</t>
    <phoneticPr fontId="1"/>
  </si>
  <si>
    <t>M2</t>
    <phoneticPr fontId="1"/>
  </si>
  <si>
    <t>g/mol</t>
    <phoneticPr fontId="1"/>
  </si>
  <si>
    <t>s=ν1/ν2</t>
    <phoneticPr fontId="1"/>
  </si>
  <si>
    <t>-</t>
    <phoneticPr fontId="1"/>
  </si>
  <si>
    <t>check</t>
    <phoneticPr fontId="1"/>
  </si>
  <si>
    <t>気体定数</t>
    <rPh sb="0" eb="4">
      <t>キタイテイスウ</t>
    </rPh>
    <phoneticPr fontId="1"/>
  </si>
  <si>
    <t>R</t>
    <phoneticPr fontId="1"/>
  </si>
  <si>
    <t>J/(mol･K)</t>
    <phoneticPr fontId="1"/>
  </si>
  <si>
    <t>g12 [-]</t>
    <phoneticPr fontId="1"/>
  </si>
  <si>
    <t>y</t>
    <phoneticPr fontId="1"/>
  </si>
  <si>
    <t>x^1</t>
    <phoneticPr fontId="1"/>
  </si>
  <si>
    <t>x^2</t>
    <phoneticPr fontId="1"/>
  </si>
  <si>
    <t>x^3</t>
    <phoneticPr fontId="1"/>
  </si>
  <si>
    <t>x^4</t>
    <phoneticPr fontId="1"/>
  </si>
  <si>
    <t>近似式の再現</t>
    <rPh sb="0" eb="3">
      <t>キンジシキ</t>
    </rPh>
    <rPh sb="4" eb="6">
      <t>サイゲン</t>
    </rPh>
    <phoneticPr fontId="1"/>
  </si>
  <si>
    <t>4次多項式近似準備</t>
    <rPh sb="1" eb="2">
      <t>ジ</t>
    </rPh>
    <rPh sb="2" eb="5">
      <t>タコウシキ</t>
    </rPh>
    <rPh sb="5" eb="7">
      <t>キンジ</t>
    </rPh>
    <rPh sb="7" eb="9">
      <t>ジュンビ</t>
    </rPh>
    <phoneticPr fontId="1"/>
  </si>
  <si>
    <t>298K フィッティング結果</t>
    <rPh sb="12" eb="14">
      <t>ケッカ</t>
    </rPh>
    <phoneticPr fontId="1"/>
  </si>
  <si>
    <t>x^5</t>
    <phoneticPr fontId="1"/>
  </si>
  <si>
    <t>x^6</t>
    <phoneticPr fontId="1"/>
  </si>
  <si>
    <t>308 フィッティング結果</t>
    <rPh sb="11" eb="13">
      <t>ケッカ</t>
    </rPh>
    <phoneticPr fontId="1"/>
  </si>
  <si>
    <t>g12 (298K)</t>
    <phoneticPr fontId="1"/>
  </si>
  <si>
    <t>g12 (308K)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</si>
</sst>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b/>
      <sz val="11"/>
      <color theme="1"/>
      <name val="Meiryo UI"/>
      <family val="3"/>
      <charset val="128"/>
      <scheme val="minor"/>
    </font>
    <font>
      <b/>
      <vertAlign val="superscript"/>
      <sz val="11"/>
      <color theme="1"/>
      <name val="Meiryo U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026657495838498"/>
          <c:y val="5.227797842822126E-2"/>
          <c:w val="0.71178475302052213"/>
          <c:h val="0.67410261189437071"/>
        </c:manualLayout>
      </c:layout>
      <c:scatterChart>
        <c:scatterStyle val="lineMarker"/>
        <c:varyColors val="0"/>
        <c:ser>
          <c:idx val="0"/>
          <c:order val="0"/>
          <c:tx>
            <c:v>298K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過剰混合ギブズエネルギー!$A$2:$A$11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0.33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</c:numCache>
            </c:numRef>
          </c:xVal>
          <c:yVal>
            <c:numRef>
              <c:f>過剰混合ギブズエネルギー!$D$2:$D$11</c:f>
              <c:numCache>
                <c:formatCode>General</c:formatCode>
                <c:ptCount val="10"/>
                <c:pt idx="0">
                  <c:v>-519</c:v>
                </c:pt>
                <c:pt idx="1">
                  <c:v>-992</c:v>
                </c:pt>
                <c:pt idx="2">
                  <c:v>-1485</c:v>
                </c:pt>
                <c:pt idx="3">
                  <c:v>-1967</c:v>
                </c:pt>
                <c:pt idx="4">
                  <c:v>-2380</c:v>
                </c:pt>
                <c:pt idx="5">
                  <c:v>-2660</c:v>
                </c:pt>
                <c:pt idx="6">
                  <c:v>-2600</c:v>
                </c:pt>
                <c:pt idx="7">
                  <c:v>-2739</c:v>
                </c:pt>
                <c:pt idx="8">
                  <c:v>-2505</c:v>
                </c:pt>
                <c:pt idx="9">
                  <c:v>-1738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65-49CB-BE15-3BB2FDE37154}"/>
            </c:ext>
          </c:extLst>
        </c:ser>
        <c:ser>
          <c:idx val="1"/>
          <c:order val="1"/>
          <c:tx>
            <c:v>308K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過剰混合ギブズエネルギー!$A$18:$A$26</c:f>
              <c:numCache>
                <c:formatCode>General</c:formatCode>
                <c:ptCount val="9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</c:numCache>
            </c:numRef>
          </c:xVal>
          <c:yVal>
            <c:numRef>
              <c:f>過剰混合ギブズエネルギー!$D$18:$D$26</c:f>
              <c:numCache>
                <c:formatCode>General</c:formatCode>
                <c:ptCount val="9"/>
                <c:pt idx="0">
                  <c:v>-462</c:v>
                </c:pt>
                <c:pt idx="1">
                  <c:v>-952</c:v>
                </c:pt>
                <c:pt idx="2">
                  <c:v>-1423</c:v>
                </c:pt>
                <c:pt idx="3">
                  <c:v>-1860</c:v>
                </c:pt>
                <c:pt idx="4">
                  <c:v>-2243</c:v>
                </c:pt>
                <c:pt idx="5">
                  <c:v>-2521</c:v>
                </c:pt>
                <c:pt idx="6">
                  <c:v>-2601</c:v>
                </c:pt>
                <c:pt idx="7">
                  <c:v>-2335</c:v>
                </c:pt>
                <c:pt idx="8">
                  <c:v>-1539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65-49CB-BE15-3BB2FDE37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269808"/>
        <c:axId val="717271120"/>
      </c:scatterChart>
      <c:valAx>
        <c:axId val="71726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/>
                  <a:t>NMP</a:t>
                </a:r>
                <a:r>
                  <a:rPr lang="ja-JP" altLang="en-US" sz="1400"/>
                  <a:t>モル分率 </a:t>
                </a:r>
                <a:r>
                  <a:rPr lang="en-US" altLang="ja-JP" sz="1400" i="1"/>
                  <a:t>x</a:t>
                </a:r>
                <a:r>
                  <a:rPr lang="en-US" altLang="ja-JP" sz="1400" baseline="-25000"/>
                  <a:t>2</a:t>
                </a:r>
                <a:r>
                  <a:rPr lang="en-US" altLang="ja-JP" sz="1400"/>
                  <a:t>[-]</a:t>
                </a:r>
                <a:endParaRPr lang="ja-JP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7271120"/>
        <c:crossesAt val="-3000"/>
        <c:crossBetween val="midCat"/>
      </c:valAx>
      <c:valAx>
        <c:axId val="71727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 i="1"/>
                  <a:t>G</a:t>
                </a:r>
                <a:r>
                  <a:rPr lang="en-US" altLang="ja-JP" sz="1400" baseline="30000"/>
                  <a:t>M</a:t>
                </a:r>
                <a:r>
                  <a:rPr lang="en-US" altLang="ja-JP" sz="1400" baseline="0"/>
                  <a:t> [J/mol]</a:t>
                </a:r>
                <a:endParaRPr lang="ja-JP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7269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015840253654857"/>
          <c:y val="7.4307742782152256E-2"/>
          <c:w val="0.14024707209742987"/>
          <c:h val="0.172183166697731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026657495838498"/>
          <c:y val="5.227797842822126E-2"/>
          <c:w val="0.71178475302052213"/>
          <c:h val="0.67410261189437071"/>
        </c:manualLayout>
      </c:layout>
      <c:scatterChart>
        <c:scatterStyle val="lineMarker"/>
        <c:varyColors val="0"/>
        <c:ser>
          <c:idx val="0"/>
          <c:order val="0"/>
          <c:tx>
            <c:v>298K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'g12'!$C$2:$C$11</c:f>
              <c:numCache>
                <c:formatCode>0.00E+00</c:formatCode>
                <c:ptCount val="10"/>
                <c:pt idx="0">
                  <c:v>2.0357742859966395E-2</c:v>
                </c:pt>
                <c:pt idx="1">
                  <c:v>4.4668240736279084E-2</c:v>
                </c:pt>
                <c:pt idx="2">
                  <c:v>7.4206502741718167E-2</c:v>
                </c:pt>
                <c:pt idx="3">
                  <c:v>0.1108619607139654</c:v>
                </c:pt>
                <c:pt idx="4">
                  <c:v>0.15755927594119148</c:v>
                </c:pt>
                <c:pt idx="5">
                  <c:v>0.21907988025838979</c:v>
                </c:pt>
                <c:pt idx="6">
                  <c:v>0.27521618621592697</c:v>
                </c:pt>
                <c:pt idx="7">
                  <c:v>0.30381347004705389</c:v>
                </c:pt>
                <c:pt idx="8">
                  <c:v>0.42795314213168678</c:v>
                </c:pt>
                <c:pt idx="9">
                  <c:v>0.62731681642167003</c:v>
                </c:pt>
              </c:numCache>
            </c:numRef>
          </c:xVal>
          <c:yVal>
            <c:numRef>
              <c:f>'g12'!$H$2:$H$11</c:f>
              <c:numCache>
                <c:formatCode>0.00E+00</c:formatCode>
                <c:ptCount val="10"/>
                <c:pt idx="0">
                  <c:v>-1.2913766714255368</c:v>
                </c:pt>
                <c:pt idx="1">
                  <c:v>-1.2682632921583279</c:v>
                </c:pt>
                <c:pt idx="2">
                  <c:v>-1.3526195120999391</c:v>
                </c:pt>
                <c:pt idx="3">
                  <c:v>-1.4514506205618123</c:v>
                </c:pt>
                <c:pt idx="4">
                  <c:v>-1.5278075302222651</c:v>
                </c:pt>
                <c:pt idx="5">
                  <c:v>-1.5711368963773451</c:v>
                </c:pt>
                <c:pt idx="6">
                  <c:v>-1.466979086078777</c:v>
                </c:pt>
                <c:pt idx="7">
                  <c:v>-1.5866128909409316</c:v>
                </c:pt>
                <c:pt idx="8">
                  <c:v>-1.5737934726088458</c:v>
                </c:pt>
                <c:pt idx="9">
                  <c:v>-1.5140103131496225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AA-4AE4-AA7A-C28B8EBDAF78}"/>
            </c:ext>
          </c:extLst>
        </c:ser>
        <c:ser>
          <c:idx val="1"/>
          <c:order val="1"/>
          <c:tx>
            <c:v>308K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'g12'!$C$12:$C$20</c:f>
              <c:numCache>
                <c:formatCode>0.00E+00</c:formatCode>
                <c:ptCount val="9"/>
                <c:pt idx="0">
                  <c:v>2.0357742859966395E-2</c:v>
                </c:pt>
                <c:pt idx="1">
                  <c:v>4.4668240736279084E-2</c:v>
                </c:pt>
                <c:pt idx="2">
                  <c:v>7.4206502741718167E-2</c:v>
                </c:pt>
                <c:pt idx="3">
                  <c:v>0.1108619607139654</c:v>
                </c:pt>
                <c:pt idx="4">
                  <c:v>0.15755927594119148</c:v>
                </c:pt>
                <c:pt idx="5">
                  <c:v>0.21907988025838979</c:v>
                </c:pt>
                <c:pt idx="6">
                  <c:v>0.30381347004705389</c:v>
                </c:pt>
                <c:pt idx="7">
                  <c:v>0.42795314213168678</c:v>
                </c:pt>
                <c:pt idx="8">
                  <c:v>0.62731681642167003</c:v>
                </c:pt>
              </c:numCache>
            </c:numRef>
          </c:xVal>
          <c:yVal>
            <c:numRef>
              <c:f>'g12'!$H$12:$H$20</c:f>
              <c:numCache>
                <c:formatCode>0.00E+00</c:formatCode>
                <c:ptCount val="9"/>
                <c:pt idx="0">
                  <c:v>-0.99583285786358167</c:v>
                </c:pt>
                <c:pt idx="1">
                  <c:v>-1.1195466118006885</c:v>
                </c:pt>
                <c:pt idx="2">
                  <c:v>-1.1964851691771323</c:v>
                </c:pt>
                <c:pt idx="3">
                  <c:v>-1.262633231573862</c:v>
                </c:pt>
                <c:pt idx="4">
                  <c:v>-1.3279221123422738</c:v>
                </c:pt>
                <c:pt idx="5">
                  <c:v>-1.3820689432890265</c:v>
                </c:pt>
                <c:pt idx="6">
                  <c:v>-1.4035408629153976</c:v>
                </c:pt>
                <c:pt idx="7">
                  <c:v>-1.3581321650903104</c:v>
                </c:pt>
                <c:pt idx="8">
                  <c:v>-1.2154940293363214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AA-4AE4-AA7A-C28B8EBDAF78}"/>
            </c:ext>
          </c:extLst>
        </c:ser>
        <c:ser>
          <c:idx val="2"/>
          <c:order val="2"/>
          <c:tx>
            <c:v>298近似</c:v>
          </c:tx>
          <c:spPr>
            <a:ln w="1270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'g12'!$A$47:$A$67</c:f>
              <c:numCache>
                <c:formatCode>0.00E+00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'g12'!$B$47:$B$67</c:f>
              <c:numCache>
                <c:formatCode>0.00E+00</c:formatCode>
                <c:ptCount val="21"/>
                <c:pt idx="0">
                  <c:v>-1.1841321859959233</c:v>
                </c:pt>
                <c:pt idx="1">
                  <c:v>-1.3286402623759821</c:v>
                </c:pt>
                <c:pt idx="2">
                  <c:v>-1.4255438607064248</c:v>
                </c:pt>
                <c:pt idx="3">
                  <c:v>-1.4872590394856733</c:v>
                </c:pt>
                <c:pt idx="4">
                  <c:v>-1.524234384817815</c:v>
                </c:pt>
                <c:pt idx="5">
                  <c:v>-1.5449510104126047</c:v>
                </c:pt>
                <c:pt idx="6">
                  <c:v>-1.5559225575854634</c:v>
                </c:pt>
                <c:pt idx="7">
                  <c:v>-1.5616951952574785</c:v>
                </c:pt>
                <c:pt idx="8">
                  <c:v>-1.5648476199554051</c:v>
                </c:pt>
                <c:pt idx="9">
                  <c:v>-1.5659910558116632</c:v>
                </c:pt>
                <c:pt idx="10">
                  <c:v>-1.5637692545643402</c:v>
                </c:pt>
                <c:pt idx="11">
                  <c:v>-1.5548584955571905</c:v>
                </c:pt>
                <c:pt idx="12">
                  <c:v>-1.5339675857396342</c:v>
                </c:pt>
                <c:pt idx="13">
                  <c:v>-1.4938378596667592</c:v>
                </c:pt>
                <c:pt idx="14">
                  <c:v>-1.4252431794993177</c:v>
                </c:pt>
                <c:pt idx="15">
                  <c:v>-1.3169899350037308</c:v>
                </c:pt>
                <c:pt idx="16">
                  <c:v>-1.155917043552086</c:v>
                </c:pt>
                <c:pt idx="17">
                  <c:v>-0.92689595012213921</c:v>
                </c:pt>
                <c:pt idx="18">
                  <c:v>-0.61283062729730453</c:v>
                </c:pt>
                <c:pt idx="19">
                  <c:v>-0.1946575752666746</c:v>
                </c:pt>
                <c:pt idx="20">
                  <c:v>0.34865417817499988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AA-4AE4-AA7A-C28B8EBDAF78}"/>
            </c:ext>
          </c:extLst>
        </c:ser>
        <c:ser>
          <c:idx val="3"/>
          <c:order val="3"/>
          <c:tx>
            <c:v>308近似</c:v>
          </c:tx>
          <c:spPr>
            <a:ln w="127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'g12'!$A$47:$A$67</c:f>
              <c:numCache>
                <c:formatCode>0.00E+00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'g12'!$C$47:$C$67</c:f>
              <c:numCache>
                <c:formatCode>0.00E+00</c:formatCode>
                <c:ptCount val="21"/>
                <c:pt idx="0">
                  <c:v>-0.92232385110682458</c:v>
                </c:pt>
                <c:pt idx="1">
                  <c:v>-1.1179691976037367</c:v>
                </c:pt>
                <c:pt idx="2">
                  <c:v>-1.2483480174283126</c:v>
                </c:pt>
                <c:pt idx="3">
                  <c:v>-1.3290768864185218</c:v>
                </c:pt>
                <c:pt idx="4">
                  <c:v>-1.373450674989745</c:v>
                </c:pt>
                <c:pt idx="5">
                  <c:v>-1.3924425481347764</c:v>
                </c:pt>
                <c:pt idx="6">
                  <c:v>-1.3947039654238211</c:v>
                </c:pt>
                <c:pt idx="7">
                  <c:v>-1.3865646810044976</c:v>
                </c:pt>
                <c:pt idx="8">
                  <c:v>-1.3720327436018365</c:v>
                </c:pt>
                <c:pt idx="9">
                  <c:v>-1.3527944965182814</c:v>
                </c:pt>
                <c:pt idx="10">
                  <c:v>-1.3282145776336853</c:v>
                </c:pt>
                <c:pt idx="11">
                  <c:v>-1.2953359194053169</c:v>
                </c:pt>
                <c:pt idx="12">
                  <c:v>-1.2488797488678558</c:v>
                </c:pt>
                <c:pt idx="13">
                  <c:v>-1.1812455876333936</c:v>
                </c:pt>
                <c:pt idx="14">
                  <c:v>-1.0825112518914333</c:v>
                </c:pt>
                <c:pt idx="15">
                  <c:v>-0.94043285240889407</c:v>
                </c:pt>
                <c:pt idx="16">
                  <c:v>-0.74044479453010137</c:v>
                </c:pt>
                <c:pt idx="17">
                  <c:v>-0.46565977817680171</c:v>
                </c:pt>
                <c:pt idx="18">
                  <c:v>-9.6868797848143728E-2</c:v>
                </c:pt>
                <c:pt idx="19">
                  <c:v>0.38745885737930941</c:v>
                </c:pt>
                <c:pt idx="20">
                  <c:v>1.0111756038515729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0AA-4AE4-AA7A-C28B8EBDA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269808"/>
        <c:axId val="717271120"/>
      </c:scatterChart>
      <c:valAx>
        <c:axId val="7172698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400"/>
                  <a:t>水の体積分率 </a:t>
                </a:r>
                <a:r>
                  <a:rPr lang="en-US" altLang="ja-JP" sz="1400" i="1"/>
                  <a:t>φ</a:t>
                </a:r>
                <a:r>
                  <a:rPr lang="en-US" altLang="ja-JP" sz="1400" baseline="-25000"/>
                  <a:t>2</a:t>
                </a:r>
                <a:r>
                  <a:rPr lang="en-US" altLang="ja-JP" sz="1400"/>
                  <a:t>[-]</a:t>
                </a:r>
                <a:endParaRPr lang="ja-JP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7271120"/>
        <c:crossesAt val="-3000"/>
        <c:crossBetween val="midCat"/>
        <c:majorUnit val="0.2"/>
      </c:valAx>
      <c:valAx>
        <c:axId val="717271120"/>
        <c:scaling>
          <c:orientation val="minMax"/>
          <c:max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 i="1" baseline="0"/>
                  <a:t>g</a:t>
                </a:r>
                <a:r>
                  <a:rPr lang="en-US" altLang="ja-JP" sz="1400" i="0" baseline="-25000"/>
                  <a:t>12</a:t>
                </a:r>
                <a:r>
                  <a:rPr lang="en-US" altLang="ja-JP" sz="1400" baseline="0"/>
                  <a:t> [-]</a:t>
                </a:r>
                <a:endParaRPr lang="ja-JP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17269808"/>
        <c:crosses val="autoZero"/>
        <c:crossBetween val="midCat"/>
        <c:majorUnit val="0.4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015840253654857"/>
          <c:y val="7.4307742782152256E-2"/>
          <c:w val="0.22478414006326949"/>
          <c:h val="0.14247009878566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743585</xdr:colOff>
      <xdr:row>1</xdr:row>
      <xdr:rowOff>73660</xdr:rowOff>
    </xdr:from>
    <xdr:ext cx="4162425" cy="127765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A0C4247-8E7E-E62B-C9A4-440919BC95FF}"/>
            </a:ext>
          </a:extLst>
        </xdr:cNvPr>
        <xdr:cNvSpPr txBox="1"/>
      </xdr:nvSpPr>
      <xdr:spPr>
        <a:xfrm>
          <a:off x="4820285" y="287020"/>
          <a:ext cx="4162425" cy="1277657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組成依存性の</a:t>
          </a:r>
          <a:r>
            <a:rPr kumimoji="1" lang="en-US" altLang="ja-JP" sz="1100"/>
            <a:t>χ</a:t>
          </a:r>
          <a:r>
            <a:rPr kumimoji="1" lang="ja-JP" altLang="en-US" sz="1100"/>
            <a:t>パラメータ</a:t>
          </a:r>
          <a:r>
            <a:rPr kumimoji="1" lang="en-US" altLang="ja-JP" sz="1100"/>
            <a:t>g12</a:t>
          </a:r>
          <a:r>
            <a:rPr kumimoji="1" lang="ja-JP" altLang="en-US" sz="1100"/>
            <a:t>の算出</a:t>
          </a:r>
          <a:endParaRPr kumimoji="1" lang="en-US" altLang="ja-JP" sz="1100"/>
        </a:p>
        <a:p>
          <a:r>
            <a:rPr kumimoji="1" lang="en-US" altLang="ja-JP" sz="1100"/>
            <a:t>1bar</a:t>
          </a:r>
          <a:r>
            <a:rPr kumimoji="1" lang="ja-JP" altLang="en-US" sz="1100"/>
            <a:t>における 水</a:t>
          </a:r>
          <a:r>
            <a:rPr kumimoji="1" lang="en-US" altLang="ja-JP" sz="1100"/>
            <a:t>/NMP</a:t>
          </a:r>
          <a:r>
            <a:rPr kumimoji="1" lang="ja-JP" altLang="en-US" sz="1100"/>
            <a:t>の</a:t>
          </a:r>
          <a:r>
            <a:rPr kumimoji="1" lang="en-US" altLang="ja-JP" sz="1100"/>
            <a:t>G</a:t>
          </a:r>
          <a:r>
            <a:rPr kumimoji="1" lang="en-US" altLang="ja-JP" sz="1100" baseline="30000"/>
            <a:t>M</a:t>
          </a:r>
          <a:r>
            <a:rPr kumimoji="1" lang="ja-JP" altLang="en-US" sz="1100"/>
            <a:t>データ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データ元</a:t>
          </a:r>
          <a:r>
            <a:rPr kumimoji="1" lang="en-US" altLang="ja-JP" sz="1100"/>
            <a:t>)</a:t>
          </a:r>
        </a:p>
        <a:p>
          <a:r>
            <a:rPr kumimoji="1" lang="en-US" altLang="ja-JP" sz="1100"/>
            <a:t>Ryabtseva, N. V.; Rudin, V. Y.; Kalinichenko, V. P. Zh. Prikl. Khim., 1985, 58, 1041-2 </a:t>
          </a:r>
          <a:endParaRPr kumimoji="1" lang="ja-JP" altLang="en-US" sz="1100"/>
        </a:p>
      </xdr:txBody>
    </xdr:sp>
    <xdr:clientData/>
  </xdr:oneCellAnchor>
  <xdr:twoCellAnchor>
    <xdr:from>
      <xdr:col>5</xdr:col>
      <xdr:colOff>566420</xdr:colOff>
      <xdr:row>9</xdr:row>
      <xdr:rowOff>182880</xdr:rowOff>
    </xdr:from>
    <xdr:to>
      <xdr:col>10</xdr:col>
      <xdr:colOff>676910</xdr:colOff>
      <xdr:row>24</xdr:row>
      <xdr:rowOff>168910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51F4941-7413-D43A-3624-9ADC44293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748030</xdr:colOff>
      <xdr:row>4</xdr:row>
      <xdr:rowOff>43180</xdr:rowOff>
    </xdr:from>
    <xdr:to>
      <xdr:col>18</xdr:col>
      <xdr:colOff>38100</xdr:colOff>
      <xdr:row>19</xdr:row>
      <xdr:rowOff>30480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251764-4268-421B-A2B4-D1DB6EBFE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K">
      <a:majorFont>
        <a:latin typeface="Arial"/>
        <a:ea typeface="Meiryo UI"/>
        <a:cs typeface=""/>
      </a:majorFont>
      <a:minorFont>
        <a:latin typeface="Arial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8C47-629A-46C2-A5A6-036A94272DA3}">
  <dimension ref="A1:D26"/>
  <sheetViews>
    <sheetView tabSelected="1" workbookViewId="0">
      <selection activeCell="A12" sqref="A12"/>
    </sheetView>
  </sheetViews>
  <sheetFormatPr defaultRowHeight="15" x14ac:dyDescent="0.35"/>
  <sheetData>
    <row r="1" spans="1:4" ht="32" x14ac:dyDescent="0.3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5">
      <c r="A2" s="2">
        <v>0.9</v>
      </c>
      <c r="B2" s="2">
        <v>298.14440000000002</v>
      </c>
      <c r="C2" s="2">
        <v>-519000</v>
      </c>
      <c r="D2">
        <f>C2/1000</f>
        <v>-519</v>
      </c>
    </row>
    <row r="3" spans="1:4" x14ac:dyDescent="0.35">
      <c r="A3" s="2">
        <v>0.8</v>
      </c>
      <c r="B3" s="2">
        <v>298.14440000000002</v>
      </c>
      <c r="C3" s="2">
        <v>-992000</v>
      </c>
      <c r="D3">
        <f t="shared" ref="D3:D11" si="0">C3/1000</f>
        <v>-992</v>
      </c>
    </row>
    <row r="4" spans="1:4" x14ac:dyDescent="0.35">
      <c r="A4" s="2">
        <v>0.7</v>
      </c>
      <c r="B4" s="2">
        <v>298.14440000000002</v>
      </c>
      <c r="C4" s="2">
        <v>-1485000</v>
      </c>
      <c r="D4">
        <f t="shared" si="0"/>
        <v>-1485</v>
      </c>
    </row>
    <row r="5" spans="1:4" x14ac:dyDescent="0.35">
      <c r="A5" s="2">
        <v>0.6</v>
      </c>
      <c r="B5" s="2">
        <v>298.14440000000002</v>
      </c>
      <c r="C5" s="2">
        <v>-1967000</v>
      </c>
      <c r="D5">
        <f t="shared" si="0"/>
        <v>-1967</v>
      </c>
    </row>
    <row r="6" spans="1:4" x14ac:dyDescent="0.35">
      <c r="A6" s="2">
        <v>0.5</v>
      </c>
      <c r="B6" s="2">
        <v>298.14440000000002</v>
      </c>
      <c r="C6" s="2">
        <v>-2380000</v>
      </c>
      <c r="D6">
        <f t="shared" si="0"/>
        <v>-2380</v>
      </c>
    </row>
    <row r="7" spans="1:4" x14ac:dyDescent="0.35">
      <c r="A7" s="2">
        <v>0.4</v>
      </c>
      <c r="B7" s="2">
        <v>298.14440000000002</v>
      </c>
      <c r="C7" s="2">
        <v>-2660000</v>
      </c>
      <c r="D7">
        <f t="shared" si="0"/>
        <v>-2660</v>
      </c>
    </row>
    <row r="8" spans="1:4" x14ac:dyDescent="0.35">
      <c r="A8" s="2">
        <v>0.33</v>
      </c>
      <c r="B8" s="2">
        <v>298.14440000000002</v>
      </c>
      <c r="C8" s="2">
        <v>-2600000</v>
      </c>
      <c r="D8">
        <f t="shared" si="0"/>
        <v>-2600</v>
      </c>
    </row>
    <row r="9" spans="1:4" x14ac:dyDescent="0.35">
      <c r="A9" s="2">
        <v>0.3</v>
      </c>
      <c r="B9" s="2">
        <v>298.14440000000002</v>
      </c>
      <c r="C9" s="2">
        <v>-2739000</v>
      </c>
      <c r="D9">
        <f t="shared" si="0"/>
        <v>-2739</v>
      </c>
    </row>
    <row r="10" spans="1:4" x14ac:dyDescent="0.35">
      <c r="A10" s="2">
        <v>0.2</v>
      </c>
      <c r="B10" s="2">
        <v>298.14440000000002</v>
      </c>
      <c r="C10" s="2">
        <v>-2505000</v>
      </c>
      <c r="D10">
        <f t="shared" si="0"/>
        <v>-2505</v>
      </c>
    </row>
    <row r="11" spans="1:4" x14ac:dyDescent="0.35">
      <c r="A11" s="2">
        <v>0.1</v>
      </c>
      <c r="B11" s="2">
        <v>298.14440000000002</v>
      </c>
      <c r="C11" s="2">
        <v>-1738000</v>
      </c>
      <c r="D11">
        <f t="shared" si="0"/>
        <v>-1738</v>
      </c>
    </row>
    <row r="18" spans="1:4" x14ac:dyDescent="0.35">
      <c r="A18" s="2">
        <v>0.9</v>
      </c>
      <c r="B18" s="2">
        <v>307.99160000000001</v>
      </c>
      <c r="C18" s="2">
        <v>-462000</v>
      </c>
      <c r="D18">
        <f>C18/1000</f>
        <v>-462</v>
      </c>
    </row>
    <row r="19" spans="1:4" x14ac:dyDescent="0.35">
      <c r="A19" s="2">
        <v>0.8</v>
      </c>
      <c r="B19" s="2">
        <v>307.99160000000001</v>
      </c>
      <c r="C19" s="2">
        <v>-952000</v>
      </c>
      <c r="D19">
        <f>C19/1000</f>
        <v>-952</v>
      </c>
    </row>
    <row r="20" spans="1:4" x14ac:dyDescent="0.35">
      <c r="A20" s="2">
        <v>0.7</v>
      </c>
      <c r="B20" s="2">
        <v>307.99160000000001</v>
      </c>
      <c r="C20" s="2">
        <v>-1423000</v>
      </c>
      <c r="D20">
        <f>C20/1000</f>
        <v>-1423</v>
      </c>
    </row>
    <row r="21" spans="1:4" x14ac:dyDescent="0.35">
      <c r="A21" s="2">
        <v>0.6</v>
      </c>
      <c r="B21" s="2">
        <v>307.99160000000001</v>
      </c>
      <c r="C21" s="2">
        <v>-1860000</v>
      </c>
      <c r="D21">
        <f>C21/1000</f>
        <v>-1860</v>
      </c>
    </row>
    <row r="22" spans="1:4" x14ac:dyDescent="0.35">
      <c r="A22" s="2">
        <v>0.5</v>
      </c>
      <c r="B22" s="2">
        <v>307.99160000000001</v>
      </c>
      <c r="C22" s="2">
        <v>-2243000</v>
      </c>
      <c r="D22">
        <f>C22/1000</f>
        <v>-2243</v>
      </c>
    </row>
    <row r="23" spans="1:4" x14ac:dyDescent="0.35">
      <c r="A23" s="2">
        <v>0.4</v>
      </c>
      <c r="B23" s="2">
        <v>307.99160000000001</v>
      </c>
      <c r="C23" s="2">
        <v>-2521000</v>
      </c>
      <c r="D23">
        <f>C23/1000</f>
        <v>-2521</v>
      </c>
    </row>
    <row r="24" spans="1:4" x14ac:dyDescent="0.35">
      <c r="A24" s="2">
        <v>0.3</v>
      </c>
      <c r="B24" s="2">
        <v>307.99160000000001</v>
      </c>
      <c r="C24" s="2">
        <v>-2601000</v>
      </c>
      <c r="D24">
        <f>C24/1000</f>
        <v>-2601</v>
      </c>
    </row>
    <row r="25" spans="1:4" x14ac:dyDescent="0.35">
      <c r="A25" s="2">
        <v>0.2</v>
      </c>
      <c r="B25" s="2">
        <v>307.99160000000001</v>
      </c>
      <c r="C25" s="2">
        <v>-2335000</v>
      </c>
      <c r="D25">
        <f>C25/1000</f>
        <v>-2335</v>
      </c>
    </row>
    <row r="26" spans="1:4" x14ac:dyDescent="0.35">
      <c r="A26" s="2">
        <v>0.1</v>
      </c>
      <c r="B26" s="2">
        <v>307.99160000000001</v>
      </c>
      <c r="C26" s="2">
        <v>-1539000</v>
      </c>
      <c r="D26">
        <f>C26/1000</f>
        <v>-1539</v>
      </c>
    </row>
  </sheetData>
  <autoFilter ref="A1:D1" xr:uid="{14248C47-629A-46C2-A5A6-036A94272DA3}"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98BE-2C48-4255-B3E2-B21C1081E345}">
  <dimension ref="A1:M67"/>
  <sheetViews>
    <sheetView workbookViewId="0">
      <selection activeCell="R24" sqref="R24"/>
    </sheetView>
  </sheetViews>
  <sheetFormatPr defaultRowHeight="15" x14ac:dyDescent="0.35"/>
  <cols>
    <col min="1" max="2" width="9.7109375" bestFit="1" customWidth="1"/>
    <col min="8" max="8" width="9.7109375" bestFit="1" customWidth="1"/>
    <col min="12" max="12" width="13.640625" bestFit="1" customWidth="1"/>
  </cols>
  <sheetData>
    <row r="1" spans="1:13" x14ac:dyDescent="0.35">
      <c r="A1" t="s">
        <v>7</v>
      </c>
      <c r="B1" t="str">
        <f>過剰混合ギブズエネルギー!A1</f>
        <v>x2 [-]</v>
      </c>
      <c r="C1" t="s">
        <v>6</v>
      </c>
      <c r="D1" t="s">
        <v>5</v>
      </c>
      <c r="E1" t="s">
        <v>25</v>
      </c>
      <c r="F1" t="str">
        <f>過剰混合ギブズエネルギー!B1</f>
        <v>温度 [K]</v>
      </c>
      <c r="G1" t="str">
        <f>過剰混合ギブズエネルギー!D1</f>
        <v>GM [J/mol]</v>
      </c>
      <c r="H1" t="s">
        <v>29</v>
      </c>
    </row>
    <row r="2" spans="1:13" x14ac:dyDescent="0.35">
      <c r="A2">
        <f>1 - B2</f>
        <v>9.9999999999999978E-2</v>
      </c>
      <c r="B2">
        <f>過剰混合ギブズエネルギー!A2</f>
        <v>0.9</v>
      </c>
      <c r="C2" s="3">
        <f>A2/(A2+1/$L$9*B2)</f>
        <v>2.0357742859966395E-2</v>
      </c>
      <c r="D2" s="3">
        <f>B2/($L$9*A2+B2)</f>
        <v>0.97964225714003361</v>
      </c>
      <c r="E2" s="3">
        <f>SUM(C2:D2)</f>
        <v>1</v>
      </c>
      <c r="F2">
        <f>過剰混合ギブズエネルギー!B2</f>
        <v>298.14440000000002</v>
      </c>
      <c r="G2">
        <f>過剰混合ギブズエネルギー!D2</f>
        <v>-519</v>
      </c>
      <c r="H2" s="3">
        <f>1/(A2*D2)*(A2*LN(A2/C2)+B2*LN(B2/D2)+G2/$L$2/F2)</f>
        <v>-1.2913766714255368</v>
      </c>
      <c r="J2" t="s">
        <v>26</v>
      </c>
      <c r="K2" t="s">
        <v>27</v>
      </c>
      <c r="L2">
        <v>8.3144626200000005</v>
      </c>
      <c r="M2" t="s">
        <v>28</v>
      </c>
    </row>
    <row r="3" spans="1:13" x14ac:dyDescent="0.35">
      <c r="A3">
        <f>1 - B3</f>
        <v>0.19999999999999996</v>
      </c>
      <c r="B3">
        <f>過剰混合ギブズエネルギー!A3</f>
        <v>0.8</v>
      </c>
      <c r="C3" s="3">
        <f>A3/(A3+1/$L$9*B3)</f>
        <v>4.4668240736279084E-2</v>
      </c>
      <c r="D3" s="3">
        <f>B3/($L$9*A3+B3)</f>
        <v>0.95533175926372083</v>
      </c>
      <c r="E3" s="3">
        <f t="shared" ref="E3:E20" si="0">SUM(C3:D3)</f>
        <v>0.99999999999999989</v>
      </c>
      <c r="F3">
        <f>過剰混合ギブズエネルギー!B3</f>
        <v>298.14440000000002</v>
      </c>
      <c r="G3">
        <f>過剰混合ギブズエネルギー!D3</f>
        <v>-992</v>
      </c>
      <c r="H3" s="3">
        <f t="shared" ref="H3:H20" si="1">1/(A3*D3)*(A3*LN(A3/C3)+B3*LN(B3/D3)+G3/$L$2/F3)</f>
        <v>-1.2682632921583279</v>
      </c>
      <c r="J3" t="s">
        <v>13</v>
      </c>
      <c r="K3" t="s">
        <v>17</v>
      </c>
      <c r="L3">
        <v>1000</v>
      </c>
      <c r="M3" t="s">
        <v>14</v>
      </c>
    </row>
    <row r="4" spans="1:13" x14ac:dyDescent="0.35">
      <c r="A4">
        <f>1 - B4</f>
        <v>0.30000000000000004</v>
      </c>
      <c r="B4">
        <f>過剰混合ギブズエネルギー!A4</f>
        <v>0.7</v>
      </c>
      <c r="C4" s="3">
        <f>A4/(A4+1/$L$9*B4)</f>
        <v>7.4206502741718167E-2</v>
      </c>
      <c r="D4" s="3">
        <f>B4/($L$9*A4+B4)</f>
        <v>0.92579349725828175</v>
      </c>
      <c r="E4" s="3">
        <f t="shared" si="0"/>
        <v>0.99999999999999989</v>
      </c>
      <c r="F4">
        <f>過剰混合ギブズエネルギー!B4</f>
        <v>298.14440000000002</v>
      </c>
      <c r="G4">
        <f>過剰混合ギブズエネルギー!D4</f>
        <v>-1485</v>
      </c>
      <c r="H4" s="3">
        <f t="shared" si="1"/>
        <v>-1.3526195120999391</v>
      </c>
      <c r="J4" t="s">
        <v>15</v>
      </c>
      <c r="K4" t="s">
        <v>16</v>
      </c>
      <c r="L4">
        <v>1030</v>
      </c>
      <c r="M4" t="s">
        <v>14</v>
      </c>
    </row>
    <row r="5" spans="1:13" x14ac:dyDescent="0.35">
      <c r="A5">
        <f>1 - B5</f>
        <v>0.4</v>
      </c>
      <c r="B5">
        <f>過剰混合ギブズエネルギー!A5</f>
        <v>0.6</v>
      </c>
      <c r="C5" s="3">
        <f>A5/(A5+1/$L$9*B5)</f>
        <v>0.1108619607139654</v>
      </c>
      <c r="D5" s="3">
        <f>B5/($L$9*A5+B5)</f>
        <v>0.88913803928603463</v>
      </c>
      <c r="E5" s="3">
        <f t="shared" si="0"/>
        <v>1</v>
      </c>
      <c r="F5">
        <f>過剰混合ギブズエネルギー!B5</f>
        <v>298.14440000000002</v>
      </c>
      <c r="G5">
        <f>過剰混合ギブズエネルギー!D5</f>
        <v>-1967</v>
      </c>
      <c r="H5" s="3">
        <f t="shared" si="1"/>
        <v>-1.4514506205618123</v>
      </c>
      <c r="J5" t="s">
        <v>18</v>
      </c>
      <c r="K5" t="s">
        <v>20</v>
      </c>
      <c r="L5">
        <v>18</v>
      </c>
      <c r="M5" t="s">
        <v>22</v>
      </c>
    </row>
    <row r="6" spans="1:13" x14ac:dyDescent="0.35">
      <c r="A6">
        <f>1 - B6</f>
        <v>0.5</v>
      </c>
      <c r="B6">
        <f>過剰混合ギブズエネルギー!A6</f>
        <v>0.5</v>
      </c>
      <c r="C6" s="3">
        <f>A6/(A6+1/$L$9*B6)</f>
        <v>0.15755927594119148</v>
      </c>
      <c r="D6" s="3">
        <f>B6/($L$9*A6+B6)</f>
        <v>0.84244072405880854</v>
      </c>
      <c r="E6" s="3">
        <f t="shared" si="0"/>
        <v>1</v>
      </c>
      <c r="F6">
        <f>過剰混合ギブズエネルギー!B6</f>
        <v>298.14440000000002</v>
      </c>
      <c r="G6">
        <f>過剰混合ギブズエネルギー!D6</f>
        <v>-2380</v>
      </c>
      <c r="H6" s="3">
        <f t="shared" si="1"/>
        <v>-1.5278075302222651</v>
      </c>
      <c r="J6" t="s">
        <v>19</v>
      </c>
      <c r="K6" t="s">
        <v>21</v>
      </c>
      <c r="L6">
        <v>99.13</v>
      </c>
      <c r="M6" t="s">
        <v>22</v>
      </c>
    </row>
    <row r="7" spans="1:13" x14ac:dyDescent="0.35">
      <c r="A7">
        <f>1 - B7</f>
        <v>0.6</v>
      </c>
      <c r="B7">
        <f>過剰混合ギブズエネルギー!A7</f>
        <v>0.4</v>
      </c>
      <c r="C7" s="3">
        <f>A7/(A7+1/$L$9*B7)</f>
        <v>0.21907988025838979</v>
      </c>
      <c r="D7" s="3">
        <f>B7/($L$9*A7+B7)</f>
        <v>0.78092011974161024</v>
      </c>
      <c r="E7" s="3">
        <f t="shared" si="0"/>
        <v>1</v>
      </c>
      <c r="F7">
        <f>過剰混合ギブズエネルギー!B7</f>
        <v>298.14440000000002</v>
      </c>
      <c r="G7">
        <f>過剰混合ギブズエネルギー!D7</f>
        <v>-2660</v>
      </c>
      <c r="H7" s="3">
        <f t="shared" si="1"/>
        <v>-1.5711368963773451</v>
      </c>
      <c r="J7" t="s">
        <v>8</v>
      </c>
      <c r="K7" t="s">
        <v>9</v>
      </c>
      <c r="L7" s="3">
        <v>1.8E-5</v>
      </c>
      <c r="M7" t="s">
        <v>10</v>
      </c>
    </row>
    <row r="8" spans="1:13" x14ac:dyDescent="0.35">
      <c r="A8">
        <f>1 - B8</f>
        <v>0.66999999999999993</v>
      </c>
      <c r="B8">
        <f>過剰混合ギブズエネルギー!A8</f>
        <v>0.33</v>
      </c>
      <c r="C8" s="3">
        <f>A8/(A8+1/$L$9*B8)</f>
        <v>0.27521618621592697</v>
      </c>
      <c r="D8" s="3">
        <f>B8/($L$9*A8+B8)</f>
        <v>0.72478381378407308</v>
      </c>
      <c r="E8" s="3">
        <f t="shared" si="0"/>
        <v>1</v>
      </c>
      <c r="F8">
        <f>過剰混合ギブズエネルギー!B8</f>
        <v>298.14440000000002</v>
      </c>
      <c r="G8">
        <f>過剰混合ギブズエネルギー!D8</f>
        <v>-2600</v>
      </c>
      <c r="H8" s="3">
        <f t="shared" si="1"/>
        <v>-1.466979086078777</v>
      </c>
      <c r="J8" t="s">
        <v>11</v>
      </c>
      <c r="K8" t="s">
        <v>12</v>
      </c>
      <c r="L8" s="3">
        <f>L6*0.001/L4</f>
        <v>9.6242718446601938E-5</v>
      </c>
      <c r="M8" t="s">
        <v>10</v>
      </c>
    </row>
    <row r="9" spans="1:13" x14ac:dyDescent="0.35">
      <c r="A9">
        <f>1 - B9</f>
        <v>0.7</v>
      </c>
      <c r="B9">
        <f>過剰混合ギブズエネルギー!A9</f>
        <v>0.3</v>
      </c>
      <c r="C9" s="3">
        <f>A9/(A9+1/$L$9*B9)</f>
        <v>0.30381347004705389</v>
      </c>
      <c r="D9" s="3">
        <f>B9/($L$9*A9+B9)</f>
        <v>0.69618652995294616</v>
      </c>
      <c r="E9" s="3">
        <f t="shared" si="0"/>
        <v>1</v>
      </c>
      <c r="F9">
        <f>過剰混合ギブズエネルギー!B9</f>
        <v>298.14440000000002</v>
      </c>
      <c r="G9">
        <f>過剰混合ギブズエネルギー!D9</f>
        <v>-2739</v>
      </c>
      <c r="H9" s="3">
        <f t="shared" si="1"/>
        <v>-1.5866128909409316</v>
      </c>
      <c r="K9" t="s">
        <v>23</v>
      </c>
      <c r="L9" s="3">
        <f>L7/L8</f>
        <v>0.18702713608393021</v>
      </c>
      <c r="M9" t="s">
        <v>24</v>
      </c>
    </row>
    <row r="10" spans="1:13" x14ac:dyDescent="0.35">
      <c r="A10">
        <f>1 - B10</f>
        <v>0.8</v>
      </c>
      <c r="B10">
        <f>過剰混合ギブズエネルギー!A10</f>
        <v>0.2</v>
      </c>
      <c r="C10" s="3">
        <f>A10/(A10+1/$L$9*B10)</f>
        <v>0.42795314213168678</v>
      </c>
      <c r="D10" s="3">
        <f>B10/($L$9*A10+B10)</f>
        <v>0.57204685786831322</v>
      </c>
      <c r="E10" s="3">
        <f t="shared" si="0"/>
        <v>1</v>
      </c>
      <c r="F10">
        <f>過剰混合ギブズエネルギー!B10</f>
        <v>298.14440000000002</v>
      </c>
      <c r="G10">
        <f>過剰混合ギブズエネルギー!D10</f>
        <v>-2505</v>
      </c>
      <c r="H10" s="3">
        <f t="shared" si="1"/>
        <v>-1.5737934726088458</v>
      </c>
    </row>
    <row r="11" spans="1:13" x14ac:dyDescent="0.35">
      <c r="A11">
        <f>1 - B11</f>
        <v>0.9</v>
      </c>
      <c r="B11">
        <f>過剰混合ギブズエネルギー!A11</f>
        <v>0.1</v>
      </c>
      <c r="C11" s="3">
        <f>A11/(A11+1/$L$9*B11)</f>
        <v>0.62731681642167003</v>
      </c>
      <c r="D11" s="3">
        <f>B11/($L$9*A11+B11)</f>
        <v>0.37268318357832997</v>
      </c>
      <c r="E11" s="3">
        <f t="shared" si="0"/>
        <v>1</v>
      </c>
      <c r="F11">
        <f>過剰混合ギブズエネルギー!B11</f>
        <v>298.14440000000002</v>
      </c>
      <c r="G11">
        <f>過剰混合ギブズエネルギー!D11</f>
        <v>-1738</v>
      </c>
      <c r="H11" s="3">
        <f t="shared" si="1"/>
        <v>-1.5140103131496225</v>
      </c>
    </row>
    <row r="12" spans="1:13" x14ac:dyDescent="0.35">
      <c r="A12">
        <f>1 - B12</f>
        <v>9.9999999999999978E-2</v>
      </c>
      <c r="B12">
        <f>過剰混合ギブズエネルギー!A18</f>
        <v>0.9</v>
      </c>
      <c r="C12" s="3">
        <f>A12/(A12+1/$L$9*B12)</f>
        <v>2.0357742859966395E-2</v>
      </c>
      <c r="D12" s="3">
        <f>B12/($L$9*A12+B12)</f>
        <v>0.97964225714003361</v>
      </c>
      <c r="E12" s="3">
        <f t="shared" si="0"/>
        <v>1</v>
      </c>
      <c r="F12">
        <f>過剰混合ギブズエネルギー!B18</f>
        <v>307.99160000000001</v>
      </c>
      <c r="G12">
        <f>過剰混合ギブズエネルギー!D18</f>
        <v>-462</v>
      </c>
      <c r="H12" s="3">
        <f t="shared" si="1"/>
        <v>-0.99583285786358167</v>
      </c>
    </row>
    <row r="13" spans="1:13" x14ac:dyDescent="0.35">
      <c r="A13">
        <f>1 - B13</f>
        <v>0.19999999999999996</v>
      </c>
      <c r="B13">
        <f>過剰混合ギブズエネルギー!A19</f>
        <v>0.8</v>
      </c>
      <c r="C13" s="3">
        <f>A13/(A13+1/$L$9*B13)</f>
        <v>4.4668240736279084E-2</v>
      </c>
      <c r="D13" s="3">
        <f>B13/($L$9*A13+B13)</f>
        <v>0.95533175926372083</v>
      </c>
      <c r="E13" s="3">
        <f t="shared" si="0"/>
        <v>0.99999999999999989</v>
      </c>
      <c r="F13">
        <f>過剰混合ギブズエネルギー!B19</f>
        <v>307.99160000000001</v>
      </c>
      <c r="G13">
        <f>過剰混合ギブズエネルギー!D19</f>
        <v>-952</v>
      </c>
      <c r="H13" s="3">
        <f t="shared" si="1"/>
        <v>-1.1195466118006885</v>
      </c>
    </row>
    <row r="14" spans="1:13" x14ac:dyDescent="0.35">
      <c r="A14">
        <f>1 - B14</f>
        <v>0.30000000000000004</v>
      </c>
      <c r="B14">
        <f>過剰混合ギブズエネルギー!A20</f>
        <v>0.7</v>
      </c>
      <c r="C14" s="3">
        <f>A14/(A14+1/$L$9*B14)</f>
        <v>7.4206502741718167E-2</v>
      </c>
      <c r="D14" s="3">
        <f>B14/($L$9*A14+B14)</f>
        <v>0.92579349725828175</v>
      </c>
      <c r="E14" s="3">
        <f t="shared" si="0"/>
        <v>0.99999999999999989</v>
      </c>
      <c r="F14">
        <f>過剰混合ギブズエネルギー!B20</f>
        <v>307.99160000000001</v>
      </c>
      <c r="G14">
        <f>過剰混合ギブズエネルギー!D20</f>
        <v>-1423</v>
      </c>
      <c r="H14" s="3">
        <f t="shared" si="1"/>
        <v>-1.1964851691771323</v>
      </c>
    </row>
    <row r="15" spans="1:13" x14ac:dyDescent="0.35">
      <c r="A15">
        <f>1 - B15</f>
        <v>0.4</v>
      </c>
      <c r="B15">
        <f>過剰混合ギブズエネルギー!A21</f>
        <v>0.6</v>
      </c>
      <c r="C15" s="3">
        <f>A15/(A15+1/$L$9*B15)</f>
        <v>0.1108619607139654</v>
      </c>
      <c r="D15" s="3">
        <f>B15/($L$9*A15+B15)</f>
        <v>0.88913803928603463</v>
      </c>
      <c r="E15" s="3">
        <f t="shared" si="0"/>
        <v>1</v>
      </c>
      <c r="F15">
        <f>過剰混合ギブズエネルギー!B21</f>
        <v>307.99160000000001</v>
      </c>
      <c r="G15">
        <f>過剰混合ギブズエネルギー!D21</f>
        <v>-1860</v>
      </c>
      <c r="H15" s="3">
        <f t="shared" si="1"/>
        <v>-1.262633231573862</v>
      </c>
    </row>
    <row r="16" spans="1:13" x14ac:dyDescent="0.35">
      <c r="A16">
        <f>1 - B16</f>
        <v>0.5</v>
      </c>
      <c r="B16">
        <f>過剰混合ギブズエネルギー!A22</f>
        <v>0.5</v>
      </c>
      <c r="C16" s="3">
        <f>A16/(A16+1/$L$9*B16)</f>
        <v>0.15755927594119148</v>
      </c>
      <c r="D16" s="3">
        <f>B16/($L$9*A16+B16)</f>
        <v>0.84244072405880854</v>
      </c>
      <c r="E16" s="3">
        <f t="shared" si="0"/>
        <v>1</v>
      </c>
      <c r="F16">
        <f>過剰混合ギブズエネルギー!B22</f>
        <v>307.99160000000001</v>
      </c>
      <c r="G16">
        <f>過剰混合ギブズエネルギー!D22</f>
        <v>-2243</v>
      </c>
      <c r="H16" s="3">
        <f t="shared" si="1"/>
        <v>-1.3279221123422738</v>
      </c>
    </row>
    <row r="17" spans="1:13" x14ac:dyDescent="0.35">
      <c r="A17">
        <f>1 - B17</f>
        <v>0.6</v>
      </c>
      <c r="B17">
        <f>過剰混合ギブズエネルギー!A23</f>
        <v>0.4</v>
      </c>
      <c r="C17" s="3">
        <f>A17/(A17+1/$L$9*B17)</f>
        <v>0.21907988025838979</v>
      </c>
      <c r="D17" s="3">
        <f>B17/($L$9*A17+B17)</f>
        <v>0.78092011974161024</v>
      </c>
      <c r="E17" s="3">
        <f t="shared" si="0"/>
        <v>1</v>
      </c>
      <c r="F17">
        <f>過剰混合ギブズエネルギー!B23</f>
        <v>307.99160000000001</v>
      </c>
      <c r="G17">
        <f>過剰混合ギブズエネルギー!D23</f>
        <v>-2521</v>
      </c>
      <c r="H17" s="3">
        <f t="shared" si="1"/>
        <v>-1.3820689432890265</v>
      </c>
    </row>
    <row r="18" spans="1:13" x14ac:dyDescent="0.35">
      <c r="A18">
        <f>1 - B18</f>
        <v>0.7</v>
      </c>
      <c r="B18">
        <f>過剰混合ギブズエネルギー!A24</f>
        <v>0.3</v>
      </c>
      <c r="C18" s="3">
        <f>A18/(A18+1/$L$9*B18)</f>
        <v>0.30381347004705389</v>
      </c>
      <c r="D18" s="3">
        <f>B18/($L$9*A18+B18)</f>
        <v>0.69618652995294616</v>
      </c>
      <c r="E18" s="3">
        <f t="shared" si="0"/>
        <v>1</v>
      </c>
      <c r="F18">
        <f>過剰混合ギブズエネルギー!B24</f>
        <v>307.99160000000001</v>
      </c>
      <c r="G18">
        <f>過剰混合ギブズエネルギー!D24</f>
        <v>-2601</v>
      </c>
      <c r="H18" s="3">
        <f t="shared" si="1"/>
        <v>-1.4035408629153976</v>
      </c>
    </row>
    <row r="19" spans="1:13" x14ac:dyDescent="0.35">
      <c r="A19">
        <f>1 - B19</f>
        <v>0.8</v>
      </c>
      <c r="B19">
        <f>過剰混合ギブズエネルギー!A25</f>
        <v>0.2</v>
      </c>
      <c r="C19" s="3">
        <f>A19/(A19+1/$L$9*B19)</f>
        <v>0.42795314213168678</v>
      </c>
      <c r="D19" s="3">
        <f>B19/($L$9*A19+B19)</f>
        <v>0.57204685786831322</v>
      </c>
      <c r="E19" s="3">
        <f t="shared" si="0"/>
        <v>1</v>
      </c>
      <c r="F19">
        <f>過剰混合ギブズエネルギー!B25</f>
        <v>307.99160000000001</v>
      </c>
      <c r="G19">
        <f>過剰混合ギブズエネルギー!D25</f>
        <v>-2335</v>
      </c>
      <c r="H19" s="3">
        <f t="shared" si="1"/>
        <v>-1.3581321650903104</v>
      </c>
    </row>
    <row r="20" spans="1:13" x14ac:dyDescent="0.35">
      <c r="A20">
        <f>1 - B20</f>
        <v>0.9</v>
      </c>
      <c r="B20">
        <f>過剰混合ギブズエネルギー!A26</f>
        <v>0.1</v>
      </c>
      <c r="C20" s="3">
        <f>A20/(A20+1/$L$9*B20)</f>
        <v>0.62731681642167003</v>
      </c>
      <c r="D20" s="3">
        <f>B20/($L$9*A20+B20)</f>
        <v>0.37268318357832997</v>
      </c>
      <c r="E20" s="3">
        <f t="shared" si="0"/>
        <v>1</v>
      </c>
      <c r="F20">
        <f>過剰混合ギブズエネルギー!B26</f>
        <v>307.99160000000001</v>
      </c>
      <c r="G20">
        <f>過剰混合ギブズエネルギー!D26</f>
        <v>-1539</v>
      </c>
      <c r="H20" s="3">
        <f t="shared" si="1"/>
        <v>-1.2154940293363214</v>
      </c>
    </row>
    <row r="23" spans="1:13" x14ac:dyDescent="0.35">
      <c r="A23" t="s">
        <v>36</v>
      </c>
      <c r="I23" t="s">
        <v>37</v>
      </c>
    </row>
    <row r="24" spans="1:13" x14ac:dyDescent="0.3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38</v>
      </c>
      <c r="G24" t="s">
        <v>39</v>
      </c>
      <c r="I24" cm="1">
        <f t="array" ref="I24:M28">LINEST(A25:A34,B25:E34,TRUE,TRUE)</f>
        <v>13.116482628889418</v>
      </c>
      <c r="J24">
        <v>-20.489689453228561</v>
      </c>
      <c r="K24">
        <v>12.364810581901871</v>
      </c>
      <c r="L24">
        <v>-3.458817393391806</v>
      </c>
      <c r="M24">
        <v>-1.1841321859959233</v>
      </c>
    </row>
    <row r="25" spans="1:13" x14ac:dyDescent="0.35">
      <c r="A25" s="3">
        <f>H2</f>
        <v>-1.2913766714255368</v>
      </c>
      <c r="B25" s="3">
        <f>C2</f>
        <v>2.0357742859966395E-2</v>
      </c>
      <c r="C25" s="3">
        <f>B25^2</f>
        <v>4.1443769435251275E-4</v>
      </c>
      <c r="D25" s="3">
        <f>B25^3</f>
        <v>8.4370160131058014E-6</v>
      </c>
      <c r="E25" s="3">
        <f>B25^4</f>
        <v>1.7175860250022678E-7</v>
      </c>
      <c r="F25" s="3">
        <f>B25^5</f>
        <v>3.4966174636867979E-9</v>
      </c>
      <c r="G25" s="3">
        <f>B25^6</f>
        <v>7.1183239205403715E-11</v>
      </c>
      <c r="I25">
        <v>29.001903653066943</v>
      </c>
      <c r="J25">
        <v>35.853740712004615</v>
      </c>
      <c r="K25">
        <v>14.15878122597552</v>
      </c>
      <c r="L25">
        <v>2.0119773037749926</v>
      </c>
      <c r="M25">
        <v>7.784143801942861E-2</v>
      </c>
    </row>
    <row r="26" spans="1:13" x14ac:dyDescent="0.35">
      <c r="A26" s="3">
        <f t="shared" ref="A26:A47" si="2">H3</f>
        <v>-1.2682632921583279</v>
      </c>
      <c r="B26" s="3">
        <f t="shared" ref="B26:B43" si="3">C3</f>
        <v>4.4668240736279084E-2</v>
      </c>
      <c r="C26" s="3">
        <f t="shared" ref="C26:C43" si="4">B26^2</f>
        <v>1.9952517304741824E-3</v>
      </c>
      <c r="D26" s="3">
        <f t="shared" ref="D26:D43" si="5">B26^3</f>
        <v>8.9124384626298214E-5</v>
      </c>
      <c r="E26" s="3">
        <f t="shared" ref="E26:E43" si="6">B26^4</f>
        <v>3.9810294679602194E-6</v>
      </c>
      <c r="F26" s="3">
        <f t="shared" ref="F26:F43" si="7">B26^5</f>
        <v>1.7782558265306813E-7</v>
      </c>
      <c r="G26" s="3">
        <f t="shared" ref="G26:G43" si="8">B26^6</f>
        <v>7.9431559350163408E-9</v>
      </c>
      <c r="I26">
        <v>0.87658372668383377</v>
      </c>
      <c r="J26">
        <v>5.5700351919197789E-2</v>
      </c>
      <c r="K26" t="e">
        <v>#N/A</v>
      </c>
      <c r="L26" t="e">
        <v>#N/A</v>
      </c>
      <c r="M26" t="e">
        <v>#N/A</v>
      </c>
    </row>
    <row r="27" spans="1:13" x14ac:dyDescent="0.35">
      <c r="A27" s="3">
        <f t="shared" si="2"/>
        <v>-1.3526195120999391</v>
      </c>
      <c r="B27" s="3">
        <f t="shared" si="3"/>
        <v>7.4206502741718167E-2</v>
      </c>
      <c r="C27" s="3">
        <f t="shared" si="4"/>
        <v>5.5066050491566262E-3</v>
      </c>
      <c r="D27" s="3">
        <f t="shared" si="5"/>
        <v>4.0862590267780026E-4</v>
      </c>
      <c r="E27" s="3">
        <f t="shared" si="6"/>
        <v>3.0322699167397249E-5</v>
      </c>
      <c r="F27" s="3">
        <f t="shared" si="7"/>
        <v>2.250141458901759E-6</v>
      </c>
      <c r="G27" s="3">
        <f t="shared" si="8"/>
        <v>1.6697512833924711E-7</v>
      </c>
      <c r="I27">
        <v>8.8783239755406171</v>
      </c>
      <c r="J27">
        <v>5</v>
      </c>
      <c r="K27" t="e">
        <v>#N/A</v>
      </c>
      <c r="L27" t="e">
        <v>#N/A</v>
      </c>
      <c r="M27" t="e">
        <v>#N/A</v>
      </c>
    </row>
    <row r="28" spans="1:13" x14ac:dyDescent="0.35">
      <c r="A28" s="3">
        <f t="shared" si="2"/>
        <v>-1.4514506205618123</v>
      </c>
      <c r="B28" s="3">
        <f t="shared" si="3"/>
        <v>0.1108619607139654</v>
      </c>
      <c r="C28" s="3">
        <f t="shared" si="4"/>
        <v>1.2290374333344806E-2</v>
      </c>
      <c r="D28" s="3">
        <f t="shared" si="5"/>
        <v>1.3625349965032006E-3</v>
      </c>
      <c r="E28" s="3">
        <f t="shared" si="6"/>
        <v>1.5105330125374079E-4</v>
      </c>
      <c r="F28" s="3">
        <f t="shared" si="7"/>
        <v>1.6746065149306992E-5</v>
      </c>
      <c r="G28" s="3">
        <f t="shared" si="8"/>
        <v>1.8565016166959768E-6</v>
      </c>
      <c r="I28">
        <v>0.11018103766399963</v>
      </c>
      <c r="J28">
        <v>1.5512646019612405E-2</v>
      </c>
      <c r="K28" t="e">
        <v>#N/A</v>
      </c>
      <c r="L28" t="e">
        <v>#N/A</v>
      </c>
      <c r="M28" t="e">
        <v>#N/A</v>
      </c>
    </row>
    <row r="29" spans="1:13" x14ac:dyDescent="0.35">
      <c r="A29" s="3">
        <f t="shared" si="2"/>
        <v>-1.5278075302222651</v>
      </c>
      <c r="B29" s="3">
        <f t="shared" si="3"/>
        <v>0.15755927594119148</v>
      </c>
      <c r="C29" s="3">
        <f t="shared" si="4"/>
        <v>2.482492543511252E-2</v>
      </c>
      <c r="D29" s="3">
        <f t="shared" si="5"/>
        <v>3.9113972768503964E-3</v>
      </c>
      <c r="E29" s="3">
        <f t="shared" si="6"/>
        <v>6.1627692285889653E-4</v>
      </c>
      <c r="F29" s="3">
        <f t="shared" si="7"/>
        <v>9.7100145744913251E-5</v>
      </c>
      <c r="G29" s="3">
        <f t="shared" si="8"/>
        <v>1.5299028657352696E-5</v>
      </c>
    </row>
    <row r="30" spans="1:13" x14ac:dyDescent="0.35">
      <c r="A30" s="3">
        <f t="shared" si="2"/>
        <v>-1.5711368963773451</v>
      </c>
      <c r="B30" s="3">
        <f t="shared" si="3"/>
        <v>0.21907988025838979</v>
      </c>
      <c r="C30" s="3">
        <f t="shared" si="4"/>
        <v>4.7995993934030409E-2</v>
      </c>
      <c r="D30" s="3">
        <f t="shared" si="5"/>
        <v>1.0514956603949785E-2</v>
      </c>
      <c r="E30" s="3">
        <f t="shared" si="6"/>
        <v>2.3036154337154838E-3</v>
      </c>
      <c r="F30" s="3">
        <f t="shared" si="7"/>
        <v>5.0467579337976683E-4</v>
      </c>
      <c r="G30" s="3">
        <f t="shared" si="8"/>
        <v>1.1056431238294719E-4</v>
      </c>
      <c r="I30" t="s">
        <v>40</v>
      </c>
    </row>
    <row r="31" spans="1:13" x14ac:dyDescent="0.35">
      <c r="A31" s="3">
        <f t="shared" si="2"/>
        <v>-1.466979086078777</v>
      </c>
      <c r="B31" s="3">
        <f t="shared" si="3"/>
        <v>0.27521618621592697</v>
      </c>
      <c r="C31" s="3">
        <f t="shared" si="4"/>
        <v>7.5743949155239798E-2</v>
      </c>
      <c r="D31" s="3">
        <f t="shared" si="5"/>
        <v>2.0845960815438182E-2</v>
      </c>
      <c r="E31" s="3">
        <f t="shared" si="6"/>
        <v>5.7371458336315517E-3</v>
      </c>
      <c r="F31" s="3">
        <f t="shared" si="7"/>
        <v>1.5789553960966708E-3</v>
      </c>
      <c r="G31" s="3">
        <f t="shared" si="8"/>
        <v>4.3455408231878409E-4</v>
      </c>
      <c r="I31" cm="1">
        <f t="array" ref="I31:M35">LINEST(A35:A43,B35:E43,TRUE,TRUE)</f>
        <v>15.478036150584751</v>
      </c>
      <c r="J31">
        <v>-25.465511962467453</v>
      </c>
      <c r="K31">
        <v>16.602266496202102</v>
      </c>
      <c r="L31">
        <v>-4.6812912293610029</v>
      </c>
      <c r="M31">
        <v>-0.92232385110682458</v>
      </c>
    </row>
    <row r="32" spans="1:13" x14ac:dyDescent="0.35">
      <c r="A32" s="3">
        <f t="shared" si="2"/>
        <v>-1.5866128909409316</v>
      </c>
      <c r="B32" s="3">
        <f t="shared" si="3"/>
        <v>0.30381347004705389</v>
      </c>
      <c r="C32" s="3">
        <f t="shared" si="4"/>
        <v>9.2302624582032117E-2</v>
      </c>
      <c r="D32" s="3">
        <f t="shared" si="5"/>
        <v>2.8042780668717675E-2</v>
      </c>
      <c r="E32" s="3">
        <f t="shared" si="6"/>
        <v>8.5197745047315594E-3</v>
      </c>
      <c r="F32" s="3">
        <f t="shared" si="7"/>
        <v>2.5884222563009149E-3</v>
      </c>
      <c r="G32" s="3">
        <f t="shared" si="8"/>
        <v>7.8639754763380569E-4</v>
      </c>
      <c r="I32">
        <v>8.6215464379882008</v>
      </c>
      <c r="J32">
        <v>10.630144525553947</v>
      </c>
      <c r="K32">
        <v>4.1444132413319394</v>
      </c>
      <c r="L32">
        <v>0.57012795202493072</v>
      </c>
      <c r="M32">
        <v>2.1425763818472887E-2</v>
      </c>
    </row>
    <row r="33" spans="1:13" x14ac:dyDescent="0.35">
      <c r="A33" s="3">
        <f t="shared" si="2"/>
        <v>-1.5737934726088458</v>
      </c>
      <c r="B33" s="3">
        <f t="shared" si="3"/>
        <v>0.42795314213168678</v>
      </c>
      <c r="C33" s="3">
        <f t="shared" si="4"/>
        <v>0.18314389186038371</v>
      </c>
      <c r="D33" s="3">
        <f t="shared" si="5"/>
        <v>7.8377003983877064E-2</v>
      </c>
      <c r="E33" s="3">
        <f t="shared" si="6"/>
        <v>3.3541685125767925E-2</v>
      </c>
      <c r="F33" s="3">
        <f t="shared" si="7"/>
        <v>1.4354269541964046E-2</v>
      </c>
      <c r="G33" s="3">
        <f t="shared" si="8"/>
        <v>6.142954753488682E-3</v>
      </c>
      <c r="I33">
        <v>0.99374109554146939</v>
      </c>
      <c r="J33">
        <v>1.5041892562040341E-2</v>
      </c>
      <c r="K33" t="e">
        <v>#N/A</v>
      </c>
      <c r="L33" t="e">
        <v>#N/A</v>
      </c>
      <c r="M33" t="e">
        <v>#N/A</v>
      </c>
    </row>
    <row r="34" spans="1:13" x14ac:dyDescent="0.35">
      <c r="A34" s="3">
        <f t="shared" si="2"/>
        <v>-1.5140103131496225</v>
      </c>
      <c r="B34" s="3">
        <f t="shared" si="3"/>
        <v>0.62731681642167003</v>
      </c>
      <c r="C34" s="3">
        <f t="shared" si="4"/>
        <v>0.39352638816541924</v>
      </c>
      <c r="D34" s="3">
        <f t="shared" si="5"/>
        <v>0.24686572100184917</v>
      </c>
      <c r="E34" s="3">
        <f t="shared" si="6"/>
        <v>0.15486301818252021</v>
      </c>
      <c r="F34" s="3">
        <f t="shared" si="7"/>
        <v>9.7148175547709784E-2</v>
      </c>
      <c r="G34" s="3">
        <f t="shared" si="8"/>
        <v>6.0942684205762827E-2</v>
      </c>
      <c r="I34">
        <v>158.77237016887574</v>
      </c>
      <c r="J34">
        <v>4</v>
      </c>
      <c r="K34" t="e">
        <v>#N/A</v>
      </c>
      <c r="L34" t="e">
        <v>#N/A</v>
      </c>
      <c r="M34" t="e">
        <v>#N/A</v>
      </c>
    </row>
    <row r="35" spans="1:13" x14ac:dyDescent="0.35">
      <c r="A35" s="3">
        <f t="shared" si="2"/>
        <v>-0.99583285786358167</v>
      </c>
      <c r="B35" s="3">
        <f t="shared" si="3"/>
        <v>2.0357742859966395E-2</v>
      </c>
      <c r="C35" s="3">
        <f t="shared" si="4"/>
        <v>4.1443769435251275E-4</v>
      </c>
      <c r="D35" s="3">
        <f t="shared" si="5"/>
        <v>8.4370160131058014E-6</v>
      </c>
      <c r="E35" s="3">
        <f t="shared" si="6"/>
        <v>1.7175860250022678E-7</v>
      </c>
      <c r="F35" s="3">
        <f t="shared" si="7"/>
        <v>3.4966174636867979E-9</v>
      </c>
      <c r="G35" s="3">
        <f t="shared" si="8"/>
        <v>7.1183239205403715E-11</v>
      </c>
      <c r="I35">
        <v>0.14369441348972553</v>
      </c>
      <c r="J35">
        <v>9.05034127391858E-4</v>
      </c>
      <c r="K35" t="e">
        <v>#N/A</v>
      </c>
      <c r="L35" t="e">
        <v>#N/A</v>
      </c>
      <c r="M35" t="e">
        <v>#N/A</v>
      </c>
    </row>
    <row r="36" spans="1:13" x14ac:dyDescent="0.35">
      <c r="A36" s="3">
        <f t="shared" si="2"/>
        <v>-1.1195466118006885</v>
      </c>
      <c r="B36" s="3">
        <f t="shared" si="3"/>
        <v>4.4668240736279084E-2</v>
      </c>
      <c r="C36" s="3">
        <f t="shared" si="4"/>
        <v>1.9952517304741824E-3</v>
      </c>
      <c r="D36" s="3">
        <f t="shared" si="5"/>
        <v>8.9124384626298214E-5</v>
      </c>
      <c r="E36" s="3">
        <f t="shared" si="6"/>
        <v>3.9810294679602194E-6</v>
      </c>
      <c r="F36" s="3">
        <f t="shared" si="7"/>
        <v>1.7782558265306813E-7</v>
      </c>
      <c r="G36" s="3">
        <f t="shared" si="8"/>
        <v>7.9431559350163408E-9</v>
      </c>
    </row>
    <row r="37" spans="1:13" x14ac:dyDescent="0.35">
      <c r="A37" s="3">
        <f t="shared" si="2"/>
        <v>-1.1964851691771323</v>
      </c>
      <c r="B37" s="3">
        <f t="shared" si="3"/>
        <v>7.4206502741718167E-2</v>
      </c>
      <c r="C37" s="3">
        <f t="shared" si="4"/>
        <v>5.5066050491566262E-3</v>
      </c>
      <c r="D37" s="3">
        <f t="shared" si="5"/>
        <v>4.0862590267780026E-4</v>
      </c>
      <c r="E37" s="3">
        <f t="shared" si="6"/>
        <v>3.0322699167397249E-5</v>
      </c>
      <c r="F37" s="3">
        <f t="shared" si="7"/>
        <v>2.250141458901759E-6</v>
      </c>
      <c r="G37" s="3">
        <f t="shared" si="8"/>
        <v>1.6697512833924711E-7</v>
      </c>
    </row>
    <row r="38" spans="1:13" x14ac:dyDescent="0.35">
      <c r="A38" s="3">
        <f t="shared" si="2"/>
        <v>-1.262633231573862</v>
      </c>
      <c r="B38" s="3">
        <f t="shared" si="3"/>
        <v>0.1108619607139654</v>
      </c>
      <c r="C38" s="3">
        <f t="shared" si="4"/>
        <v>1.2290374333344806E-2</v>
      </c>
      <c r="D38" s="3">
        <f t="shared" si="5"/>
        <v>1.3625349965032006E-3</v>
      </c>
      <c r="E38" s="3">
        <f t="shared" si="6"/>
        <v>1.5105330125374079E-4</v>
      </c>
      <c r="F38" s="3">
        <f t="shared" si="7"/>
        <v>1.6746065149306992E-5</v>
      </c>
      <c r="G38" s="3">
        <f t="shared" si="8"/>
        <v>1.8565016166959768E-6</v>
      </c>
    </row>
    <row r="39" spans="1:13" x14ac:dyDescent="0.35">
      <c r="A39" s="3">
        <f t="shared" si="2"/>
        <v>-1.3279221123422738</v>
      </c>
      <c r="B39" s="3">
        <f t="shared" si="3"/>
        <v>0.15755927594119148</v>
      </c>
      <c r="C39" s="3">
        <f t="shared" si="4"/>
        <v>2.482492543511252E-2</v>
      </c>
      <c r="D39" s="3">
        <f t="shared" si="5"/>
        <v>3.9113972768503964E-3</v>
      </c>
      <c r="E39" s="3">
        <f t="shared" si="6"/>
        <v>6.1627692285889653E-4</v>
      </c>
      <c r="F39" s="3">
        <f t="shared" si="7"/>
        <v>9.7100145744913251E-5</v>
      </c>
      <c r="G39" s="3">
        <f t="shared" si="8"/>
        <v>1.5299028657352696E-5</v>
      </c>
    </row>
    <row r="40" spans="1:13" x14ac:dyDescent="0.35">
      <c r="A40" s="3">
        <f t="shared" si="2"/>
        <v>-1.3820689432890265</v>
      </c>
      <c r="B40" s="3">
        <f t="shared" si="3"/>
        <v>0.21907988025838979</v>
      </c>
      <c r="C40" s="3">
        <f t="shared" si="4"/>
        <v>4.7995993934030409E-2</v>
      </c>
      <c r="D40" s="3">
        <f t="shared" si="5"/>
        <v>1.0514956603949785E-2</v>
      </c>
      <c r="E40" s="3">
        <f t="shared" si="6"/>
        <v>2.3036154337154838E-3</v>
      </c>
      <c r="F40" s="3">
        <f t="shared" si="7"/>
        <v>5.0467579337976683E-4</v>
      </c>
      <c r="G40" s="3">
        <f t="shared" si="8"/>
        <v>1.1056431238294719E-4</v>
      </c>
    </row>
    <row r="41" spans="1:13" x14ac:dyDescent="0.35">
      <c r="A41" s="3">
        <f t="shared" si="2"/>
        <v>-1.4035408629153976</v>
      </c>
      <c r="B41" s="3">
        <f t="shared" si="3"/>
        <v>0.30381347004705389</v>
      </c>
      <c r="C41" s="3">
        <f t="shared" si="4"/>
        <v>9.2302624582032117E-2</v>
      </c>
      <c r="D41" s="3">
        <f t="shared" si="5"/>
        <v>2.8042780668717675E-2</v>
      </c>
      <c r="E41" s="3">
        <f t="shared" si="6"/>
        <v>8.5197745047315594E-3</v>
      </c>
      <c r="F41" s="3">
        <f t="shared" si="7"/>
        <v>2.5884222563009149E-3</v>
      </c>
      <c r="G41" s="3">
        <f t="shared" si="8"/>
        <v>7.8639754763380569E-4</v>
      </c>
    </row>
    <row r="42" spans="1:13" x14ac:dyDescent="0.35">
      <c r="A42" s="3">
        <f t="shared" si="2"/>
        <v>-1.3581321650903104</v>
      </c>
      <c r="B42" s="3">
        <f t="shared" si="3"/>
        <v>0.42795314213168678</v>
      </c>
      <c r="C42" s="3">
        <f t="shared" si="4"/>
        <v>0.18314389186038371</v>
      </c>
      <c r="D42" s="3">
        <f t="shared" si="5"/>
        <v>7.8377003983877064E-2</v>
      </c>
      <c r="E42" s="3">
        <f t="shared" si="6"/>
        <v>3.3541685125767925E-2</v>
      </c>
      <c r="F42" s="3">
        <f t="shared" si="7"/>
        <v>1.4354269541964046E-2</v>
      </c>
      <c r="G42" s="3">
        <f t="shared" si="8"/>
        <v>6.142954753488682E-3</v>
      </c>
    </row>
    <row r="43" spans="1:13" x14ac:dyDescent="0.35">
      <c r="A43" s="3">
        <f t="shared" si="2"/>
        <v>-1.2154940293363214</v>
      </c>
      <c r="B43" s="3">
        <f t="shared" si="3"/>
        <v>0.62731681642167003</v>
      </c>
      <c r="C43" s="3">
        <f t="shared" si="4"/>
        <v>0.39352638816541924</v>
      </c>
      <c r="D43" s="3">
        <f t="shared" si="5"/>
        <v>0.24686572100184917</v>
      </c>
      <c r="E43" s="3">
        <f t="shared" si="6"/>
        <v>0.15486301818252021</v>
      </c>
      <c r="F43" s="3">
        <f t="shared" si="7"/>
        <v>9.7148175547709784E-2</v>
      </c>
      <c r="G43" s="3">
        <f>B43^6</f>
        <v>6.0942684205762827E-2</v>
      </c>
    </row>
    <row r="44" spans="1:13" x14ac:dyDescent="0.35">
      <c r="A44" s="3"/>
    </row>
    <row r="45" spans="1:13" x14ac:dyDescent="0.35">
      <c r="A45" s="3" t="s">
        <v>35</v>
      </c>
    </row>
    <row r="46" spans="1:13" x14ac:dyDescent="0.35">
      <c r="A46" s="3" t="s">
        <v>4</v>
      </c>
      <c r="B46" t="s">
        <v>41</v>
      </c>
      <c r="C46" t="s">
        <v>42</v>
      </c>
    </row>
    <row r="47" spans="1:13" x14ac:dyDescent="0.35">
      <c r="A47" s="3">
        <v>0</v>
      </c>
      <c r="B47" s="3">
        <f>$M$24+$L$24*A47+$K$24*A47^2+$J$24*A47^3+$I$24*A47^4</f>
        <v>-1.1841321859959233</v>
      </c>
      <c r="C47" s="3">
        <f>$M$31+$L$31*A47+$K$31*A47^2+$J$31*A47^3+$I$31*A47^4</f>
        <v>-0.92232385110682458</v>
      </c>
    </row>
    <row r="48" spans="1:13" x14ac:dyDescent="0.35">
      <c r="A48" s="3">
        <v>0.05</v>
      </c>
      <c r="B48" s="3">
        <f>$M$24+$L$24*A48+$K$24*A48^2+$J$24*A48^3+$I$24*A48^4</f>
        <v>-1.3286402623759821</v>
      </c>
      <c r="C48" s="3">
        <f t="shared" ref="C48:C67" si="9">$M$31+$L$31*A48+$K$31*A48^2+$J$31*A48^3+$I$31*A48^4</f>
        <v>-1.1179691976037367</v>
      </c>
    </row>
    <row r="49" spans="1:3" x14ac:dyDescent="0.35">
      <c r="A49" s="3">
        <v>0.1</v>
      </c>
      <c r="B49" s="3">
        <f>$M$24+$L$24*A49+$K$24*A49^2+$J$24*A49^3+$I$24*A49^4</f>
        <v>-1.4255438607064248</v>
      </c>
      <c r="C49" s="3">
        <f t="shared" si="9"/>
        <v>-1.2483480174283126</v>
      </c>
    </row>
    <row r="50" spans="1:3" x14ac:dyDescent="0.35">
      <c r="A50" s="3">
        <v>0.15</v>
      </c>
      <c r="B50" s="3">
        <f>$M$24+$L$24*A50+$K$24*A50^2+$J$24*A50^3+$I$24*A50^4</f>
        <v>-1.4872590394856733</v>
      </c>
      <c r="C50" s="3">
        <f t="shared" si="9"/>
        <v>-1.3290768864185218</v>
      </c>
    </row>
    <row r="51" spans="1:3" x14ac:dyDescent="0.35">
      <c r="A51" s="3">
        <v>0.2</v>
      </c>
      <c r="B51" s="3">
        <f>$M$24+$L$24*A51+$K$24*A51^2+$J$24*A51^3+$I$24*A51^4</f>
        <v>-1.524234384817815</v>
      </c>
      <c r="C51" s="3">
        <f t="shared" si="9"/>
        <v>-1.373450674989745</v>
      </c>
    </row>
    <row r="52" spans="1:3" x14ac:dyDescent="0.35">
      <c r="A52" s="3">
        <v>0.25</v>
      </c>
      <c r="B52" s="3">
        <f>$M$24+$L$24*A52+$K$24*A52^2+$J$24*A52^3+$I$24*A52^4</f>
        <v>-1.5449510104126047</v>
      </c>
      <c r="C52" s="3">
        <f t="shared" si="9"/>
        <v>-1.3924425481347764</v>
      </c>
    </row>
    <row r="53" spans="1:3" x14ac:dyDescent="0.35">
      <c r="A53" s="3">
        <v>0.3</v>
      </c>
      <c r="B53" s="3">
        <f>$M$24+$L$24*A53+$K$24*A53^2+$J$24*A53^3+$I$24*A53^4</f>
        <v>-1.5559225575854634</v>
      </c>
      <c r="C53" s="3">
        <f t="shared" si="9"/>
        <v>-1.3947039654238211</v>
      </c>
    </row>
    <row r="54" spans="1:3" x14ac:dyDescent="0.35">
      <c r="A54" s="3">
        <v>0.35</v>
      </c>
      <c r="B54" s="3">
        <f>$M$24+$L$24*A54+$K$24*A54^2+$J$24*A54^3+$I$24*A54^4</f>
        <v>-1.5616951952574785</v>
      </c>
      <c r="C54" s="3">
        <f t="shared" si="9"/>
        <v>-1.3865646810044976</v>
      </c>
    </row>
    <row r="55" spans="1:3" x14ac:dyDescent="0.35">
      <c r="A55" s="3">
        <v>0.4</v>
      </c>
      <c r="B55" s="3">
        <f>$M$24+$L$24*A55+$K$24*A55^2+$J$24*A55^3+$I$24*A55^4</f>
        <v>-1.5648476199554051</v>
      </c>
      <c r="C55" s="3">
        <f t="shared" si="9"/>
        <v>-1.3720327436018365</v>
      </c>
    </row>
    <row r="56" spans="1:3" x14ac:dyDescent="0.35">
      <c r="A56" s="3">
        <v>0.45</v>
      </c>
      <c r="B56" s="3">
        <f>$M$24+$L$24*A56+$K$24*A56^2+$J$24*A56^3+$I$24*A56^4</f>
        <v>-1.5659910558116632</v>
      </c>
      <c r="C56" s="3">
        <f t="shared" si="9"/>
        <v>-1.3527944965182814</v>
      </c>
    </row>
    <row r="57" spans="1:3" x14ac:dyDescent="0.35">
      <c r="A57" s="3">
        <v>0.5</v>
      </c>
      <c r="B57" s="3">
        <f>$M$24+$L$24*A57+$K$24*A57^2+$J$24*A57^3+$I$24*A57^4</f>
        <v>-1.5637692545643402</v>
      </c>
      <c r="C57" s="3">
        <f t="shared" si="9"/>
        <v>-1.3282145776336853</v>
      </c>
    </row>
    <row r="58" spans="1:3" x14ac:dyDescent="0.35">
      <c r="A58" s="3">
        <v>0.55000000000000004</v>
      </c>
      <c r="B58" s="3">
        <f>$M$24+$L$24*A58+$K$24*A58^2+$J$24*A58^3+$I$24*A58^4</f>
        <v>-1.5548584955571905</v>
      </c>
      <c r="C58" s="3">
        <f t="shared" si="9"/>
        <v>-1.2953359194053169</v>
      </c>
    </row>
    <row r="59" spans="1:3" x14ac:dyDescent="0.35">
      <c r="A59" s="3">
        <v>0.6</v>
      </c>
      <c r="B59" s="3">
        <f>$M$24+$L$24*A59+$K$24*A59^2+$J$24*A59^3+$I$24*A59^4</f>
        <v>-1.5339675857396342</v>
      </c>
      <c r="C59" s="3">
        <f t="shared" si="9"/>
        <v>-1.2488797488678558</v>
      </c>
    </row>
    <row r="60" spans="1:3" x14ac:dyDescent="0.35">
      <c r="A60" s="3">
        <v>0.65</v>
      </c>
      <c r="B60" s="3">
        <f>$M$24+$L$24*A60+$K$24*A60^2+$J$24*A60^3+$I$24*A60^4</f>
        <v>-1.4938378596667592</v>
      </c>
      <c r="C60" s="3">
        <f t="shared" si="9"/>
        <v>-1.1812455876333936</v>
      </c>
    </row>
    <row r="61" spans="1:3" x14ac:dyDescent="0.35">
      <c r="A61" s="3">
        <v>0.7</v>
      </c>
      <c r="B61" s="3">
        <f>$M$24+$L$24*A61+$K$24*A61^2+$J$24*A61^3+$I$24*A61^4</f>
        <v>-1.4252431794993177</v>
      </c>
      <c r="C61" s="3">
        <f t="shared" si="9"/>
        <v>-1.0825112518914333</v>
      </c>
    </row>
    <row r="62" spans="1:3" x14ac:dyDescent="0.35">
      <c r="A62" s="3">
        <v>0.75</v>
      </c>
      <c r="B62" s="3">
        <f>$M$24+$L$24*A62+$K$24*A62^2+$J$24*A62^3+$I$24*A62^4</f>
        <v>-1.3169899350037308</v>
      </c>
      <c r="C62" s="3">
        <f t="shared" si="9"/>
        <v>-0.94043285240889407</v>
      </c>
    </row>
    <row r="63" spans="1:3" x14ac:dyDescent="0.35">
      <c r="A63" s="3">
        <v>0.8</v>
      </c>
      <c r="B63" s="3">
        <f>$M$24+$L$24*A63+$K$24*A63^2+$J$24*A63^3+$I$24*A63^4</f>
        <v>-1.155917043552086</v>
      </c>
      <c r="C63" s="3">
        <f t="shared" si="9"/>
        <v>-0.74044479453010137</v>
      </c>
    </row>
    <row r="64" spans="1:3" x14ac:dyDescent="0.35">
      <c r="A64" s="3">
        <v>0.85</v>
      </c>
      <c r="B64" s="3">
        <f>$M$24+$L$24*A64+$K$24*A64^2+$J$24*A64^3+$I$24*A64^4</f>
        <v>-0.92689595012213921</v>
      </c>
      <c r="C64" s="3">
        <f t="shared" si="9"/>
        <v>-0.46565977817680171</v>
      </c>
    </row>
    <row r="65" spans="1:3" x14ac:dyDescent="0.35">
      <c r="A65" s="3">
        <v>0.9</v>
      </c>
      <c r="B65" s="3">
        <f>$M$24+$L$24*A65+$K$24*A65^2+$J$24*A65^3+$I$24*A65^4</f>
        <v>-0.61283062729730453</v>
      </c>
      <c r="C65" s="3">
        <f t="shared" si="9"/>
        <v>-9.6868797848143728E-2</v>
      </c>
    </row>
    <row r="66" spans="1:3" x14ac:dyDescent="0.35">
      <c r="A66" s="3">
        <v>0.95</v>
      </c>
      <c r="B66" s="3">
        <f>$M$24+$L$24*A66+$K$24*A66^2+$J$24*A66^3+$I$24*A66^4</f>
        <v>-0.1946575752666746</v>
      </c>
      <c r="C66" s="3">
        <f t="shared" si="9"/>
        <v>0.38745885737930941</v>
      </c>
    </row>
    <row r="67" spans="1:3" x14ac:dyDescent="0.35">
      <c r="A67" s="3">
        <v>1</v>
      </c>
      <c r="B67" s="3">
        <f>$M$24+$L$24*A67+$K$24*A67^2+$J$24*A67^3+$I$24*A67^4</f>
        <v>0.34865417817499988</v>
      </c>
      <c r="C67" s="3">
        <f t="shared" si="9"/>
        <v>1.0111756038515729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過剰混合ギブズエネルギー</vt:lpstr>
      <vt:lpstr>g12</vt:lpstr>
    </vt:vector>
  </TitlesOfParts>
  <Company>旭化成グループ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dcterms:created xsi:type="dcterms:W3CDTF">2023-12-05T04:32:54Z</dcterms:created>
  <dcterms:modified xsi:type="dcterms:W3CDTF">2023-12-06T06:56:11Z</dcterms:modified>
</cp:coreProperties>
</file>