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xr:revisionPtr revIDLastSave="0" documentId="13_ncr:1_{863F31C5-3F7A-46C1-A821-9E0A10A599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A" sheetId="83" r:id="rId1"/>
    <sheet name="Original" sheetId="8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83" l="1"/>
  <c r="P12" i="83"/>
  <c r="P11" i="83"/>
  <c r="P10" i="83"/>
  <c r="P9" i="83"/>
  <c r="P8" i="83"/>
  <c r="P7" i="83"/>
  <c r="O13" i="83"/>
  <c r="O12" i="83"/>
  <c r="O11" i="83"/>
  <c r="O10" i="83"/>
  <c r="O9" i="83"/>
  <c r="O8" i="83"/>
  <c r="O7" i="83"/>
  <c r="N13" i="83"/>
  <c r="N12" i="83"/>
  <c r="N11" i="83"/>
  <c r="N10" i="83"/>
  <c r="N9" i="83"/>
  <c r="N8" i="83"/>
  <c r="N7" i="83"/>
  <c r="M14" i="83"/>
  <c r="M13" i="83"/>
  <c r="M12" i="83"/>
  <c r="M11" i="83"/>
  <c r="M10" i="83"/>
  <c r="M9" i="83"/>
  <c r="M8" i="83"/>
  <c r="M7" i="83"/>
  <c r="T14" i="83"/>
  <c r="L14" i="83"/>
  <c r="L13" i="83"/>
  <c r="L12" i="83"/>
  <c r="L11" i="83"/>
  <c r="L10" i="83"/>
  <c r="L9" i="83"/>
  <c r="L8" i="83"/>
  <c r="L7" i="83"/>
  <c r="K14" i="83"/>
  <c r="K13" i="83"/>
  <c r="K12" i="83"/>
  <c r="K11" i="83"/>
  <c r="K10" i="83"/>
  <c r="K9" i="83"/>
  <c r="K8" i="83"/>
  <c r="K7" i="83"/>
  <c r="F14" i="83"/>
  <c r="H14" i="83" s="1"/>
  <c r="P14" i="83" s="1"/>
  <c r="C14" i="83"/>
  <c r="S13" i="83"/>
  <c r="S12" i="83"/>
  <c r="I12" i="83" s="1"/>
  <c r="S11" i="83"/>
  <c r="S10" i="83"/>
  <c r="S9" i="83"/>
  <c r="S8" i="83"/>
  <c r="AW1" i="83"/>
  <c r="AY1" i="83" s="1"/>
  <c r="H6" i="82"/>
  <c r="H7" i="82"/>
  <c r="H8" i="82"/>
  <c r="H9" i="82"/>
  <c r="H10" i="82"/>
  <c r="H11" i="82"/>
  <c r="H5" i="82"/>
  <c r="N14" i="83" l="1"/>
  <c r="I11" i="83"/>
  <c r="I8" i="83"/>
  <c r="I9" i="83"/>
  <c r="I10" i="83"/>
  <c r="I13" i="83"/>
  <c r="G14" i="83"/>
  <c r="O14" i="83" s="1"/>
  <c r="D14" i="83"/>
  <c r="S14" i="83" s="1"/>
  <c r="R14" i="83"/>
  <c r="E14" i="83"/>
  <c r="AZ1" i="83"/>
  <c r="BA1" i="83" s="1"/>
  <c r="AX1" i="83"/>
  <c r="S7" i="83"/>
  <c r="I7" i="83" s="1"/>
  <c r="J6" i="82"/>
  <c r="J7" i="82"/>
  <c r="J8" i="82"/>
  <c r="J9" i="82"/>
  <c r="J10" i="82"/>
  <c r="J11" i="82"/>
  <c r="J5" i="82"/>
  <c r="I14" i="83" l="1"/>
  <c r="A1" i="83"/>
  <c r="C12" i="82"/>
  <c r="E12" i="82" l="1"/>
  <c r="J12" i="82" s="1"/>
  <c r="N12" i="82" s="1"/>
  <c r="D12" i="82"/>
  <c r="I12" i="82" s="1"/>
  <c r="M12" i="82" s="1"/>
  <c r="H12" i="82"/>
  <c r="L12" i="82" s="1"/>
  <c r="I6" i="82"/>
  <c r="M6" i="82" s="1"/>
  <c r="I7" i="82"/>
  <c r="M7" i="82" s="1"/>
  <c r="I8" i="82"/>
  <c r="M8" i="82" s="1"/>
  <c r="I9" i="82"/>
  <c r="M9" i="82" s="1"/>
  <c r="I10" i="82"/>
  <c r="M10" i="82" s="1"/>
  <c r="I11" i="82"/>
  <c r="M11" i="82" s="1"/>
  <c r="F8" i="82" l="1"/>
  <c r="F6" i="82"/>
  <c r="F7" i="82"/>
  <c r="F9" i="82"/>
  <c r="F10" i="82"/>
  <c r="F11" i="82"/>
  <c r="F12" i="82"/>
  <c r="I5" i="82"/>
  <c r="M5" i="82" s="1"/>
  <c r="F5" i="82" l="1"/>
  <c r="BA1" i="82"/>
  <c r="BD1" i="82" s="1"/>
  <c r="A1" i="82" l="1"/>
  <c r="BB1" i="82"/>
  <c r="BC1" i="82"/>
  <c r="BE1" i="82" s="1"/>
</calcChain>
</file>

<file path=xl/sharedStrings.xml><?xml version="1.0" encoding="utf-8"?>
<sst xmlns="http://schemas.openxmlformats.org/spreadsheetml/2006/main" count="112" uniqueCount="46">
  <si>
    <t>地區別</t>
    <phoneticPr fontId="1" type="noConversion"/>
  </si>
  <si>
    <r>
      <rPr>
        <sz val="12"/>
        <color theme="1"/>
        <rFont val="標楷體"/>
        <family val="4"/>
        <charset val="136"/>
      </rPr>
      <t>台北市</t>
    </r>
    <phoneticPr fontId="1" type="noConversion"/>
  </si>
  <si>
    <r>
      <rPr>
        <sz val="12"/>
        <color theme="1"/>
        <rFont val="標楷體"/>
        <family val="4"/>
        <charset val="136"/>
      </rPr>
      <t>新北市</t>
    </r>
    <phoneticPr fontId="1" type="noConversion"/>
  </si>
  <si>
    <r>
      <rPr>
        <sz val="12"/>
        <color theme="1"/>
        <rFont val="標楷體"/>
        <family val="4"/>
        <charset val="136"/>
      </rPr>
      <t>桃園市</t>
    </r>
    <phoneticPr fontId="1" type="noConversion"/>
  </si>
  <si>
    <r>
      <rPr>
        <sz val="12"/>
        <color theme="1"/>
        <rFont val="標楷體"/>
        <family val="4"/>
        <charset val="136"/>
      </rPr>
      <t>台中市</t>
    </r>
    <phoneticPr fontId="1" type="noConversion"/>
  </si>
  <si>
    <r>
      <rPr>
        <sz val="12"/>
        <color theme="1"/>
        <rFont val="標楷體"/>
        <family val="4"/>
        <charset val="136"/>
      </rPr>
      <t>台南市</t>
    </r>
    <phoneticPr fontId="1" type="noConversion"/>
  </si>
  <si>
    <r>
      <rPr>
        <sz val="12"/>
        <color theme="1"/>
        <rFont val="標楷體"/>
        <family val="4"/>
        <charset val="136"/>
      </rPr>
      <t>高雄市</t>
    </r>
    <phoneticPr fontId="1" type="noConversion"/>
  </si>
  <si>
    <r>
      <rPr>
        <sz val="12"/>
        <color theme="1"/>
        <rFont val="標楷體"/>
        <family val="4"/>
        <charset val="136"/>
      </rPr>
      <t>其他地區</t>
    </r>
    <phoneticPr fontId="1" type="noConversion"/>
  </si>
  <si>
    <t>加權平均
貸款成數(%)</t>
    <phoneticPr fontId="1" type="noConversion"/>
  </si>
  <si>
    <r>
      <rPr>
        <sz val="12"/>
        <color theme="1"/>
        <rFont val="標楷體"/>
        <family val="4"/>
        <charset val="136"/>
      </rPr>
      <t>加權平均
貸款利率</t>
    </r>
    <r>
      <rPr>
        <sz val="12"/>
        <color theme="1"/>
        <rFont val="Times New Roman"/>
        <family val="1"/>
      </rPr>
      <t>(%)</t>
    </r>
    <phoneticPr fontId="1" type="noConversion"/>
  </si>
  <si>
    <t>撥款金額
(億元)</t>
    <phoneticPr fontId="1" type="noConversion"/>
  </si>
  <si>
    <t>全國(合計數)</t>
    <phoneticPr fontId="1" type="noConversion"/>
  </si>
  <si>
    <t>覆　核：</t>
  </si>
  <si>
    <t>部門主管：</t>
  </si>
  <si>
    <t>電　話：</t>
  </si>
  <si>
    <t>E-mail：</t>
  </si>
  <si>
    <r>
      <t>製表人</t>
    </r>
    <r>
      <rPr>
        <b/>
        <sz val="14"/>
        <rFont val="標楷體"/>
        <family val="4"/>
        <charset val="136"/>
      </rPr>
      <t>：</t>
    </r>
  </si>
  <si>
    <t>項目
代號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</si>
  <si>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</si>
  <si>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</si>
  <si>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</si>
  <si>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</si>
  <si>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005</t>
  </si>
  <si>
    <t>006</t>
  </si>
  <si>
    <t>007</t>
  </si>
  <si>
    <t>008</t>
  </si>
  <si>
    <t>檢核註記</t>
    <phoneticPr fontId="1" type="noConversion"/>
  </si>
  <si>
    <t>年月</t>
    <phoneticPr fontId="29" type="noConversion"/>
  </si>
  <si>
    <t>編號</t>
    <phoneticPr fontId="29" type="noConversion"/>
  </si>
  <si>
    <t>版次</t>
    <phoneticPr fontId="29" type="noConversion"/>
  </si>
  <si>
    <t>【說明】</t>
    <phoneticPr fontId="1" type="noConversion"/>
  </si>
  <si>
    <r>
      <t>(</t>
    </r>
    <r>
      <rPr>
        <sz val="12"/>
        <rFont val="標楷體"/>
        <family val="4"/>
        <charset val="136"/>
      </rPr>
      <t>一</t>
    </r>
    <r>
      <rPr>
        <sz val="12"/>
        <rFont val="Times New Roman"/>
        <family val="1"/>
      </rPr>
      <t>)</t>
    </r>
    <r>
      <rPr>
        <b/>
        <sz val="12"/>
        <rFont val="標楷體"/>
        <family val="4"/>
        <charset val="136"/>
      </rPr>
      <t>網路申報：透過「中央銀行金融資料網路申報系統」申報</t>
    </r>
    <r>
      <rPr>
        <sz val="12"/>
        <rFont val="標楷體"/>
        <family val="4"/>
        <charset val="136"/>
      </rPr>
      <t>。</t>
    </r>
    <phoneticPr fontId="1" type="noConversion"/>
  </si>
  <si>
    <r>
      <t>(</t>
    </r>
    <r>
      <rPr>
        <sz val="12"/>
        <rFont val="標楷體"/>
        <family val="4"/>
        <charset val="136"/>
      </rPr>
      <t>二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電子郵件信箱：</t>
    </r>
    <r>
      <rPr>
        <b/>
        <sz val="12"/>
        <rFont val="Times New Roman"/>
        <family val="1"/>
      </rPr>
      <t>bankdis1@mail.cbc.gov.tw</t>
    </r>
    <r>
      <rPr>
        <sz val="12"/>
        <rFont val="標楷體"/>
        <family val="4"/>
        <charset val="136"/>
      </rPr>
      <t>（</t>
    </r>
    <r>
      <rPr>
        <sz val="12"/>
        <rFont val="Times New Roman"/>
        <family val="1"/>
      </rPr>
      <t>1</t>
    </r>
    <r>
      <rPr>
        <sz val="12"/>
        <rFont val="標楷體"/>
        <family val="4"/>
        <charset val="136"/>
      </rPr>
      <t>為數字）</t>
    </r>
    <r>
      <rPr>
        <sz val="12"/>
        <rFont val="標楷體"/>
        <family val="4"/>
        <charset val="136"/>
      </rPr>
      <t>。</t>
    </r>
    <phoneticPr fontId="1" type="noConversion"/>
  </si>
  <si>
    <r>
      <rPr>
        <sz val="12"/>
        <rFont val="標楷體"/>
        <family val="4"/>
        <charset val="136"/>
      </rPr>
      <t>一、本統計表</t>
    </r>
    <r>
      <rPr>
        <b/>
        <sz val="12"/>
        <rFont val="標楷體"/>
        <family val="4"/>
        <charset val="136"/>
      </rPr>
      <t>每月填報</t>
    </r>
    <r>
      <rPr>
        <b/>
        <sz val="12"/>
        <rFont val="Times New Roman"/>
        <family val="1"/>
      </rPr>
      <t>1</t>
    </r>
    <r>
      <rPr>
        <b/>
        <sz val="12"/>
        <rFont val="標楷體"/>
        <family val="4"/>
        <charset val="136"/>
      </rPr>
      <t>次</t>
    </r>
    <r>
      <rPr>
        <sz val="12"/>
        <rFont val="標楷體"/>
        <family val="4"/>
        <charset val="136"/>
      </rPr>
      <t>，並於每月</t>
    </r>
    <r>
      <rPr>
        <sz val="12"/>
        <rFont val="Times New Roman"/>
        <family val="1"/>
      </rPr>
      <t>5</t>
    </r>
    <r>
      <rPr>
        <sz val="12"/>
        <rFont val="標楷體"/>
        <family val="4"/>
        <charset val="136"/>
      </rPr>
      <t>日上午</t>
    </r>
    <r>
      <rPr>
        <sz val="12"/>
        <rFont val="Times New Roman"/>
        <family val="1"/>
      </rPr>
      <t>10</t>
    </r>
    <r>
      <rPr>
        <sz val="12"/>
        <rFont val="標楷體"/>
        <family val="4"/>
        <charset val="136"/>
      </rPr>
      <t>時前報送上月資料，首次報送日為</t>
    </r>
    <r>
      <rPr>
        <sz val="12"/>
        <rFont val="Times New Roman"/>
        <family val="1"/>
      </rPr>
      <t>110.1.5</t>
    </r>
    <r>
      <rPr>
        <sz val="12"/>
        <rFont val="標楷體"/>
        <family val="4"/>
        <charset val="136"/>
      </rPr>
      <t>，遇假日順延。</t>
    </r>
    <phoneticPr fontId="1" type="noConversion"/>
  </si>
  <si>
    <t>二、報送方式（以網路申報為主，電子郵件傳送為輔）：</t>
    <phoneticPr fontId="1" type="noConversion"/>
  </si>
  <si>
    <t>新承作
撥款金額(億元)</t>
  </si>
  <si>
    <r>
      <rPr>
        <sz val="12"/>
        <rFont val="標楷體"/>
        <family val="4"/>
        <charset val="136"/>
      </rPr>
      <t>註：</t>
    </r>
    <r>
      <rPr>
        <sz val="12"/>
        <rFont val="Times New Roman"/>
        <family val="1"/>
      </rPr>
      <t>1.</t>
    </r>
    <r>
      <rPr>
        <sz val="12"/>
        <rFont val="標楷體"/>
        <family val="4"/>
        <charset val="136"/>
      </rPr>
      <t xml:space="preserve">轉貸及舊貸展期資料無須填列。
</t>
    </r>
    <r>
      <rPr>
        <sz val="12"/>
        <rFont val="Times New Roman"/>
        <family val="1"/>
      </rPr>
      <t xml:space="preserve">        2.</t>
    </r>
    <r>
      <rPr>
        <sz val="12"/>
        <rFont val="標楷體"/>
        <family val="4"/>
        <charset val="136"/>
      </rPr>
      <t>分次撥款案件，請填寫當次撥款金額及核准額度之貸款條件。</t>
    </r>
    <phoneticPr fontId="1" type="noConversion"/>
  </si>
  <si>
    <r>
      <rPr>
        <sz val="12"/>
        <color theme="1"/>
        <rFont val="標楷體"/>
        <family val="4"/>
        <charset val="136"/>
      </rPr>
      <t>三、本行窗口：陶芷敏小姐</t>
    </r>
    <r>
      <rPr>
        <sz val="12"/>
        <color theme="1"/>
        <rFont val="Times New Roman"/>
        <family val="1"/>
      </rPr>
      <t>(02-23571358)</t>
    </r>
    <r>
      <rPr>
        <sz val="12"/>
        <color theme="1"/>
        <rFont val="標楷體"/>
        <family val="4"/>
        <charset val="136"/>
      </rPr>
      <t>。</t>
    </r>
    <phoneticPr fontId="1" type="noConversion"/>
  </si>
  <si>
    <r>
      <t>B045-</t>
    </r>
    <r>
      <rPr>
        <b/>
        <sz val="14"/>
        <rFont val="標楷體"/>
        <family val="4"/>
        <charset val="136"/>
      </rPr>
      <t>金融機構承作「工業區閒置土地抵押貸款」統計表</t>
    </r>
    <r>
      <rPr>
        <sz val="12"/>
        <color theme="1"/>
        <rFont val="Times New Roman"/>
        <family val="1"/>
      </rPr>
      <t/>
    </r>
    <phoneticPr fontId="1" type="noConversion"/>
  </si>
  <si>
    <t>B045</t>
    <phoneticPr fontId="1" type="noConversion"/>
  </si>
  <si>
    <t>民國    年    月</t>
    <phoneticPr fontId="1" type="noConversion"/>
  </si>
  <si>
    <t>資料期間：</t>
    <phoneticPr fontId="1" type="noConversion"/>
  </si>
  <si>
    <t>填報機構：</t>
    <phoneticPr fontId="1" type="noConversion"/>
  </si>
  <si>
    <t>民國 YYY 年 MM 月</t>
    <phoneticPr fontId="1" type="noConversion"/>
  </si>
  <si>
    <r>
      <t>109.12.8~110.9.23</t>
    </r>
    <r>
      <rPr>
        <sz val="12"/>
        <color theme="1"/>
        <rFont val="標楷體"/>
        <family val="4"/>
        <charset val="136"/>
      </rPr>
      <t>申請案件</t>
    </r>
    <r>
      <rPr>
        <sz val="12"/>
        <color theme="1"/>
        <rFont val="Times New Roman"/>
        <family val="1"/>
      </rP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5.5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</si>
  <si>
    <r>
      <t>110.9.24</t>
    </r>
    <r>
      <rPr>
        <sz val="12"/>
        <color theme="1"/>
        <rFont val="標楷體"/>
        <family val="4"/>
        <charset val="136"/>
      </rPr>
      <t>申請案件</t>
    </r>
    <r>
      <rPr>
        <sz val="12"/>
        <color theme="1"/>
        <rFont val="Times New Roman"/>
        <family val="1"/>
      </rPr>
      <t>(LTV</t>
    </r>
    <r>
      <rPr>
        <sz val="12"/>
        <color theme="1"/>
        <rFont val="標楷體"/>
        <family val="4"/>
        <charset val="136"/>
      </rPr>
      <t>上限</t>
    </r>
    <r>
      <rPr>
        <sz val="12"/>
        <color theme="1"/>
        <rFont val="Times New Roman"/>
        <family val="1"/>
      </rPr>
      <t>5</t>
    </r>
    <r>
      <rPr>
        <sz val="12"/>
        <color theme="1"/>
        <rFont val="標楷體"/>
        <family val="4"/>
        <charset val="136"/>
      </rPr>
      <t>成</t>
    </r>
    <r>
      <rPr>
        <sz val="12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</si>
</sst>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&quot;$&quot;* #,##0.00_);_(&quot;$&quot;* \(#,##0.00\);_(&quot;$&quot;* &quot;-&quot;??_);_(@_)"/>
    <numFmt numFmtId="177" formatCode="#,##0.00_ "/>
  </numFmts>
  <fonts count="3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0"/>
      <name val="Arial"/>
      <family val="2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color rgb="FFFF0000"/>
      <name val="Times New Roman"/>
      <family val="1"/>
    </font>
    <font>
      <b/>
      <sz val="14"/>
      <color rgb="FFFF0000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color theme="3" tint="-0.499984740745262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Border="0" applyProtection="0"/>
    <xf numFmtId="0" fontId="5" fillId="0" borderId="0"/>
    <xf numFmtId="0" fontId="5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8" borderId="3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9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/>
    <xf numFmtId="0" fontId="21" fillId="8" borderId="3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23" fillId="24" borderId="10" applyNumberForma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/>
    <xf numFmtId="176" fontId="5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6" fillId="0" borderId="0" xfId="2" applyFont="1" applyBorder="1" applyAlignment="1" applyProtection="1">
      <alignment horizontal="right"/>
    </xf>
    <xf numFmtId="49" fontId="3" fillId="0" borderId="1" xfId="0" applyNumberFormat="1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28" fillId="0" borderId="0" xfId="47" applyNumberFormat="1" applyFont="1" applyFill="1" applyBorder="1" applyAlignment="1" applyProtection="1">
      <alignment horizontal="center" vertical="center"/>
    </xf>
    <xf numFmtId="49" fontId="28" fillId="0" borderId="0" xfId="47" applyNumberFormat="1" applyFont="1" applyFill="1" applyBorder="1" applyAlignment="1" applyProtection="1">
      <alignment horizontal="center" vertical="center"/>
    </xf>
    <xf numFmtId="0" fontId="30" fillId="0" borderId="14" xfId="0" applyFont="1" applyBorder="1" applyAlignment="1" applyProtection="1">
      <alignment horizontal="left" vertical="top" wrapText="1"/>
    </xf>
    <xf numFmtId="0" fontId="31" fillId="0" borderId="0" xfId="0" applyFont="1" applyAlignment="1" applyProtection="1">
      <alignment horizontal="center" vertical="center"/>
    </xf>
    <xf numFmtId="0" fontId="3" fillId="0" borderId="0" xfId="0" applyFont="1" applyProtection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3" fillId="26" borderId="0" xfId="0" applyFont="1" applyFill="1" applyProtection="1">
      <alignment vertical="center"/>
    </xf>
    <xf numFmtId="0" fontId="3" fillId="27" borderId="0" xfId="0" applyFont="1" applyFill="1" applyProtection="1">
      <alignment vertical="center"/>
    </xf>
    <xf numFmtId="0" fontId="2" fillId="0" borderId="1" xfId="0" applyFont="1" applyBorder="1" applyProtection="1">
      <alignment vertical="center"/>
    </xf>
    <xf numFmtId="0" fontId="6" fillId="2" borderId="12" xfId="2" applyFont="1" applyFill="1" applyBorder="1" applyAlignment="1" applyProtection="1">
      <alignment horizontal="center"/>
      <protection locked="0"/>
    </xf>
    <xf numFmtId="0" fontId="6" fillId="2" borderId="13" xfId="2" applyFont="1" applyFill="1" applyBorder="1" applyAlignment="1" applyProtection="1">
      <alignment horizontal="center"/>
      <protection locked="0"/>
    </xf>
    <xf numFmtId="0" fontId="2" fillId="0" borderId="16" xfId="0" applyFont="1" applyBorder="1" applyAlignment="1" applyProtection="1">
      <alignment horizontal="center" vertical="center" wrapText="1"/>
    </xf>
    <xf numFmtId="177" fontId="27" fillId="25" borderId="16" xfId="0" applyNumberFormat="1" applyFont="1" applyFill="1" applyBorder="1" applyAlignment="1" applyProtection="1">
      <alignment horizontal="right" vertical="center"/>
      <protection locked="0"/>
    </xf>
    <xf numFmtId="177" fontId="27" fillId="25" borderId="17" xfId="0" applyNumberFormat="1" applyFont="1" applyFill="1" applyBorder="1" applyAlignment="1" applyProtection="1">
      <alignment horizontal="right" vertical="center"/>
      <protection locked="0"/>
    </xf>
    <xf numFmtId="0" fontId="3" fillId="0" borderId="16" xfId="0" applyFont="1" applyBorder="1" applyAlignment="1" applyProtection="1">
      <alignment horizontal="center" vertical="center" wrapText="1"/>
    </xf>
    <xf numFmtId="0" fontId="6" fillId="2" borderId="12" xfId="2" applyFont="1" applyFill="1" applyBorder="1" applyAlignment="1" applyProtection="1">
      <protection locked="0"/>
    </xf>
    <xf numFmtId="0" fontId="29" fillId="28" borderId="0" xfId="0" applyFont="1" applyFill="1" applyProtection="1">
      <alignment vertical="center"/>
    </xf>
    <xf numFmtId="177" fontId="35" fillId="29" borderId="17" xfId="0" applyNumberFormat="1" applyFont="1" applyFill="1" applyBorder="1" applyAlignment="1" applyProtection="1">
      <alignment horizontal="right" vertical="center"/>
    </xf>
    <xf numFmtId="177" fontId="35" fillId="29" borderId="16" xfId="0" applyNumberFormat="1" applyFont="1" applyFill="1" applyBorder="1" applyAlignment="1" applyProtection="1">
      <alignment horizontal="right" vertical="center"/>
    </xf>
    <xf numFmtId="0" fontId="3" fillId="0" borderId="0" xfId="0" quotePrefix="1" applyFont="1" applyProtection="1">
      <alignment vertical="center"/>
    </xf>
    <xf numFmtId="0" fontId="28" fillId="0" borderId="0" xfId="0" applyFont="1" applyProtection="1">
      <alignment vertical="center"/>
    </xf>
    <xf numFmtId="0" fontId="29" fillId="0" borderId="0" xfId="0" applyFont="1" applyProtection="1">
      <alignment vertical="center"/>
    </xf>
    <xf numFmtId="0" fontId="2" fillId="0" borderId="0" xfId="0" applyFont="1" applyProtection="1">
      <alignment vertical="center"/>
    </xf>
    <xf numFmtId="177" fontId="27" fillId="0" borderId="17" xfId="0" applyNumberFormat="1" applyFont="1" applyFill="1" applyBorder="1" applyAlignment="1" applyProtection="1">
      <alignment horizontal="right" vertical="center"/>
      <protection locked="0"/>
    </xf>
    <xf numFmtId="177" fontId="27" fillId="0" borderId="16" xfId="0" applyNumberFormat="1" applyFont="1" applyFill="1" applyBorder="1" applyAlignment="1" applyProtection="1">
      <alignment horizontal="right" vertical="center"/>
      <protection locked="0"/>
    </xf>
    <xf numFmtId="0" fontId="34" fillId="25" borderId="0" xfId="0" applyFont="1" applyFill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 vertical="center"/>
      <protection locked="0"/>
    </xf>
    <xf numFmtId="0" fontId="29" fillId="0" borderId="15" xfId="0" applyFont="1" applyBorder="1" applyAlignment="1" applyProtection="1">
      <alignment horizontal="left" vertical="center" wrapText="1"/>
    </xf>
    <xf numFmtId="0" fontId="26" fillId="25" borderId="0" xfId="0" applyFont="1" applyFill="1" applyAlignment="1" applyProtection="1">
      <alignment horizontal="center" vertical="center"/>
      <protection locked="0"/>
    </xf>
    <xf numFmtId="0" fontId="34" fillId="0" borderId="0" xfId="0" applyFont="1" applyFill="1" applyAlignment="1" applyProtection="1">
      <alignment horizontal="center" vertical="center"/>
    </xf>
    <xf numFmtId="0" fontId="26" fillId="0" borderId="0" xfId="0" applyFont="1" applyFill="1" applyAlignment="1" applyProtection="1">
      <alignment horizontal="right" vertical="center"/>
      <protection locked="0"/>
    </xf>
    <xf numFmtId="0" fontId="34" fillId="0" borderId="0" xfId="0" applyFont="1" applyFill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 wrapText="1"/>
    </xf>
    <xf numFmtId="177" fontId="27" fillId="0" borderId="14" xfId="0" applyNumberFormat="1" applyFont="1" applyFill="1" applyBorder="1" applyAlignment="1" applyProtection="1">
      <alignment horizontal="right" vertical="center"/>
      <protection locked="0"/>
    </xf>
    <xf numFmtId="177" fontId="35" fillId="29" borderId="14" xfId="0" applyNumberFormat="1" applyFont="1" applyFill="1" applyBorder="1" applyAlignment="1" applyProtection="1">
      <alignment horizontal="right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3" fillId="0" borderId="16" xfId="0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</cellXfs>
  <cellStyles count="49">
    <cellStyle name="20% - 輔色1 2" xfId="4" xr:uid="{00000000-0005-0000-0000-000000000000}"/>
    <cellStyle name="20% - 輔色2 2" xfId="5" xr:uid="{00000000-0005-0000-0000-000001000000}"/>
    <cellStyle name="20% - 輔色3 2" xfId="6" xr:uid="{00000000-0005-0000-0000-000002000000}"/>
    <cellStyle name="20% - 輔色4 2" xfId="7" xr:uid="{00000000-0005-0000-0000-000003000000}"/>
    <cellStyle name="20% - 輔色5 2" xfId="8" xr:uid="{00000000-0005-0000-0000-000004000000}"/>
    <cellStyle name="20% - 輔色6 2" xfId="9" xr:uid="{00000000-0005-0000-0000-000005000000}"/>
    <cellStyle name="40% - 輔色1 2" xfId="10" xr:uid="{00000000-0005-0000-0000-000006000000}"/>
    <cellStyle name="40% - 輔色2 2" xfId="11" xr:uid="{00000000-0005-0000-0000-000007000000}"/>
    <cellStyle name="40% - 輔色3 2" xfId="12" xr:uid="{00000000-0005-0000-0000-000008000000}"/>
    <cellStyle name="40% - 輔色4 2" xfId="13" xr:uid="{00000000-0005-0000-0000-000009000000}"/>
    <cellStyle name="40% - 輔色5 2" xfId="14" xr:uid="{00000000-0005-0000-0000-00000A000000}"/>
    <cellStyle name="40% - 輔色6 2" xfId="15" xr:uid="{00000000-0005-0000-0000-00000B000000}"/>
    <cellStyle name="60% - 輔色1 2" xfId="16" xr:uid="{00000000-0005-0000-0000-00000C000000}"/>
    <cellStyle name="60% - 輔色2 2" xfId="17" xr:uid="{00000000-0005-0000-0000-00000D000000}"/>
    <cellStyle name="60% - 輔色3 2" xfId="18" xr:uid="{00000000-0005-0000-0000-00000E000000}"/>
    <cellStyle name="60% - 輔色4 2" xfId="19" xr:uid="{00000000-0005-0000-0000-00000F000000}"/>
    <cellStyle name="60% - 輔色5 2" xfId="20" xr:uid="{00000000-0005-0000-0000-000010000000}"/>
    <cellStyle name="60% - 輔色6 2" xfId="21" xr:uid="{00000000-0005-0000-0000-000011000000}"/>
    <cellStyle name="一般" xfId="0" builtinId="0"/>
    <cellStyle name="一般 2" xfId="3" xr:uid="{00000000-0005-0000-0000-000013000000}"/>
    <cellStyle name="一般 3" xfId="1" xr:uid="{00000000-0005-0000-0000-000014000000}"/>
    <cellStyle name="一般_(B010)金融機構承作土地抵押貸款統計表" xfId="2" xr:uid="{00000000-0005-0000-0000-000015000000}"/>
    <cellStyle name="一般_FOA001D" xfId="47" xr:uid="{00000000-0005-0000-0000-000016000000}"/>
    <cellStyle name="中等 2" xfId="22" xr:uid="{00000000-0005-0000-0000-000017000000}"/>
    <cellStyle name="合計 2" xfId="23" xr:uid="{00000000-0005-0000-0000-000018000000}"/>
    <cellStyle name="好 2" xfId="24" xr:uid="{00000000-0005-0000-0000-000019000000}"/>
    <cellStyle name="計算方式 2" xfId="25" xr:uid="{00000000-0005-0000-0000-00001A000000}"/>
    <cellStyle name="貨幣 2" xfId="26" xr:uid="{00000000-0005-0000-0000-00001B000000}"/>
    <cellStyle name="貨幣 2 2" xfId="48" xr:uid="{00000000-0005-0000-0000-00001C000000}"/>
    <cellStyle name="連結的儲存格 2" xfId="27" xr:uid="{00000000-0005-0000-0000-00001D000000}"/>
    <cellStyle name="備註 2" xfId="28" xr:uid="{00000000-0005-0000-0000-00001E000000}"/>
    <cellStyle name="說明文字 2" xfId="29" xr:uid="{00000000-0005-0000-0000-00001F000000}"/>
    <cellStyle name="輔色1 2" xfId="30" xr:uid="{00000000-0005-0000-0000-000020000000}"/>
    <cellStyle name="輔色2 2" xfId="31" xr:uid="{00000000-0005-0000-0000-000021000000}"/>
    <cellStyle name="輔色3 2" xfId="32" xr:uid="{00000000-0005-0000-0000-000022000000}"/>
    <cellStyle name="輔色4 2" xfId="33" xr:uid="{00000000-0005-0000-0000-000023000000}"/>
    <cellStyle name="輔色5 2" xfId="34" xr:uid="{00000000-0005-0000-0000-000024000000}"/>
    <cellStyle name="輔色6 2" xfId="35" xr:uid="{00000000-0005-0000-0000-000025000000}"/>
    <cellStyle name="標題 1 2" xfId="37" xr:uid="{00000000-0005-0000-0000-000026000000}"/>
    <cellStyle name="標題 2 2" xfId="38" xr:uid="{00000000-0005-0000-0000-000027000000}"/>
    <cellStyle name="標題 3 2" xfId="39" xr:uid="{00000000-0005-0000-0000-000028000000}"/>
    <cellStyle name="標題 4 2" xfId="40" xr:uid="{00000000-0005-0000-0000-000029000000}"/>
    <cellStyle name="標題 5" xfId="36" xr:uid="{00000000-0005-0000-0000-00002A000000}"/>
    <cellStyle name="樣式 1" xfId="41" xr:uid="{00000000-0005-0000-0000-00002B000000}"/>
    <cellStyle name="輸入 2" xfId="42" xr:uid="{00000000-0005-0000-0000-00002C000000}"/>
    <cellStyle name="輸出 2" xfId="43" xr:uid="{00000000-0005-0000-0000-00002D000000}"/>
    <cellStyle name="檢查儲存格 2" xfId="44" xr:uid="{00000000-0005-0000-0000-00002E000000}"/>
    <cellStyle name="壞 2" xfId="45" xr:uid="{00000000-0005-0000-0000-00002F000000}"/>
    <cellStyle name="警告文字 2" xfId="46" xr:uid="{00000000-0005-0000-0000-000030000000}"/>
  </cellStyles>
  <dxfs count="0"/>
  <tableStyles count="0" defaultTableStyle="TableStyleMedium2" defaultPivotStyle="PivotStyleLight16"/>
  <colors>
    <mruColors>
      <color rgb="FFCCFFFF"/>
      <color rgb="FFFFFF99"/>
      <color rgb="FF0000FF"/>
      <color rgb="FFFDE9D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CA31-AC5C-4D8D-92CF-F066175E3483}">
  <dimension ref="A1:BJ25"/>
  <sheetViews>
    <sheetView tabSelected="1" topLeftCell="H4" workbookViewId="0">
      <selection activeCell="Z9" sqref="Z9"/>
    </sheetView>
  </sheetViews>
  <sheetFormatPr defaultColWidth="8.88671875" defaultRowHeight="15.6" x14ac:dyDescent="0.3"/>
  <cols>
    <col min="1" max="1" width="17.88671875" style="12" customWidth="1"/>
    <col min="2" max="2" width="11.77734375" style="12" customWidth="1"/>
    <col min="3" max="3" width="18" style="12" customWidth="1"/>
    <col min="4" max="4" width="18.77734375" style="12" customWidth="1"/>
    <col min="5" max="5" width="21.44140625" style="12" customWidth="1"/>
    <col min="6" max="6" width="19.33203125" style="12" customWidth="1"/>
    <col min="7" max="7" width="20.5546875" style="12" customWidth="1"/>
    <col min="8" max="8" width="20" style="12" customWidth="1"/>
    <col min="9" max="10" width="13.77734375" style="12" customWidth="1"/>
    <col min="11" max="11" width="15.6640625" style="12" hidden="1" customWidth="1"/>
    <col min="12" max="14" width="13.77734375" style="12" hidden="1" customWidth="1"/>
    <col min="15" max="15" width="15.109375" style="12" hidden="1" customWidth="1"/>
    <col min="16" max="16" width="13.6640625" style="12" hidden="1" customWidth="1"/>
    <col min="17" max="20" width="8.88671875" style="12" hidden="1" customWidth="1"/>
    <col min="21" max="58" width="8.88671875" style="12" customWidth="1"/>
    <col min="59" max="16384" width="8.88671875" style="12"/>
  </cols>
  <sheetData>
    <row r="1" spans="1:58" ht="35.25" customHeight="1" x14ac:dyDescent="0.3">
      <c r="A1" s="11" t="str">
        <f>IF(COUNTBLANK(I7:I14)=8,"","本表有誤")</f>
        <v/>
      </c>
      <c r="B1" s="34" t="s">
        <v>38</v>
      </c>
      <c r="C1" s="34"/>
      <c r="D1" s="34"/>
      <c r="E1" s="34"/>
      <c r="F1" s="34"/>
      <c r="G1" s="34"/>
      <c r="H1" s="34"/>
      <c r="AW1" s="7" t="str">
        <f>SUBSTITUTE(SUBSTITUTE(C3," ",""),"　","")</f>
        <v>資料期間：</v>
      </c>
      <c r="AX1" s="7" t="e">
        <f>LEFT(AW1,FIND("月",AW1,1))</f>
        <v>#VALUE!</v>
      </c>
      <c r="AY1" s="8" t="e">
        <f>MID(AW1,FIND("民國",AW1,1)+2,FIND("年",AW1,1)-FIND("民國",AW1,1)-2)</f>
        <v>#VALUE!</v>
      </c>
      <c r="AZ1" s="8" t="e">
        <f>MID(AW1,FIND("年",AW1,1)+1,FIND("月",AW1,1)-FIND("年",AW1,1)-1)</f>
        <v>#VALUE!</v>
      </c>
      <c r="BA1" s="8" t="e">
        <f>(AY1+1911) &amp; RIGHT("0" &amp; AZ1,2)</f>
        <v>#VALUE!</v>
      </c>
      <c r="BB1" s="7" t="s">
        <v>27</v>
      </c>
      <c r="BC1" s="9" t="s">
        <v>39</v>
      </c>
      <c r="BD1" s="7" t="s">
        <v>28</v>
      </c>
      <c r="BE1" s="8">
        <v>2</v>
      </c>
      <c r="BF1" s="7" t="s">
        <v>29</v>
      </c>
    </row>
    <row r="2" spans="1:58" ht="35.25" customHeight="1" x14ac:dyDescent="0.3">
      <c r="A2" s="11"/>
      <c r="B2" s="38"/>
      <c r="C2" s="39" t="s">
        <v>42</v>
      </c>
      <c r="D2" s="40"/>
      <c r="E2" s="40"/>
      <c r="F2" s="40"/>
      <c r="G2" s="40"/>
      <c r="AW2" s="7"/>
      <c r="AX2" s="7"/>
      <c r="AY2" s="8"/>
      <c r="AZ2" s="8"/>
      <c r="BA2" s="8"/>
      <c r="BB2" s="7"/>
      <c r="BC2" s="9"/>
      <c r="BD2" s="7"/>
      <c r="BE2" s="8"/>
      <c r="BF2" s="7"/>
    </row>
    <row r="3" spans="1:58" ht="29.25" customHeight="1" x14ac:dyDescent="0.3">
      <c r="C3" s="39" t="s">
        <v>41</v>
      </c>
      <c r="D3" s="35" t="s">
        <v>43</v>
      </c>
      <c r="E3" s="35"/>
      <c r="F3" s="35"/>
      <c r="G3" s="35"/>
    </row>
    <row r="4" spans="1:58" ht="15.75" customHeight="1" x14ac:dyDescent="0.3"/>
    <row r="5" spans="1:58" ht="15.75" customHeight="1" x14ac:dyDescent="0.3">
      <c r="A5" s="44" t="s">
        <v>0</v>
      </c>
      <c r="B5" s="41" t="s">
        <v>17</v>
      </c>
      <c r="C5" s="48" t="s">
        <v>44</v>
      </c>
      <c r="D5" s="49"/>
      <c r="E5" s="50"/>
      <c r="F5" s="48" t="s">
        <v>45</v>
      </c>
      <c r="G5" s="49"/>
      <c r="H5" s="50"/>
      <c r="I5" s="48"/>
      <c r="J5" s="50"/>
      <c r="K5" s="48" t="s">
        <v>44</v>
      </c>
      <c r="L5" s="49"/>
      <c r="M5" s="50"/>
      <c r="N5" s="48" t="s">
        <v>45</v>
      </c>
      <c r="O5" s="49"/>
      <c r="P5" s="50"/>
    </row>
    <row r="6" spans="1:58" s="13" customFormat="1" ht="38.4" customHeight="1" x14ac:dyDescent="0.3">
      <c r="A6" s="45"/>
      <c r="B6" s="47"/>
      <c r="C6" s="46" t="s">
        <v>35</v>
      </c>
      <c r="D6" s="20" t="s">
        <v>8</v>
      </c>
      <c r="E6" s="23" t="s">
        <v>9</v>
      </c>
      <c r="F6" s="14" t="s">
        <v>35</v>
      </c>
      <c r="G6" s="20" t="s">
        <v>8</v>
      </c>
      <c r="H6" s="23" t="s">
        <v>9</v>
      </c>
      <c r="I6" s="51" t="s">
        <v>26</v>
      </c>
      <c r="J6" s="52"/>
      <c r="K6" s="14" t="s">
        <v>10</v>
      </c>
      <c r="L6" s="14" t="s">
        <v>8</v>
      </c>
      <c r="M6" s="4" t="s">
        <v>9</v>
      </c>
      <c r="N6" s="14" t="s">
        <v>10</v>
      </c>
      <c r="O6" s="14" t="s">
        <v>8</v>
      </c>
      <c r="P6" s="4" t="s">
        <v>9</v>
      </c>
      <c r="R6" s="14" t="s">
        <v>10</v>
      </c>
      <c r="S6" s="14" t="s">
        <v>8</v>
      </c>
      <c r="T6" s="4" t="s">
        <v>9</v>
      </c>
    </row>
    <row r="7" spans="1:58" ht="27.9" customHeight="1" x14ac:dyDescent="0.3">
      <c r="A7" s="5" t="s">
        <v>1</v>
      </c>
      <c r="B7" s="2" t="s">
        <v>18</v>
      </c>
      <c r="C7" s="32"/>
      <c r="D7" s="33"/>
      <c r="E7" s="42"/>
      <c r="F7" s="32"/>
      <c r="G7" s="33"/>
      <c r="H7" s="33"/>
      <c r="I7" s="51" t="str">
        <f>K7&amp;L7&amp;M7&amp;N7&amp;O7&amp;P7&amp;S7</f>
        <v/>
      </c>
      <c r="J7" s="52"/>
      <c r="K7" s="15" t="str">
        <f>IF(C7="","",IF(OR(C7&lt;0,C7&gt;99999999.99),"109.12.8~110.9.23申請案件[撥款金額]須為小於9位之正數,",IF(C7&lt;&gt;ROUND(C7,2),"109.12.8~110.9.23申請案件[撥款金額]須四捨五入至小數下2位,","")))</f>
        <v/>
      </c>
      <c r="L7" s="15" t="str">
        <f>IF(D7="","",IF(D7&gt;99.99,"109.12.8~110.9.23申請案件[加權平均貸款成數]整數位數須小於3位數,",IF(D7&lt;&gt;ROUND(D7,2),"109.12.8~110.9.23申請案件[加權平均貸款成數]小數位數至多為2位,","")))</f>
        <v/>
      </c>
      <c r="M7" s="15" t="str">
        <f>IF(E7="","",IF(E7&gt;99.99,"109.12.8~110.9.23申請案件[加權平均貸款利率]整數位數須小於3位數,",IF(E7&lt;&gt;ROUND(E7,2),"109.12.8~110.9.23申請案件[加權平均貸款利率]小數位數至多為2位,","")))</f>
        <v/>
      </c>
      <c r="N7" s="15" t="str">
        <f>IF(F7="","",IF(OR(F7&lt;0,F7&gt;99999999.99),"110.9.24申請案件[撥款金額]須為小於9位之正數,",IF(F7&lt;&gt;ROUND(F7,2),"110.9.24申請案件[撥款金額]須四捨五入至小數下2位,","")))</f>
        <v/>
      </c>
      <c r="O7" s="15" t="str">
        <f>IF(G7="","",IF(G7&gt;99.99,"110.9.24申請案件[加權平均貸款成數]整數位數須小於3位數,",IF(G7&lt;&gt;ROUND(G7,2),"110.9.24申請案件[加權平均貸款成數]小數位數至多為2位,","")))</f>
        <v/>
      </c>
      <c r="P7" s="15" t="str">
        <f>IF(H7="","",IF(H7&gt;99.99,"110.9.24申請案件[加權平均貸款利率]整數位數須小於3位數,",IF(H7&lt;&gt;ROUND(H7,2),"110.9.24申請案件[加權平均貸款利率]小數位數至多為2位,","")))</f>
        <v/>
      </c>
      <c r="S7" s="16" t="str">
        <f>IF(L7="",IF(D7&gt;55,"加權平均貸款成數最高為5.5成,",""),"")</f>
        <v/>
      </c>
    </row>
    <row r="8" spans="1:58" ht="27.9" customHeight="1" x14ac:dyDescent="0.3">
      <c r="A8" s="5" t="s">
        <v>2</v>
      </c>
      <c r="B8" s="2" t="s">
        <v>19</v>
      </c>
      <c r="C8" s="32"/>
      <c r="D8" s="33"/>
      <c r="E8" s="42"/>
      <c r="F8" s="32"/>
      <c r="G8" s="33"/>
      <c r="H8" s="33"/>
      <c r="I8" s="51" t="str">
        <f t="shared" ref="I8:I14" si="0">K8&amp;L8&amp;M8&amp;N8&amp;O8&amp;P8&amp;S8</f>
        <v/>
      </c>
      <c r="J8" s="52"/>
      <c r="K8" s="15" t="str">
        <f>IF(C8="","",IF(OR(C8&lt;0,C8&gt;99999999.99),"109.12.8~110.9.23申請案件[撥款金額]須為小於9位之正數,",IF(C8&lt;&gt;ROUND(C8,2),"109.12.8~110.9.23申請案件[撥款金額]須四捨五入至小數下2位,","")))</f>
        <v/>
      </c>
      <c r="L8" s="15" t="str">
        <f>IF(D8="","",IF(D8&gt;99.99,"109.12.8~110.9.23申請案件[加權平均貸款成數]整數位數須小於3位數,",IF(D8&lt;&gt;ROUND(D8,2),"109.12.8~110.9.23申請案件[加權平均貸款成數]小數位數至多為2位,","")))</f>
        <v/>
      </c>
      <c r="M8" s="15" t="str">
        <f>IF(E8="","",IF(E8&gt;99.99,"109.12.8~110.9.23申請案件[加權平均貸款利率]整數位數須小於3位數,",IF(E8&lt;&gt;ROUND(E8,2),"109.12.8~110.9.23申請案件[加權平均貸款利率]小數位數至多為2位,","")))</f>
        <v/>
      </c>
      <c r="N8" s="15" t="str">
        <f>IF(F8="","",IF(OR(F8&lt;0,F8&gt;99999999.99),"110.9.24申請案件[撥款金額]須為小於9位之正數,",IF(F8&lt;&gt;ROUND(F8,2),"110.9.24申請案件[撥款金額]須四捨五入至小數下2位,","")))</f>
        <v/>
      </c>
      <c r="O8" s="15" t="str">
        <f>IF(G8="","",IF(G8&gt;99.99,"110.9.24申請案件[加權平均貸款成數]整數位數須小於3位數,",IF(G8&lt;&gt;ROUND(G8,2),"110.9.24申請案件[加權平均貸款成數]小數位數至多為2位,","")))</f>
        <v/>
      </c>
      <c r="P8" s="15" t="str">
        <f>IF(H8="","",IF(H8&gt;99.99,"110.9.24申請案件[加權平均貸款利率]整數位數須小於3位數,",IF(H8&lt;&gt;ROUND(H8,2),"110.9.24申請案件[加權平均貸款利率]小數位數至多為2位,","")))</f>
        <v/>
      </c>
      <c r="S8" s="16" t="str">
        <f>IF(L8="",IF(D8&gt;55,"加權平均貸款成數最高為5.5成,",""),"")</f>
        <v/>
      </c>
    </row>
    <row r="9" spans="1:58" ht="27.9" customHeight="1" x14ac:dyDescent="0.3">
      <c r="A9" s="5" t="s">
        <v>3</v>
      </c>
      <c r="B9" s="2" t="s">
        <v>20</v>
      </c>
      <c r="C9" s="32"/>
      <c r="D9" s="33"/>
      <c r="E9" s="42"/>
      <c r="F9" s="32"/>
      <c r="G9" s="33"/>
      <c r="H9" s="33"/>
      <c r="I9" s="51" t="str">
        <f t="shared" si="0"/>
        <v/>
      </c>
      <c r="J9" s="52"/>
      <c r="K9" s="15" t="str">
        <f>IF(C9="","",IF(OR(C9&lt;0,C9&gt;99999999.99),"109.12.8~110.9.23申請案件[撥款金額]須為小於9位之正數,",IF(C9&lt;&gt;ROUND(C9,2),"109.12.8~110.9.23申請案件[撥款金額]須四捨五入至小數下2位,","")))</f>
        <v/>
      </c>
      <c r="L9" s="15" t="str">
        <f>IF(D9="","",IF(D9&gt;99.99,"109.12.8~110.9.23申請案件[加權平均貸款成數]整數位數須小於3位數,",IF(D9&lt;&gt;ROUND(D9,2),"109.12.8~110.9.23申請案件[加權平均貸款成數]小數位數至多為2位,","")))</f>
        <v/>
      </c>
      <c r="M9" s="15" t="str">
        <f>IF(E9="","",IF(E9&gt;99.99,"109.12.8~110.9.23申請案件[加權平均貸款利率]整數位數須小於3位數,",IF(E9&lt;&gt;ROUND(E9,2),"109.12.8~110.9.23申請案件[加權平均貸款利率]小數位數至多為2位,","")))</f>
        <v/>
      </c>
      <c r="N9" s="15" t="str">
        <f>IF(F9="","",IF(OR(F9&lt;0,F9&gt;99999999.99),"110.9.24申請案件[撥款金額]須為小於9位之正數,",IF(F9&lt;&gt;ROUND(F9,2),"110.9.24申請案件[撥款金額]須四捨五入至小數下2位,","")))</f>
        <v/>
      </c>
      <c r="O9" s="15" t="str">
        <f>IF(G9="","",IF(G9&gt;99.99,"110.9.24申請案件[加權平均貸款成數]整數位數須小於3位數,",IF(G9&lt;&gt;ROUND(G9,2),"110.9.24申請案件[加權平均貸款成數]小數位數至多為2位,","")))</f>
        <v/>
      </c>
      <c r="P9" s="15" t="str">
        <f>IF(H9="","",IF(H9&gt;99.99,"110.9.24申請案件[加權平均貸款利率]整數位數須小於3位數,",IF(H9&lt;&gt;ROUND(H9,2),"110.9.24申請案件[加權平均貸款利率]小數位數至多為2位,","")))</f>
        <v/>
      </c>
      <c r="S9" s="16" t="str">
        <f>IF(L9="",IF(D9&gt;55,"加權平均貸款成數最高為5.5成,",""),"")</f>
        <v/>
      </c>
    </row>
    <row r="10" spans="1:58" ht="27.9" customHeight="1" x14ac:dyDescent="0.3">
      <c r="A10" s="5" t="s">
        <v>4</v>
      </c>
      <c r="B10" s="2" t="s">
        <v>21</v>
      </c>
      <c r="C10" s="32"/>
      <c r="D10" s="33"/>
      <c r="E10" s="42"/>
      <c r="F10" s="32"/>
      <c r="G10" s="33"/>
      <c r="H10" s="33"/>
      <c r="I10" s="51" t="str">
        <f t="shared" si="0"/>
        <v/>
      </c>
      <c r="J10" s="52"/>
      <c r="K10" s="15" t="str">
        <f>IF(C10="","",IF(OR(C10&lt;0,C10&gt;99999999.99),"109.12.8~110.9.23申請案件[撥款金額]須為小於9位之正數,",IF(C10&lt;&gt;ROUND(C10,2),"109.12.8~110.9.23申請案件[撥款金額]須四捨五入至小數下2位,","")))</f>
        <v/>
      </c>
      <c r="L10" s="15" t="str">
        <f>IF(D10="","",IF(D10&gt;99.99,"109.12.8~110.9.23申請案件[加權平均貸款成數]整數位數須小於3位數,",IF(D10&lt;&gt;ROUND(D10,2),"109.12.8~110.9.23申請案件[加權平均貸款成數]小數位數至多為2位,","")))</f>
        <v/>
      </c>
      <c r="M10" s="15" t="str">
        <f>IF(E10="","",IF(E10&gt;99.99,"109.12.8~110.9.23申請案件[加權平均貸款利率]整數位數須小於3位數,",IF(E10&lt;&gt;ROUND(E10,2),"109.12.8~110.9.23申請案件[加權平均貸款利率]小數位數至多為2位,","")))</f>
        <v/>
      </c>
      <c r="N10" s="15" t="str">
        <f>IF(F10="","",IF(OR(F10&lt;0,F10&gt;99999999.99),"110.9.24申請案件[撥款金額]須為小於9位之正數,",IF(F10&lt;&gt;ROUND(F10,2),"110.9.24申請案件[撥款金額]須四捨五入至小數下2位,","")))</f>
        <v/>
      </c>
      <c r="O10" s="15" t="str">
        <f>IF(G10="","",IF(G10&gt;99.99,"110.9.24申請案件[加權平均貸款成數]整數位數須小於3位數,",IF(G10&lt;&gt;ROUND(G10,2),"110.9.24申請案件[加權平均貸款成數]小數位數至多為2位,","")))</f>
        <v/>
      </c>
      <c r="P10" s="15" t="str">
        <f>IF(H10="","",IF(H10&gt;99.99,"110.9.24申請案件[加權平均貸款利率]整數位數須小於3位數,",IF(H10&lt;&gt;ROUND(H10,2),"110.9.24申請案件[加權平均貸款利率]小數位數至多為2位,","")))</f>
        <v/>
      </c>
      <c r="S10" s="16" t="str">
        <f>IF(L10="",IF(D10&gt;55,"加權平均貸款成數最高為5.5成,",""),"")</f>
        <v/>
      </c>
    </row>
    <row r="11" spans="1:58" ht="27.9" customHeight="1" x14ac:dyDescent="0.3">
      <c r="A11" s="5" t="s">
        <v>5</v>
      </c>
      <c r="B11" s="2" t="s">
        <v>22</v>
      </c>
      <c r="C11" s="32"/>
      <c r="D11" s="33"/>
      <c r="E11" s="42"/>
      <c r="F11" s="32"/>
      <c r="G11" s="33"/>
      <c r="H11" s="33"/>
      <c r="I11" s="51" t="str">
        <f t="shared" si="0"/>
        <v/>
      </c>
      <c r="J11" s="52"/>
      <c r="K11" s="15" t="str">
        <f>IF(C11="","",IF(OR(C11&lt;0,C11&gt;99999999.99),"109.12.8~110.9.23申請案件[撥款金額]須為小於9位之正數,",IF(C11&lt;&gt;ROUND(C11,2),"109.12.8~110.9.23申請案件[撥款金額]須四捨五入至小數下2位,","")))</f>
        <v/>
      </c>
      <c r="L11" s="15" t="str">
        <f>IF(D11="","",IF(D11&gt;99.99,"109.12.8~110.9.23申請案件[加權平均貸款成數]整數位數須小於3位數,",IF(D11&lt;&gt;ROUND(D11,2),"109.12.8~110.9.23申請案件[加權平均貸款成數]小數位數至多為2位,","")))</f>
        <v/>
      </c>
      <c r="M11" s="15" t="str">
        <f>IF(E11="","",IF(E11&gt;99.99,"109.12.8~110.9.23申請案件[加權平均貸款利率]整數位數須小於3位數,",IF(E11&lt;&gt;ROUND(E11,2),"109.12.8~110.9.23申請案件[加權平均貸款利率]小數位數至多為2位,","")))</f>
        <v/>
      </c>
      <c r="N11" s="15" t="str">
        <f>IF(F11="","",IF(OR(F11&lt;0,F11&gt;99999999.99),"110.9.24申請案件[撥款金額]須為小於9位之正數,",IF(F11&lt;&gt;ROUND(F11,2),"110.9.24申請案件[撥款金額]須四捨五入至小數下2位,","")))</f>
        <v/>
      </c>
      <c r="O11" s="15" t="str">
        <f>IF(G11="","",IF(G11&gt;99.99,"110.9.24申請案件[加權平均貸款成數]整數位數須小於3位數,",IF(G11&lt;&gt;ROUND(G11,2),"110.9.24申請案件[加權平均貸款成數]小數位數至多為2位,","")))</f>
        <v/>
      </c>
      <c r="P11" s="15" t="str">
        <f>IF(H11="","",IF(H11&gt;99.99,"110.9.24申請案件[加權平均貸款利率]整數位數須小於3位數,",IF(H11&lt;&gt;ROUND(H11,2),"110.9.24申請案件[加權平均貸款利率]小數位數至多為2位,","")))</f>
        <v/>
      </c>
      <c r="S11" s="16" t="str">
        <f>IF(L11="",IF(D11&gt;55,"加權平均貸款成數最高為5.5成,",""),"")</f>
        <v/>
      </c>
    </row>
    <row r="12" spans="1:58" ht="27.9" customHeight="1" x14ac:dyDescent="0.3">
      <c r="A12" s="5" t="s">
        <v>6</v>
      </c>
      <c r="B12" s="2" t="s">
        <v>23</v>
      </c>
      <c r="C12" s="32"/>
      <c r="D12" s="33"/>
      <c r="E12" s="42"/>
      <c r="F12" s="32"/>
      <c r="G12" s="33"/>
      <c r="H12" s="33"/>
      <c r="I12" s="51" t="str">
        <f t="shared" si="0"/>
        <v/>
      </c>
      <c r="J12" s="52"/>
      <c r="K12" s="15" t="str">
        <f>IF(C12="","",IF(OR(C12&lt;0,C12&gt;99999999.99),"109.12.8~110.9.23申請案件[撥款金額]須為小於9位之正數,",IF(C12&lt;&gt;ROUND(C12,2),"109.12.8~110.9.23申請案件[撥款金額]須四捨五入至小數下2位,","")))</f>
        <v/>
      </c>
      <c r="L12" s="15" t="str">
        <f>IF(D12="","",IF(D12&gt;99.99,"109.12.8~110.9.23申請案件[加權平均貸款成數]整數位數須小於3位數,",IF(D12&lt;&gt;ROUND(D12,2),"109.12.8~110.9.23申請案件[加權平均貸款成數]小數位數至多為2位,","")))</f>
        <v/>
      </c>
      <c r="M12" s="15" t="str">
        <f>IF(E12="","",IF(E12&gt;99.99,"109.12.8~110.9.23申請案件[加權平均貸款利率]整數位數須小於3位數,",IF(E12&lt;&gt;ROUND(E12,2),"109.12.8~110.9.23申請案件[加權平均貸款利率]小數位數至多為2位,","")))</f>
        <v/>
      </c>
      <c r="N12" s="15" t="str">
        <f>IF(F12="","",IF(OR(F12&lt;0,F12&gt;99999999.99),"110.9.24申請案件[撥款金額]須為小於9位之正數,",IF(F12&lt;&gt;ROUND(F12,2),"110.9.24申請案件[撥款金額]須四捨五入至小數下2位,","")))</f>
        <v/>
      </c>
      <c r="O12" s="15" t="str">
        <f>IF(G12="","",IF(G12&gt;99.99,"110.9.24申請案件[加權平均貸款成數]整數位數須小於3位數,",IF(G12&lt;&gt;ROUND(G12,2),"110.9.24申請案件[加權平均貸款成數]小數位數至多為2位,","")))</f>
        <v/>
      </c>
      <c r="P12" s="15" t="str">
        <f>IF(H12="","",IF(H12&gt;99.99,"110.9.24申請案件[加權平均貸款利率]整數位數須小於3位數,",IF(H12&lt;&gt;ROUND(H12,2),"110.9.24申請案件[加權平均貸款利率]小數位數至多為2位,","")))</f>
        <v/>
      </c>
      <c r="S12" s="16" t="str">
        <f>IF(L12="",IF(D12&gt;55,"加權平均貸款成數最高為5.5成,",""),"")</f>
        <v/>
      </c>
    </row>
    <row r="13" spans="1:58" ht="27.9" customHeight="1" x14ac:dyDescent="0.3">
      <c r="A13" s="5" t="s">
        <v>7</v>
      </c>
      <c r="B13" s="2" t="s">
        <v>24</v>
      </c>
      <c r="C13" s="32"/>
      <c r="D13" s="33"/>
      <c r="E13" s="42"/>
      <c r="F13" s="32"/>
      <c r="G13" s="33"/>
      <c r="H13" s="33"/>
      <c r="I13" s="51" t="str">
        <f t="shared" si="0"/>
        <v/>
      </c>
      <c r="J13" s="52"/>
      <c r="K13" s="15" t="str">
        <f>IF(C13="","",IF(OR(C13&lt;0,C13&gt;99999999.99),"109.12.8~110.9.23申請案件[撥款金額]須為小於9位之正數,",IF(C13&lt;&gt;ROUND(C13,2),"109.12.8~110.9.23申請案件[撥款金額]須四捨五入至小數下2位,","")))</f>
        <v/>
      </c>
      <c r="L13" s="15" t="str">
        <f>IF(D13="","",IF(D13&gt;99.99,"109.12.8~110.9.23申請案件[加權平均貸款成數]整數位數須小於3位數,",IF(D13&lt;&gt;ROUND(D13,2),"109.12.8~110.9.23申請案件[加權平均貸款成數]小數位數至多為2位,","")))</f>
        <v/>
      </c>
      <c r="M13" s="15" t="str">
        <f>IF(E13="","",IF(E13&gt;99.99,"109.12.8~110.9.23申請案件[加權平均貸款利率]整數位數須小於3位數,",IF(E13&lt;&gt;ROUND(E13,2),"109.12.8~110.9.23申請案件[加權平均貸款利率]小數位數至多為2位,","")))</f>
        <v/>
      </c>
      <c r="N13" s="15" t="str">
        <f>IF(F13="","",IF(OR(F13&lt;0,F13&gt;99999999.99),"110.9.24申請案件[撥款金額]須為小於9位之正數,",IF(F13&lt;&gt;ROUND(F13,2),"110.9.24申請案件[撥款金額]須四捨五入至小數下2位,","")))</f>
        <v/>
      </c>
      <c r="O13" s="15" t="str">
        <f>IF(G13="","",IF(G13&gt;99.99,"110.9.24申請案件[加權平均貸款成數]整數位數須小於3位數,",IF(G13&lt;&gt;ROUND(G13,2),"110.9.24申請案件[加權平均貸款成數]小數位數至多為2位,","")))</f>
        <v/>
      </c>
      <c r="P13" s="15" t="str">
        <f>IF(H13="","",IF(H13&gt;99.99,"110.9.24申請案件[加權平均貸款利率]整數位數須小於3位數,",IF(H13&lt;&gt;ROUND(H13,2),"110.9.24申請案件[加權平均貸款利率]小數位數至多為2位,","")))</f>
        <v/>
      </c>
      <c r="S13" s="16" t="str">
        <f>IF(L13="",IF(D13&gt;55,"加權平均貸款成數最高為5.5成,",""),"")</f>
        <v/>
      </c>
    </row>
    <row r="14" spans="1:58" ht="27.9" customHeight="1" x14ac:dyDescent="0.3">
      <c r="A14" s="17" t="s">
        <v>11</v>
      </c>
      <c r="B14" s="2" t="s">
        <v>25</v>
      </c>
      <c r="C14" s="26">
        <f>SUM(C7:C13)</f>
        <v>0</v>
      </c>
      <c r="D14" s="27">
        <f>IF(C14=0,0,ROUND(SUMPRODUCT(C7:C13,D7:D13)/C14,2))</f>
        <v>0</v>
      </c>
      <c r="E14" s="43">
        <f>IF(C14=0,0,ROUND(SUMPRODUCT(C7:C13,E7:E13)/C14,2))</f>
        <v>0</v>
      </c>
      <c r="F14" s="26">
        <f>SUM(F7:F13)</f>
        <v>0</v>
      </c>
      <c r="G14" s="27">
        <f>IF(F14=0,0,ROUND(SUMPRODUCT(F7:F13,G7:G13)/F14,2))</f>
        <v>0</v>
      </c>
      <c r="H14" s="27">
        <f>IF(F14=0,0,ROUND(SUMPRODUCT(F7:F13,H7:H13)/F14,2))</f>
        <v>0</v>
      </c>
      <c r="I14" s="51" t="str">
        <f t="shared" si="0"/>
        <v/>
      </c>
      <c r="J14" s="52"/>
      <c r="K14" s="15" t="str">
        <f>IF(C14="","",IF(OR(C14&lt;0,C14&gt;99999999.99),"109.12.8~110.9.23申請案件[撥款金額]須為小於9位之正數,",IF(C14&lt;&gt;ROUND(C14,2),"109.12.8~110.9.23申請案件[撥款金額]須四捨五入至小數下2位,","")))</f>
        <v/>
      </c>
      <c r="L14" s="15" t="str">
        <f>IF(D14="","",IF(D14&gt;99.99,"109.12.8~110.9.23申請案件[加權平均貸款成數]整數位數須小於3位數,",IF(D14&lt;&gt;ROUND(D14,2),"109.12.8~110.9.23申請案件[加權平均貸款成數]小數位數至多為2位,","")))</f>
        <v/>
      </c>
      <c r="M14" s="15" t="str">
        <f>IF(E14="","",IF(E14&gt;99.99,"109.12.8~110.9.23申請案件[加權平均貸款利率]整數位數須小於3位數,",IF(E14&lt;&gt;ROUND(E14,2),"109.12.8~110.9.23申請案件[加權平均貸款利率]小數位數至多為2位,","")))</f>
        <v/>
      </c>
      <c r="N14" s="15" t="str">
        <f>IF(F14="","",IF(OR(F14&lt;0,F14&gt;99999999.99),"110.9.24申請案件[撥款金額]須為小於9位之正數,",IF(F14&lt;&gt;ROUND(F14,2),"110.9.24申請案件[撥款金額]須四捨五入至小數下2位,","")))</f>
        <v/>
      </c>
      <c r="O14" s="15" t="str">
        <f>IF(G14="","",IF(G14&gt;99.99,"110.9.24申請案件[加權平均貸款成數]整數位數須小於3位數,",IF(G14&lt;&gt;ROUND(G14,2),"110.9.24申請案件[加權平均貸款成數]小數位數至多為2位,","")))</f>
        <v/>
      </c>
      <c r="P14" s="15" t="str">
        <f>IF(H14="","",IF(H14&gt;99.99,"110.9.24申請案件[加權平均貸款利率]整數位數須小於3位數,",IF(H14&lt;&gt;ROUND(H14,2),"110.9.24申請案件[加權平均貸款利率]小數位數至多為2位,","")))</f>
        <v/>
      </c>
      <c r="R14" s="25" t="str">
        <f>IF(K14="",IF(C14&lt;&gt;SUM(C7:C13),"[撥款金額]_全國(合計數)錯誤,",""),"")</f>
        <v/>
      </c>
      <c r="S14" s="16" t="str">
        <f>IF(L14="",IF(D14&gt;55,"加權平均貸款成數最高為5.5成,",IF(C14=0,"",IF(D14&lt;&gt;ROUND(SUMPRODUCT(C7:C13,D7:D13)/C14,2),"[加權平均貸款成數]_全國(合計數)錯誤,",""))),"")</f>
        <v/>
      </c>
      <c r="T14" s="25" t="str">
        <f>IF(M14="",IF(C14=0,"",IF(E14&lt;&gt;(SUMPRODUCT(C7:C13,E7:E13)/C14),"[加權平均貸款利率]_全國(合計數)錯誤,","")),"")</f>
        <v/>
      </c>
    </row>
    <row r="15" spans="1:58" ht="48.75" customHeight="1" x14ac:dyDescent="0.3">
      <c r="A15" s="36" t="s">
        <v>36</v>
      </c>
      <c r="B15" s="36"/>
      <c r="C15" s="36"/>
      <c r="D15" s="36"/>
      <c r="E15" s="36"/>
      <c r="M15" s="28"/>
    </row>
    <row r="16" spans="1:58" ht="19.8" x14ac:dyDescent="0.4">
      <c r="A16" s="1" t="s">
        <v>16</v>
      </c>
      <c r="B16" s="24"/>
      <c r="C16" s="1" t="s">
        <v>12</v>
      </c>
      <c r="D16" s="18"/>
      <c r="E16" s="1" t="s">
        <v>13</v>
      </c>
      <c r="F16" s="19"/>
    </row>
    <row r="17" spans="1:6" ht="19.8" x14ac:dyDescent="0.4">
      <c r="A17" s="1" t="s">
        <v>14</v>
      </c>
      <c r="B17" s="24"/>
      <c r="C17" s="1" t="s">
        <v>14</v>
      </c>
      <c r="D17" s="18"/>
      <c r="E17" s="1" t="s">
        <v>14</v>
      </c>
      <c r="F17" s="19"/>
    </row>
    <row r="18" spans="1:6" ht="19.8" x14ac:dyDescent="0.4">
      <c r="A18" s="1" t="s">
        <v>15</v>
      </c>
      <c r="B18" s="24"/>
      <c r="C18" s="1" t="s">
        <v>15</v>
      </c>
      <c r="D18" s="18"/>
      <c r="E18" s="1" t="s">
        <v>15</v>
      </c>
      <c r="F18" s="19"/>
    </row>
    <row r="20" spans="1:6" ht="16.2" x14ac:dyDescent="0.3">
      <c r="A20" s="29" t="s">
        <v>30</v>
      </c>
    </row>
    <row r="21" spans="1:6" ht="16.2" x14ac:dyDescent="0.3">
      <c r="A21" s="30" t="s">
        <v>33</v>
      </c>
    </row>
    <row r="22" spans="1:6" ht="16.2" x14ac:dyDescent="0.3">
      <c r="A22" s="31" t="s">
        <v>34</v>
      </c>
    </row>
    <row r="23" spans="1:6" ht="16.2" x14ac:dyDescent="0.3">
      <c r="A23" s="30" t="s">
        <v>31</v>
      </c>
    </row>
    <row r="24" spans="1:6" ht="16.2" x14ac:dyDescent="0.3">
      <c r="A24" s="30" t="s">
        <v>32</v>
      </c>
    </row>
    <row r="25" spans="1:6" ht="16.2" x14ac:dyDescent="0.3">
      <c r="A25" s="12" t="s">
        <v>37</v>
      </c>
    </row>
  </sheetData>
  <mergeCells count="20">
    <mergeCell ref="K5:M5"/>
    <mergeCell ref="N5:P5"/>
    <mergeCell ref="I11:J11"/>
    <mergeCell ref="I12:J12"/>
    <mergeCell ref="I13:J13"/>
    <mergeCell ref="I14:J14"/>
    <mergeCell ref="I5:J5"/>
    <mergeCell ref="I6:J6"/>
    <mergeCell ref="I7:J7"/>
    <mergeCell ref="I8:J8"/>
    <mergeCell ref="I9:J9"/>
    <mergeCell ref="I10:J10"/>
    <mergeCell ref="A15:E15"/>
    <mergeCell ref="B1:H1"/>
    <mergeCell ref="D2:G2"/>
    <mergeCell ref="D3:G3"/>
    <mergeCell ref="A5:A6"/>
    <mergeCell ref="B5:B6"/>
    <mergeCell ref="C5:E5"/>
    <mergeCell ref="F5:H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J23"/>
  <sheetViews>
    <sheetView workbookViewId="0">
      <selection activeCell="B1" sqref="B1:E1"/>
    </sheetView>
  </sheetViews>
  <sheetFormatPr defaultColWidth="8.88671875" defaultRowHeight="15.6" x14ac:dyDescent="0.3"/>
  <cols>
    <col min="1" max="1" width="17.88671875" style="12" customWidth="1"/>
    <col min="2" max="2" width="16.44140625" style="12" customWidth="1"/>
    <col min="3" max="3" width="18" style="12" customWidth="1"/>
    <col min="4" max="4" width="18.77734375" style="12" customWidth="1"/>
    <col min="5" max="5" width="21.44140625" style="12" customWidth="1"/>
    <col min="6" max="6" width="19.33203125" style="12" customWidth="1"/>
    <col min="7" max="7" width="3.21875" style="12" customWidth="1"/>
    <col min="8" max="10" width="13.77734375" style="12" hidden="1" customWidth="1"/>
    <col min="11" max="11" width="7.33203125" style="12" hidden="1" customWidth="1"/>
    <col min="12" max="14" width="13.77734375" style="12" hidden="1" customWidth="1"/>
    <col min="15" max="62" width="8.88671875" style="12" hidden="1" customWidth="1"/>
    <col min="63" max="16384" width="8.88671875" style="12"/>
  </cols>
  <sheetData>
    <row r="1" spans="1:62" ht="35.25" customHeight="1" x14ac:dyDescent="0.3">
      <c r="A1" s="11" t="str">
        <f>IF(COUNTBLANK(F5:F12)=8,"","本表有誤")</f>
        <v/>
      </c>
      <c r="B1" s="34" t="s">
        <v>38</v>
      </c>
      <c r="C1" s="34"/>
      <c r="D1" s="34"/>
      <c r="E1" s="34"/>
      <c r="BA1" s="7" t="str">
        <f>SUBSTITUTE(SUBSTITUTE(C2," ",""),"　","")</f>
        <v>民國年月</v>
      </c>
      <c r="BB1" s="7" t="str">
        <f>LEFT(BA1,FIND("月",BA1,1))</f>
        <v>民國年月</v>
      </c>
      <c r="BC1" s="8" t="str">
        <f>MID(BA1,FIND("民國",BA1,1)+2,FIND("年",BA1,1)-FIND("民國",BA1,1)-2)</f>
        <v/>
      </c>
      <c r="BD1" s="8" t="str">
        <f>MID(BA1,FIND("年",BA1,1)+1,FIND("月",BA1,1)-FIND("年",BA1,1)-1)</f>
        <v/>
      </c>
      <c r="BE1" s="8" t="e">
        <f>(BC1+1911) &amp; RIGHT("0" &amp; BD1,2)</f>
        <v>#VALUE!</v>
      </c>
      <c r="BF1" s="7" t="s">
        <v>27</v>
      </c>
      <c r="BG1" s="9" t="s">
        <v>39</v>
      </c>
      <c r="BH1" s="7" t="s">
        <v>28</v>
      </c>
      <c r="BI1" s="8">
        <v>2</v>
      </c>
      <c r="BJ1" s="7" t="s">
        <v>29</v>
      </c>
    </row>
    <row r="2" spans="1:62" ht="29.25" customHeight="1" x14ac:dyDescent="0.3">
      <c r="C2" s="37" t="s">
        <v>40</v>
      </c>
      <c r="D2" s="37"/>
    </row>
    <row r="3" spans="1:62" ht="15.75" customHeight="1" x14ac:dyDescent="0.3"/>
    <row r="4" spans="1:62" s="13" customFormat="1" ht="38.4" customHeight="1" x14ac:dyDescent="0.3">
      <c r="A4" s="6" t="s">
        <v>0</v>
      </c>
      <c r="B4" s="3" t="s">
        <v>17</v>
      </c>
      <c r="C4" s="14" t="s">
        <v>35</v>
      </c>
      <c r="D4" s="20" t="s">
        <v>8</v>
      </c>
      <c r="E4" s="23" t="s">
        <v>9</v>
      </c>
      <c r="F4" s="6" t="s">
        <v>26</v>
      </c>
      <c r="H4" s="14" t="s">
        <v>10</v>
      </c>
      <c r="I4" s="14" t="s">
        <v>8</v>
      </c>
      <c r="J4" s="4" t="s">
        <v>9</v>
      </c>
      <c r="L4" s="14" t="s">
        <v>10</v>
      </c>
      <c r="M4" s="14" t="s">
        <v>8</v>
      </c>
      <c r="N4" s="4" t="s">
        <v>9</v>
      </c>
    </row>
    <row r="5" spans="1:62" ht="27.9" customHeight="1" x14ac:dyDescent="0.3">
      <c r="A5" s="5" t="s">
        <v>1</v>
      </c>
      <c r="B5" s="2" t="s">
        <v>18</v>
      </c>
      <c r="C5" s="22"/>
      <c r="D5" s="21"/>
      <c r="E5" s="21"/>
      <c r="F5" s="10" t="str">
        <f>H5&amp;I5&amp;J5&amp;M5</f>
        <v/>
      </c>
      <c r="H5" s="15" t="str">
        <f>IF(C5="","",IF(OR(C5&lt;0,C5&gt;99999999.99),"[撥款金額]須為小於9位之正數,",IF(C5&lt;&gt;ROUND(C5,2),"[撥款金額]須四捨五入至小數下2位,","")))</f>
        <v/>
      </c>
      <c r="I5" s="15" t="str">
        <f t="shared" ref="I5:I12" si="0">IF(D5="","",IF(D5&gt;99.99,"[加權平均貸款成數]整數位數須小於3位數,",IF(D5&lt;&gt;ROUND(D5,2),"[加權平均貸款成數]小數位數至多為2位,","")))</f>
        <v/>
      </c>
      <c r="J5" s="15" t="str">
        <f>IF(E5="","",IF(E5&gt;99.99,"[加權平均貸款利率]整數位數須小於3位數,",IF(E5&lt;&gt;ROUND(E5,2),"[加權平均貸款利率]小數位數至多為2位,","")))</f>
        <v/>
      </c>
      <c r="M5" s="16" t="str">
        <f t="shared" ref="M5:M10" si="1">IF(I5="",IF(D5&gt;55,"加權平均貸款成數最高為5.5成,",""),"")</f>
        <v/>
      </c>
    </row>
    <row r="6" spans="1:62" ht="27.9" customHeight="1" x14ac:dyDescent="0.3">
      <c r="A6" s="5" t="s">
        <v>2</v>
      </c>
      <c r="B6" s="2" t="s">
        <v>19</v>
      </c>
      <c r="C6" s="22"/>
      <c r="D6" s="21"/>
      <c r="E6" s="21"/>
      <c r="F6" s="10" t="str">
        <f t="shared" ref="F6:F12" si="2">H6&amp;I6&amp;J6&amp;M6</f>
        <v/>
      </c>
      <c r="H6" s="15" t="str">
        <f t="shared" ref="H6:H11" si="3">IF(C6="","",IF(OR(C6&lt;0,C6&gt;99999999.99),"[撥款金額]須為小於9位之正數,",IF(C6&lt;&gt;ROUND(C6,2),"[撥款金額]須四捨五入至小數下2位,","")))</f>
        <v/>
      </c>
      <c r="I6" s="15" t="str">
        <f t="shared" si="0"/>
        <v/>
      </c>
      <c r="J6" s="15" t="str">
        <f t="shared" ref="J6:J12" si="4">IF(E6="","",IF(E6&gt;99.99,"[加權平均貸款利率]整數位數須小於3位數,",IF(E6&lt;&gt;ROUND(E6,2),"[加權平均貸款利率]小數位數至多為2位,","")))</f>
        <v/>
      </c>
      <c r="M6" s="16" t="str">
        <f t="shared" si="1"/>
        <v/>
      </c>
    </row>
    <row r="7" spans="1:62" ht="27.9" customHeight="1" x14ac:dyDescent="0.3">
      <c r="A7" s="5" t="s">
        <v>3</v>
      </c>
      <c r="B7" s="2" t="s">
        <v>20</v>
      </c>
      <c r="C7" s="22"/>
      <c r="D7" s="21"/>
      <c r="E7" s="21"/>
      <c r="F7" s="10" t="str">
        <f t="shared" si="2"/>
        <v/>
      </c>
      <c r="H7" s="15" t="str">
        <f t="shared" si="3"/>
        <v/>
      </c>
      <c r="I7" s="15" t="str">
        <f t="shared" si="0"/>
        <v/>
      </c>
      <c r="J7" s="15" t="str">
        <f t="shared" si="4"/>
        <v/>
      </c>
      <c r="M7" s="16" t="str">
        <f t="shared" si="1"/>
        <v/>
      </c>
    </row>
    <row r="8" spans="1:62" ht="27.9" customHeight="1" x14ac:dyDescent="0.3">
      <c r="A8" s="5" t="s">
        <v>4</v>
      </c>
      <c r="B8" s="2" t="s">
        <v>21</v>
      </c>
      <c r="C8" s="22"/>
      <c r="D8" s="21"/>
      <c r="E8" s="21"/>
      <c r="F8" s="10" t="str">
        <f t="shared" si="2"/>
        <v/>
      </c>
      <c r="H8" s="15" t="str">
        <f t="shared" si="3"/>
        <v/>
      </c>
      <c r="I8" s="15" t="str">
        <f t="shared" si="0"/>
        <v/>
      </c>
      <c r="J8" s="15" t="str">
        <f t="shared" si="4"/>
        <v/>
      </c>
      <c r="M8" s="16" t="str">
        <f t="shared" si="1"/>
        <v/>
      </c>
    </row>
    <row r="9" spans="1:62" ht="27.9" customHeight="1" x14ac:dyDescent="0.3">
      <c r="A9" s="5" t="s">
        <v>5</v>
      </c>
      <c r="B9" s="2" t="s">
        <v>22</v>
      </c>
      <c r="C9" s="22"/>
      <c r="D9" s="21"/>
      <c r="E9" s="21"/>
      <c r="F9" s="10" t="str">
        <f t="shared" si="2"/>
        <v/>
      </c>
      <c r="H9" s="15" t="str">
        <f t="shared" si="3"/>
        <v/>
      </c>
      <c r="I9" s="15" t="str">
        <f t="shared" si="0"/>
        <v/>
      </c>
      <c r="J9" s="15" t="str">
        <f t="shared" si="4"/>
        <v/>
      </c>
      <c r="M9" s="16" t="str">
        <f t="shared" si="1"/>
        <v/>
      </c>
    </row>
    <row r="10" spans="1:62" ht="27.9" customHeight="1" x14ac:dyDescent="0.3">
      <c r="A10" s="5" t="s">
        <v>6</v>
      </c>
      <c r="B10" s="2" t="s">
        <v>23</v>
      </c>
      <c r="C10" s="22"/>
      <c r="D10" s="21"/>
      <c r="E10" s="21"/>
      <c r="F10" s="10" t="str">
        <f t="shared" si="2"/>
        <v/>
      </c>
      <c r="H10" s="15" t="str">
        <f t="shared" si="3"/>
        <v/>
      </c>
      <c r="I10" s="15" t="str">
        <f t="shared" si="0"/>
        <v/>
      </c>
      <c r="J10" s="15" t="str">
        <f t="shared" si="4"/>
        <v/>
      </c>
      <c r="M10" s="16" t="str">
        <f t="shared" si="1"/>
        <v/>
      </c>
    </row>
    <row r="11" spans="1:62" ht="27.9" customHeight="1" x14ac:dyDescent="0.3">
      <c r="A11" s="5" t="s">
        <v>7</v>
      </c>
      <c r="B11" s="2" t="s">
        <v>24</v>
      </c>
      <c r="C11" s="22"/>
      <c r="D11" s="21"/>
      <c r="E11" s="21"/>
      <c r="F11" s="10" t="str">
        <f t="shared" si="2"/>
        <v/>
      </c>
      <c r="H11" s="15" t="str">
        <f t="shared" si="3"/>
        <v/>
      </c>
      <c r="I11" s="15" t="str">
        <f t="shared" si="0"/>
        <v/>
      </c>
      <c r="J11" s="15" t="str">
        <f t="shared" si="4"/>
        <v/>
      </c>
      <c r="M11" s="16" t="str">
        <f>IF(I11="",IF(D11&gt;55,"加權平均貸款成數最高為5.5成,",""),"")</f>
        <v/>
      </c>
    </row>
    <row r="12" spans="1:62" ht="27.9" customHeight="1" x14ac:dyDescent="0.3">
      <c r="A12" s="17" t="s">
        <v>11</v>
      </c>
      <c r="B12" s="2" t="s">
        <v>25</v>
      </c>
      <c r="C12" s="26">
        <f>SUM(C5:C11)</f>
        <v>0</v>
      </c>
      <c r="D12" s="27">
        <f>IF(C12=0,0,ROUND(SUMPRODUCT(C5:C11,D5:D11)/C12,2))</f>
        <v>0</v>
      </c>
      <c r="E12" s="27">
        <f>IF(C12=0,0,ROUND(SUMPRODUCT(C5:C11,E5:E11)/C12,2))</f>
        <v>0</v>
      </c>
      <c r="F12" s="10" t="str">
        <f t="shared" si="2"/>
        <v/>
      </c>
      <c r="H12" s="15" t="str">
        <f>IF(C12="","",IF(OR(C12&lt;0,C12&gt;99999999.99),"[撥款金額]須為小於9位之正數,",IF(C12&lt;&gt;ROUND(C12,2),"[撥款金額]須四捨五入至小數下2位,","")))</f>
        <v/>
      </c>
      <c r="I12" s="15" t="str">
        <f t="shared" si="0"/>
        <v/>
      </c>
      <c r="J12" s="15" t="str">
        <f t="shared" si="4"/>
        <v/>
      </c>
      <c r="L12" s="25" t="str">
        <f>IF(H12="",IF(C12&lt;&gt;SUM(C5:C11),"[撥款金額]_全國(合計數)錯誤,",""),"")</f>
        <v/>
      </c>
      <c r="M12" s="16" t="str">
        <f>IF(I12="",IF(D12&gt;55,"加權平均貸款成數最高為5.5成,",IF(C12=0,"",IF(D12&lt;&gt;ROUND(SUMPRODUCT(C5:C11,D5:D11)/C12,2),"[加權平均貸款成數]_全國(合計數)錯誤,",""))),"")</f>
        <v/>
      </c>
      <c r="N12" s="25" t="str">
        <f>IF(J12="",IF(C12=0,"",IF(E12&lt;&gt;(SUMPRODUCT(C5:C11,E5:E11)/C12),"[加權平均貸款利率]_全國(合計數)錯誤,","")),"")</f>
        <v/>
      </c>
    </row>
    <row r="13" spans="1:62" ht="48.75" customHeight="1" x14ac:dyDescent="0.3">
      <c r="A13" s="36" t="s">
        <v>36</v>
      </c>
      <c r="B13" s="36"/>
      <c r="C13" s="36"/>
      <c r="D13" s="36"/>
      <c r="E13" s="36"/>
      <c r="M13" s="28"/>
    </row>
    <row r="14" spans="1:62" ht="19.8" x14ac:dyDescent="0.4">
      <c r="A14" s="1" t="s">
        <v>16</v>
      </c>
      <c r="B14" s="24"/>
      <c r="C14" s="1" t="s">
        <v>12</v>
      </c>
      <c r="D14" s="18"/>
      <c r="E14" s="1" t="s">
        <v>13</v>
      </c>
      <c r="F14" s="19"/>
    </row>
    <row r="15" spans="1:62" ht="19.8" x14ac:dyDescent="0.4">
      <c r="A15" s="1" t="s">
        <v>14</v>
      </c>
      <c r="B15" s="24"/>
      <c r="C15" s="1" t="s">
        <v>14</v>
      </c>
      <c r="D15" s="18"/>
      <c r="E15" s="1" t="s">
        <v>14</v>
      </c>
      <c r="F15" s="19"/>
    </row>
    <row r="16" spans="1:62" ht="19.8" x14ac:dyDescent="0.4">
      <c r="A16" s="1" t="s">
        <v>15</v>
      </c>
      <c r="B16" s="24"/>
      <c r="C16" s="1" t="s">
        <v>15</v>
      </c>
      <c r="D16" s="18"/>
      <c r="E16" s="1" t="s">
        <v>15</v>
      </c>
      <c r="F16" s="19"/>
    </row>
    <row r="18" spans="1:1" ht="16.2" x14ac:dyDescent="0.3">
      <c r="A18" s="29" t="s">
        <v>30</v>
      </c>
    </row>
    <row r="19" spans="1:1" ht="16.2" x14ac:dyDescent="0.3">
      <c r="A19" s="30" t="s">
        <v>33</v>
      </c>
    </row>
    <row r="20" spans="1:1" ht="16.2" x14ac:dyDescent="0.3">
      <c r="A20" s="31" t="s">
        <v>34</v>
      </c>
    </row>
    <row r="21" spans="1:1" ht="16.2" x14ac:dyDescent="0.3">
      <c r="A21" s="30" t="s">
        <v>31</v>
      </c>
    </row>
    <row r="22" spans="1:1" ht="16.2" x14ac:dyDescent="0.3">
      <c r="A22" s="30" t="s">
        <v>32</v>
      </c>
    </row>
    <row r="23" spans="1:1" ht="16.2" x14ac:dyDescent="0.3">
      <c r="A23" s="12" t="s">
        <v>37</v>
      </c>
    </row>
  </sheetData>
  <sheetProtection password="A9A3" sheet="1" objects="1" scenarios="1"/>
  <mergeCells count="3">
    <mergeCell ref="A13:E13"/>
    <mergeCell ref="B1:E1"/>
    <mergeCell ref="C2:D2"/>
  </mergeCells>
  <phoneticPr fontId="1" type="noConversion"/>
  <pageMargins left="0.7" right="0.7" top="0.75" bottom="0.75" header="0.3" footer="0.3"/>
  <pageSetup paperSize="9"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FOA</vt:lpstr>
      <vt:lpstr>Original</vt:lpstr>
    </vt:vector>
  </TitlesOfParts>
  <Company>CBC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方晴</dc:creator>
  <cp:lastModifiedBy>ST1-xiangWei</cp:lastModifiedBy>
  <cp:lastPrinted>2021-04-16T08:45:15Z</cp:lastPrinted>
  <dcterms:created xsi:type="dcterms:W3CDTF">2015-01-16T00:49:17Z</dcterms:created>
  <dcterms:modified xsi:type="dcterms:W3CDTF">2021-11-29T06:26:51Z</dcterms:modified>
</cp:coreProperties>
</file>